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D5DCAFEB-068D-451B-9E9A-6997CAEA71AD}"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84" i="2" l="1"/>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<sst xmlns="http://schemas.openxmlformats.org/spreadsheetml/2006/main" count="27022" uniqueCount="6584">
  <si>
    <t>Índice onomástico anual · Gacetas oficiales de 1829</t>
  </si>
  <si>
    <t>Del 1 de enero al 31 de diciembre de 1829 · Gaceta de Madrid</t>
  </si>
  <si>
    <t>Aviso: índice generado a partir del OCR de facsímiles históricos. Las grafías y lecturas dudosas deben cotejarse con la página enlazada.</t>
  </si>
  <si>
    <t>2644 menciones · 180 archivos oficiales · 651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</si>
  <si>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</si>
  <si>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</si>
  <si>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</si>
  <si>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</si>
  <si>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</si>
  <si>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</si>
  <si>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</si>
  <si>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</si>
  <si>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</si>
  <si>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</si>
  <si>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</si>
  <si>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Domingo Ramírez de</t>
  </si>
  <si>
    <t>Domingo Ramírez de A</t>
  </si>
  <si>
    <t>Mención en noticia o disposición</t>
  </si>
  <si>
    <t>Noticias y disposiciones</t>
  </si>
  <si>
    <t>21/11/1829</t>
  </si>
  <si>
    <t>Gaceta de Madrid n.º 163</t>
  </si>
  <si>
    <t>PDF p. 3</t>
  </si>
  <si>
    <t>Lectura automática dudosa; cotejar el facsímil</t>
  </si>
  <si>
    <t>…istas. (Gaceta ir Lisboa.) lentín García Ramirez. ESPAÑA. ' • ia Comisionados para felicitar al Rbt nuestro Señor por Ib Barcelona, 1£ Je Noviembre. Maestranza *de Ronda los Srcs. D. Domingo Ramírez de A re! laSS. MM.y A. Sicilianas han llegado á esta plaza desdeja vi no, D. Ambrosio Plazaolá y D. Antonio de Capetillo, tuvieron lla de Canet á las dos Meóos cuarto de la tardé sin la menor no la honra de dirigir á S. M., al tiempo de poner en sus Reale» vedad é…</t>
  </si>
  <si>
    <t>Revisar OCR</t>
  </si>
  <si>
    <t>A, Jum</t>
  </si>
  <si>
    <t>Jum A</t>
  </si>
  <si>
    <t>Publicación o actividad intelectual</t>
  </si>
  <si>
    <t>24/10/1829</t>
  </si>
  <si>
    <t>Gaceta de Madrid n.º 151</t>
  </si>
  <si>
    <t>PDF p. 4</t>
  </si>
  <si>
    <t>…£**má. iff. Di £m¿¡f*m ¡Adgttm y Amir i*Pit se un recibido en. el ministerio de lyégap i,oj. extrangcrqa nía: ilustrad» y acrtttHtad* im mtfU, aéUSmtt y dacummtatt é-V.fehf *? for D. Jum A¿ujtM C4a*r$wmmdtt.timpnt* dt orden de S. Afi «y smfaf* v w^líW, m m**¿» * en la Imprenta Real «A d* *U»$t remé-Js^iVp en el primar «ondicioo insería de queel peso *t tomo, te habló de los vsrioé édificsas «onstnvdoedurmte le- sdfie twm ** T*** de ochocientos…</t>
  </si>
  <si>
    <t>A, Manuel Gon-</t>
  </si>
  <si>
    <t>Manuel Gon- A</t>
  </si>
  <si>
    <t>Nombramiento o servicio público</t>
  </si>
  <si>
    <t>España</t>
  </si>
  <si>
    <t>12/11/1829</t>
  </si>
  <si>
    <t>Gaceta de Madrid n.º 159</t>
  </si>
  <si>
    <t>…. Herménéglldo: Orden española de Cirios ni, r .secretario del Rby nuestro Señor todos cuatro en representación de la citada villa, COn ejercicio: marques de V.illavprde de Limia: D. Manuel Gon- A la izquierda del trono babi» una mesa con dos taburetes alea Salmón, caballero pensionado de la Real y distinguida orden rasos, uno fo ellos pan que i su tiempo se sentase i firmar las española de Ciilo» ni, gran cruz.de la Legión de honor de Fian- icapitúRci…</t>
  </si>
  <si>
    <t>A, Simón A</t>
  </si>
  <si>
    <t>Simón A A</t>
  </si>
  <si>
    <t>Operaciones o servicios militares</t>
  </si>
  <si>
    <t>Noticias militares</t>
  </si>
  <si>
    <t>14/11/1829</t>
  </si>
  <si>
    <t>Gaceta de Madrid n.º 160</t>
  </si>
  <si>
    <t>PDF p. 1</t>
  </si>
  <si>
    <t>…rdona asistirá pedición dispersar las bandas de fas tropas turcas, y que un desta á k apertura de k dieta , aunque algunos lo empiezan ya á dudar camento á las órdenes ¿ti coronel conde Simón A A ocupase la por lo muy avanzada que esta ia alacian. (Gaceta de Au estmgo.) it i. ciudad de Guisasch-Kbaae.- Viendo pues las tropas turcas que AUSTRIAde amenazaban nuestras comunicaciones los movimiento* de las mierco - . Dar ¿cb man sus pesia ores y amagaron…</t>
  </si>
  <si>
    <t>Ab</t>
  </si>
  <si>
    <t>10/01/1829</t>
  </si>
  <si>
    <t>Gaceta de Madrid n.º 5</t>
  </si>
  <si>
    <t>Nombre detectado automáticamente; cotejar si se va a citar</t>
  </si>
  <si>
    <t>. í fr- '&lt;j i i 'Ir artículo de ónaó. lf' ; vi 1 la dilatada dtscpndtmct^ del Sultán Mahmud, sino el príncipe Ab* dulmcdschid, que: tiene-cinco dios de edad. ! Real orden libertando de. derechos en los términos que expresa el ,...n ¡A pesar ael gigpr de, la. estación.eq.que nos .hallamos con aguardiente pata él cabeceo de’ ¡osvirios. tinúan sin interrupción los movimien…</t>
  </si>
  <si>
    <t>Lectura OCR</t>
  </si>
  <si>
    <t>Abad, AhtÓtiió</t>
  </si>
  <si>
    <t>AhtÓtiió Abad</t>
  </si>
  <si>
    <t>Fallecimiento, herencia o memoria</t>
  </si>
  <si>
    <t>15/09/1829</t>
  </si>
  <si>
    <t>Gaceta de Madrid n.º 134</t>
  </si>
  <si>
    <t>…dementa Marín, y señalada mente 4 jos que antiguamente sé presentaron 6 37*825 hombra y 38,701 mugeres. Por ate atado, so. vé que el sus.heredat&gt;s; á *ehcr, D. Lorenzo González , D. AhtÓtiió Abad, número’ de hombres locos a mayor en Inglaterra', y eí jé muger Bentto VelaKO, D. Alonso Fernandez, D; Fráócisco Súáré'z Val- ra loca en Francia. * , ^ , ¡ . dés, D.. Lorenzo Pascual Iriarte ¿ Pí Nicásio de ja'Cimiífi ¿"Don Léi observaciones de Mr. Desquirql…</t>
  </si>
  <si>
    <t>Abajo, Carlos María de</t>
  </si>
  <si>
    <t>Carlos María de Abajo</t>
  </si>
  <si>
    <t>Actuación administrativa o judicial</t>
  </si>
  <si>
    <t>19/02/1829</t>
  </si>
  <si>
    <t>Gaceta de Madrid n.º 22</t>
  </si>
  <si>
    <t>87</t>
  </si>
  <si>
    <t>…e id. 47. - total conclusión, ocupó una silla ante la cual estaban extendidos _ . Flor se ha reunido ia comisión de la Cantara de los Diputa los planos sobre una mesa. El director D. Carlos María de Abajo dos para redactar la contestación al discurso de S. M. le hizo entonces una ligera declaración de ellos, manifestando en Por Rea! decreto de i.° de! corriente se mandan aprontar 60B un discurso la serie de trabajos preparativos, y como en aquel ins hombres de…</t>
  </si>
  <si>
    <t>Abajo, Cirios María</t>
  </si>
  <si>
    <t>Cirios María Abajo</t>
  </si>
  <si>
    <t>…ningún aumento de sensibilidad observamos en los largas y bien combinadas operaciones,calculó el ingeniero hidráu órganos internos de k economía animal, principiando á desper lico D. Cirios María Abajo era necesaria para cerrar la rotura társeles el apetito, convinimos en suministrarles los caldos ligeros de la presa, reparar esta en toda su extensión de mas de 900 va de gallina en fe horas destinadas al agua de naranja, dejándolos en ras , reconstruir el m…</t>
  </si>
  <si>
    <t>Abarca, Jcwquin</t>
  </si>
  <si>
    <t>Jcwquin Abarca</t>
  </si>
  <si>
    <t>PDF p. 2</t>
  </si>
  <si>
    <t>…ciérutos, y camagnificencia del'obsequio; 1 í v tpiton del mismo Rimlcuerpo de guardias; y loa. consejeros de Es Ayer *6:$S. MM. Siciliénes y la Princesaom, hija ; fueron t4 tado D. Jcwquin Abarca, obispo de. León, Fr,.Cirilo Alameda Villa Cristina ! papar Isvisita ! SjM. la Reina Doña MaríaTe- ,y Brea, vicario general de, la orden. de S. FianciáfO,D.Jujga resa : de vuelta ! Turin rscibicron i! los grande» y ! las pri- i Bautista de Erró, caballero de…</t>
  </si>
  <si>
    <t>Abarca, Joaquín</t>
  </si>
  <si>
    <t>Joaquín Abarca</t>
  </si>
  <si>
    <t>05/09/1829</t>
  </si>
  <si>
    <t>Gaceta de Madrid n.º 123</t>
  </si>
  <si>
    <t>…uperior i arreglar dEtlssiiido por -o aplicación y conducto Les distribuidos lo fue los caudales de caja * cuentas y papeles de ios regimientos provin h ron por h&gt;* Fs.saos. Sres. D. Joaquín Abarca, consejero de Es ciales de Alcázar de S. Juan , Toledo y Segovia, hasta que decla e- tado y Obl-po de I ern, y D. Manuel Fernandez Varcla, comi rada el año de 1800 la mortífera epidemia que afligió la Andalu Í0 sario ¿enera! de Cruzada; y obtuvieren los prime…</t>
  </si>
  <si>
    <t>Abdul-</t>
  </si>
  <si>
    <t>21/02/1829</t>
  </si>
  <si>
    <t>Gaceta de Madrid n.º 23</t>
  </si>
  <si>
    <t>…ó pa ^Señores Diputados ík la Cámara de los Comunes : ralizado sus negocios. »Teñecnos Orden para noticiaros qne el presupuesto de este ano Se ha dado sepultura coa gran pompa al príncipe Abdul- se os presentará sin diketon. S. M. d^cansa en vuestro zelo para Hámíd.qüe fallecí ei 15 de Noviembre: los agás dei mtmor conceder los fondos necesarios en cón^deracioná las exigencias del llevaban ¿ féretro, al cual segaba acompasándole toda la corte, servic…</t>
  </si>
  <si>
    <t>Aberdcém</t>
  </si>
  <si>
    <t>04/08/1829</t>
  </si>
  <si>
    <t>Gaceta de Madrid n.º 109</t>
  </si>
  <si>
    <t>…gse lpscuales depe contarseel cofogq}„Grabbe, secretarios i la secretaría de Negocios éktrangeros, en donde &gt;uvo comleToUtoy, foronel ayudaote ;de campo del búa conferencié con el lord Aberdcém ■ &lt; sM«M*«&gt;k KavAn'rfat VAeiir' vlut avaiÜiittloi tU rafntm Ai ____ EL Courtér publtea un articuló* relativo á los asuntos, de Oriente; ql^periodista. juzga que hay .motivos para esperan que la paz se vcrificqrá ; y opina que en^re las dificultades qué sq prc…</t>
  </si>
  <si>
    <t>Aberdcen</t>
  </si>
  <si>
    <t>24/11/1829</t>
  </si>
  <si>
    <t>Gaceta de Madrid n.º 164</t>
  </si>
  <si>
    <t>tubre la »Wl $\ ■cuales. I.,álaaug »Lis frecuentes conferencia» d^&gt; jmbamiloK* extrangeres á la Sarma. Princesa DoSa Makía Cxistixa , nuestra próxima con el lord Aberdcen, giran principalmente'soWe lpsnógocios de áíi; tribuU # Vi |ÜL por medio de sus primeras autoridades, Í Grecia. loa artículo* dcl-iñtilo di Andrinópolis ^relativamente topa| presentes éa cttótitip, el hotneuagc df su mas profundo res al protocolo de t* de Mar…</t>
  </si>
  <si>
    <t>Aberdeen</t>
  </si>
  <si>
    <t>28/02/1829</t>
  </si>
  <si>
    <t>Gaceta de Madrid n.º 26</t>
  </si>
  <si>
    <t>…erlín, encargado, según dicen, la segunda lectura. í, - .... - '-y,,..:-,. por nuestra corte de negociar con la de Prusia un tratadode comer — ■ El Mornittg-Journal asegura que el lord Aberdeen conserva cio: y aun aftaden que propondrá un sistema general de aduanas «u opinión contra la emancipación de los católicos, y;que de con que abraz iria toda la Confederación Germánica; sistema cuyo pro siguiente se proponiarhacer .su dimisión. Estamos convenc…</t>
  </si>
  <si>
    <t>16/04/1829</t>
  </si>
  <si>
    <t>Gaceta de Madrid n.º 46</t>
  </si>
  <si>
    <t>…rgantín francés Coude veras parecía unido. Dicen que el sucesor de Mr. Stratftord ríettr, capitán Caneva, salido de Arica el jo de Noviembre. Por será Mr. R. G«rdon, h'ertnano del lord Aberdeen. Este caballero él no se ha recibido noticia alguna de aquel país, pues al paso que tiene á lo menos la ventaja de que habiéndose hallado en Londres, allí todos gritan libertad, ninguno hay que se atreva á escribir una KS tenido proporción dé conocer las mira…</t>
  </si>
  <si>
    <t>Achmet-</t>
  </si>
  <si>
    <t>06/01/1829</t>
  </si>
  <si>
    <t>Gaceta de Madrid n.º 3</t>
  </si>
  <si>
    <t>…atólicos. (Jim.) • - mo Real sitio del Pardo. TIAMCIA. ^ Paratéló dt Bolívar en 1826 con Bolívar tti 1828. j ; ’ Talm ig dt Diciembre. ; Apar al medio día desembarcaron en esta el coronel Achmet-— ’« El Seudo-libcrtador en proclama de 6 de Febrero dt 1827. Bey y los tenientes coroneles Mu*tafá y Jacobt, que Tienen de '■■»En Cuánto i laVsospechas hácia mí de una usurpación tiránica, Mores, en donde defendieron á Coron, Modony Patrás, man-; 'q conocen s…</t>
  </si>
  <si>
    <t>Achmet-agá</t>
  </si>
  <si>
    <t>31/01/1829</t>
  </si>
  <si>
    <t>Gaceta de Madrid n.º 14</t>
  </si>
  <si>
    <t>…pitalescnPolonia. Cortél mentados. Deiioo solo lian escapado r$o, y aun estos, que se tetjrabap, cpn su comai^ante Kartan-agá, han sido perseguidos por nosotros: loo turcos con su comandante Achmet-agá, su sobriHO' y otros muchos bey A y agás, han quedado prisioneros; los de más han perecido en el campo de batalla: también han caído en nuestras manos los bagajes del enemigo, y los helenos se han enri quecido. con el botín. , _ go que esta derrota de los tur…</t>
  </si>
  <si>
    <t>Adalid, Juan Antonio del</t>
  </si>
  <si>
    <t>Juan Antonio del Adalid</t>
  </si>
  <si>
    <t>14/03/1829</t>
  </si>
  <si>
    <t>Gaceta de Madrid n.º 32</t>
  </si>
  <si>
    <t>…rrastrada ignominiosamente por la soldadesca. vido conceder el Rsy nuestro Señor privilegio exclusivo por cin El palacio de los Vireyes ha sufrido muchos descalabros: se co años á D. Juan Antonio del Adalid, vecino y del comercio de trataba también de derribarlo. la Goruña, para la propiedad de una fábrica de botólas eje vidrio Se sabe que por varios pueblos continúan los saqueos y atroci—</t>
  </si>
  <si>
    <t>Adam</t>
  </si>
  <si>
    <t>22/01/1829</t>
  </si>
  <si>
    <t>Gaceta de Madrid n.º 10</t>
  </si>
  <si>
    <t>…óndershausep,&amp;c.^ gi* la Baviera, WurtembygV HoKénzqlIetn^ nKOUk'Fed^!M4m^^^^n&lt;»ioa Sígtháringcm; 4.a el reino de Sajoniai Kesie-^Cassel, &amp;íjoni«r-'yV&lt;«ibu-umeoneo da gdtinete dal general Adam,» y hoy ha- vuelto, * nmtr^isenach, Rtunswick, Hcssf HomburgyNassáu, Oldenbur«ntmr.en esta.zada.'v... -■ go^ Sajonia-Heltenburgo, Sa|onia^Ceburg-Gotha, ^pjnpíif^M^* _LoGKna.de mm Brenm^ Jtómfr *^3F*b«8;R«dWsud^, wrnotician :a3 Ps..;.-‘ :;«.¿¿.,Wqi^.;í..í,a .…</t>
  </si>
  <si>
    <t>Ádams</t>
  </si>
  <si>
    <t>18/06/1829</t>
  </si>
  <si>
    <t>Gaceta de Madrid n.º 89</t>
  </si>
  <si>
    <t>…a ^procedente de Ancora, y en él Mr. Canwrigh?, cónsul genera! puede tener en los negocios de Orlente, concluye asi sus conside ^ de Inglaterra en Corntaniinopia , y el edecán dei general Ádams; raciones sobre la Francia ¿ Inglaterra: este último traía plíeges de Londres, con fecha 30 de Abrí!, para ”Regocijémonos de que estas dos naciones son las únicas que ti lord gran comisarlo- Hoy debe darse á la vela la fraota inglesa eden mantener el equilibr…</t>
  </si>
  <si>
    <t>Adaro, Josef</t>
  </si>
  <si>
    <t>Josef Adaro</t>
  </si>
  <si>
    <t>10/09/1829</t>
  </si>
  <si>
    <t>Gaceta de Madrid n.º 126</t>
  </si>
  <si>
    <t>…historia griega ' 7 romana; sortearán entre sí ua.premio extraordinario de accésit.;.y.los de la los1 ritos de esta nación célebre; la esfera', el glqbó^yiá geografía; misma clase D. Josef Adaro,Í)^.Juan .Ramón , D. Ramoa Bar-la úrbataidady fa cfónOlogiá; lá' tóstória de Espilla 7 ¿jdlbujofueredo , D. Bernardo Revuelta.y D*.Lucio del Valle,. obtuvieronxon los últimosóbjetos en quebrillaron dé un modo asombroso también mención honorífica, y sortearán…</t>
  </si>
  <si>
    <t>Administrador</t>
  </si>
  <si>
    <t>09/05/1829</t>
  </si>
  <si>
    <t>Gaceta de Madrid n.º 56</t>
  </si>
  <si>
    <t>…ervatorio ___Se dice en Londres que sir. Sidney Smith, tan célebre, por. su .(je 3r t i**.* •.••••* «l* . ,a, j ^000 fuga «Jel Temple, y P°r su* defensa de S. Juan- de Acre contra Sr. Administrador y demas'iádividuos de la Real Buonaparte, ha salido de un puerto deTnglaterra con dirección á fábrica del papel sellado................................................ 660 iConstantinopla; va en un barco de vapor, armado y cargado de Sr. encargado,de negocios…</t>
  </si>
  <si>
    <t>Afaniiiéi</t>
  </si>
  <si>
    <t>01/09/1829</t>
  </si>
  <si>
    <t>Gaceta de Madrid n.º 121</t>
  </si>
  <si>
    <t>…*’ déla detcritiitHÜiTr&lt; In Inrfrry*’ **■ borde i borde. Cuando te neceáis del. _____ _____ __________________ _ tta mlaroéHUtérial*», porque absolutamente. Fáltenlos antiguos^ de D. Afaniiiéi; teiFente dervórúnti?ío¡( jde Plá»án¿ia^üiét'tó en te ro*pi*áa&gt;estM;couia pita ¿tá 4* de que aqúeilosLseintrodittw: el'campo del hónor. caá fstman.*L¿í cartruagüP,qóepasaránpo r su camino' vacien he^ cxvtioe VXZ XHA. choy Citalqálmsque tea tu volidet ¿ nifces…</t>
  </si>
  <si>
    <t>Afbani</t>
  </si>
  <si>
    <t>27/10/1829</t>
  </si>
  <si>
    <t>Gaceta de Madrid n.º 152</t>
  </si>
  <si>
    <t>…nistros dei altar ; puesto en olvido ó tal vez es- f pergenia de Idem eif. carneado el culto sacrosanto del Redentor del finage humano; au- f: *___ Aseguras que se ha concedido al cardenal Afbani, secretario ronzadas y protegidas esas asociaciones secretas, en cuyos tenebro- |f de S. S&gt; ei gran coreos de la ordes del León Belga; y que el San sos conciliábulos se traman tantos delitos y se afilan tantos puna- \ to Padre ha enviado en cambio , cono es c…</t>
  </si>
  <si>
    <t>Afís, María Francisca de</t>
  </si>
  <si>
    <t>María Francisca de Afís</t>
  </si>
  <si>
    <t>30/04/1829</t>
  </si>
  <si>
    <t>Gaceta de Madrid n.º 52</t>
  </si>
  <si>
    <t>…Excmo. Sr.iduque de Befwick y Alba ,¿ran : Después de haber oído SS. MM. y A A., acompañados de la canciller de Indias, y los'señores fiscal . secretario y ‘ *Serma. $ra. Infanta Doña María Francisca de Afís y de la Sere teniente.de gtfati {MnciIIer....... ,14,800 nísima Sra. Princcsa .de ,1a Beira, la misa que celebró el capellán . Los individuos de las t secretaria deV Per i 'y .dé ' ‘ de honor de S. M. y rector D. Agustín de la Rica, se dió prin Nueva-España..…</t>
  </si>
  <si>
    <t>Agosto, Diebitsch-SabalCuatro de</t>
  </si>
  <si>
    <t>Diebitsch-SabalCuatro de Agosto</t>
  </si>
  <si>
    <t>29/10/1829</t>
  </si>
  <si>
    <t>Gaceta de Madrid n.º 153</t>
  </si>
  <si>
    <t>…pitán Nar« la primera y única que se conoce de esta antigua tribu del Cáucaso. ti rúes, que llegó ayer á este puerto, procedente de Tampico. Parte que el ayudante de campo general conde Diebitsch-SabalCuatro de Agosto. Al rayar el dia singlamos hacia la barra kanski, general en gefe del segundo ejército, ha dirigido á de Tampico: á las ocho A. M. divisamos muchos buques fondea S. M. I. L£ dos, y aproximándonos á ellos, se reconoció ser un navio de línea, una fragata y un b…</t>
  </si>
  <si>
    <t>Agre, Manuel de</t>
  </si>
  <si>
    <t>Manuel de Agre</t>
  </si>
  <si>
    <t>19/12/1829</t>
  </si>
  <si>
    <t>Gaceta de Madrid n.º 175</t>
  </si>
  <si>
    <t>…ado so ilotoi nombre español. Ejecutaron las estatuas los escultores Don bre un zócalo con cuatro gradarlas que suben á su plano. Sobre7 ?rancisco Elias, D. Valeriano Salvatierra, D. Manuel de Agre é' se levanta otro mn concéntrico, y encima un gran pedes da y D. Ramón Barba: el segundo de estos 7 D. Josef Tomas, tal, imitado de. beTroqueta como los cnerpo* anteriores, con el los grupos, trofeos 7 demás ornatos.- la obra toda fue trazada 7 basamento 7 c…</t>
  </si>
  <si>
    <t>Agricultura</t>
  </si>
  <si>
    <t>Noticia política o diplomática</t>
  </si>
  <si>
    <t>02/06/1829</t>
  </si>
  <si>
    <t>Gaceta de Madrid n.º 82</t>
  </si>
  <si>
    <t>…ar, no 1 teniendo después lugar para preten Constantinopla.. ................................ der el-premio ofrecido á otra. t El 29 de Abril salió de Ñapóles para Paris el Excmo. señor Agricultura. Premio de 800 rs. vn. al labrador ó hacenda duque Blancas d’ Auitps, embajador de S, M*. Cristianísima. Supo ndo qu« acredite haber formado un plantío de 800 nopales de las nen que dentro .de algunos .meses volverá, S. E. á desempeñar su ' .clases llamadas c…</t>
  </si>
  <si>
    <t>Aguado</t>
  </si>
  <si>
    <t>05/12/1829</t>
  </si>
  <si>
    <t>Gaceta de Madrid n.º 169</t>
  </si>
  <si>
    <t>…rina, que el fanal flotante que antes En la demanda puesta ante el tribunal correccional de policía estaba colocado á la entrada de Nevi-Yorck , está situado en el de Paris por el Sr. Aguado, banquero de la caja de amortización di a en ios cabos que forman la entrada del Deiaware. de España en aquella capital, contra los redactores délos periódi Este fanal se halla sobre el puntal S. O. del banco de las 5 bra cos titulados el Constitucional, el D…</t>
  </si>
  <si>
    <t>Aguado, Antonio López</t>
  </si>
  <si>
    <t>Antonio López Aguado</t>
  </si>
  <si>
    <t>…on 7 cotona Real. leriano Salvatierra. La del templete fue trazada 7 dirigida por el FcatMi de un capitel á otro-bandas de flores. El testero que cier arquitecto mayor de la villa D. Antonio López Aguado, 7 pin ra la «peída da asta tribuna, termipa por ambos lados con una pi tada en su total, con la distribución de piedras indicada, por Don lasen cuadrada, sobre que descansa la vuelta del cornisamento; 7 Francisco Martínez. ■ está compartido en su fondo por f…</t>
  </si>
  <si>
    <t>Aguado, Dionisio</t>
  </si>
  <si>
    <t>Dionisio Aguado</t>
  </si>
  <si>
    <t>06/06/1829</t>
  </si>
  <si>
    <t>Gaceta de Madrid n.º 84</t>
  </si>
  <si>
    <t>…ese á 10 rs. en ___ Cuaderno de solfeos nuevos pan enseñar el canto al gusto el despacho de la Imprenta Real. Se suscribe en el mismo despacho, del dia, por Rossini: la escuela de D. Dionisio Aguado: obras y en las provincias en las administraciones principales de correos. huevas para guitarra de D- Femando Sors., núm. 31; y otras va .. - ——.y--------------------------- 1------- :-------------- —----------------'------------------ cias obras de música pa…</t>
  </si>
  <si>
    <t>Actividad económica o mercantil</t>
  </si>
  <si>
    <t>04/07/1829</t>
  </si>
  <si>
    <t>Gaceta de Madrid n.º 96</t>
  </si>
  <si>
    <t>…eaf •••«**••«•*•* 3^5 dinero* *í*,y variaciones brillantes de D., Fernando Sor, dedicada 4 m *aris ••■••■••••••«•••*4*ap****«a«#aaaaa***aés*e*s«e¡a#eé»**v*.«atar I 8* ■, , . amigo D. Dionisio Aguado. Sé suscribe al cuarto trimestre de di jri(dnder*iMió'ri«ii*r*i. *••• ■•••y•»•*••■■••••«••• 1 i-por jipo benef.f cho» periódittb 4 razón de 20 rs., pon trimestre cj\ lo*:almacene* de .Bar. ¡,-f Mintegui y Hermoso, y en la guitarrería de Campos, calle angoel.í…</t>
  </si>
  <si>
    <t>Aguado, María</t>
  </si>
  <si>
    <t>María Aguado</t>
  </si>
  <si>
    <t>01/08/1829</t>
  </si>
  <si>
    <t>Gaceta de Madrid n.º 108</t>
  </si>
  <si>
    <t>…: luego que me vió me manifes en Trieste............................................................. ........ goo tó que el echuñ-bachi le había encargado me dijese que estuviera Doña María Aguado......................................... 8 . ¡ - * preparado para vacunar los hijos del Sultán, y que procurase tener La comunidad de religiosas,de Sancti-Espíritus de siempre vacuna i su disposición. Habiéndole yo hecho presenta la ciudad de Toro............…</t>
  </si>
  <si>
    <t>Aguilar, Jüan</t>
  </si>
  <si>
    <t>Jüan Aguilar</t>
  </si>
  <si>
    <t>15/01/1829</t>
  </si>
  <si>
    <t>Gaceta de Madrid n.º 7</t>
  </si>
  <si>
    <t>…aritmética y i.1 parte del álgebra. Sr. D.' Mltco Obregon» En 2* parte del álgebra y geome tría. Sr. D. 'Fernando Meris. Lóndres 89. . En trigonometría y geometría analítica. Sr; D. Jüan Aguilar. París.................'........................................... 16 y 8. En historia, geografía y cronología. ■ Sr. D. Trifon Modet. Cádiz........................................{ daño. En lengua griega. Sr. D. Juan Bcssieres. Santander....................…</t>
  </si>
  <si>
    <t>Aguilar, Juan</t>
  </si>
  <si>
    <t>Juan Aguilar</t>
  </si>
  <si>
    <t>13/10/1829</t>
  </si>
  <si>
    <t>Gaceta de Madrid n.º 146</t>
  </si>
  <si>
    <t>…n escritos ¿ la vuelta En Trigonometría y Geometría analítica, D. Fcroando Merás. de las. concesiones hechas por Constantino i la corte Romana”: En Cálculo diferencial é integralx D. Juan Aguilar. modo de hablar con que se significó, que estando consignados én En Física experimental, D. Fernando Meras. . un mismo códice,los títulos políticos de todas las na ápne», era itp- En Metafísica y Etica, D. Romualdo Zamora. .posible admitir dudas sobre la aute…</t>
  </si>
  <si>
    <t>Aguilera, Antonio</t>
  </si>
  <si>
    <t>Antonio Aguilera</t>
  </si>
  <si>
    <t>02/05/1829</t>
  </si>
  <si>
    <t>Gaceta de Madrid n.º 53</t>
  </si>
  <si>
    <t>211</t>
  </si>
  <si>
    <t>…enciona D. Victoriano Esteban Maza........ ü. Gerónimo J5ueno................... ............... .......... IDO das. __ Los principales frutos extraídos son: azúcarr&gt; ^fié, cacao, D. Antonio Aguilera......;..................— 28o rom, melado, maderas, cueros y algodón, ademas de otros pro D. Francisco Bolüig,..................... ................ . óo ductos menores y algunas manufacturas. D. Josef Hevía y —. 2,©CO Careciendo de noticias de las aduanas y…</t>
  </si>
  <si>
    <t>Aguitrevangoa-, Josef Ignacio</t>
  </si>
  <si>
    <t>Josef Ignacio Aguitrevangoa-</t>
  </si>
  <si>
    <t>07/05/1829</t>
  </si>
  <si>
    <t>Gaceta de Madrid n.º 55</t>
  </si>
  <si>
    <t>…*’ mtnitr. D. Josef .Vázquez..... • i»aaH«i»MM&lt;««t*&lt;s|MSil»s&lt;*M's»n*m 1 jOOd Rt. m. D. Santiago Galo» é hijo»-»s •«»•»»«•-»»•«•?•»*••»•«• •••• ••sni*a 800 D, J, A«t........ 80 zoo D. Josef Ignacio Aguitrevangoa-, tu- hijo D. Josef • F. de ASMI«&gt;*nÍ&lt;Waei»Mlt«»m&lt;fllH|ltl*IMMSMSM«ISI*MMM aoa María, i hijo político D. Josef Javier d» Uribarren.»... 36,000 KsiftssiifítitafenaNsssssiiaHitassMMMailtiiHi’MnHii goo- D. Manuel J. de trigeyenm»—......................... 1,200 ;…</t>
  </si>
  <si>
    <t>Agus</t>
  </si>
  <si>
    <t>19/05/1829</t>
  </si>
  <si>
    <t>Gaceta de Madrid n.º 76</t>
  </si>
  <si>
    <t>…onto, cuyos habitantes continúan sublevados contra les turcos, de ellos se exige, y lo hacen de un modo mas extenso, mas com que tal vez se verán obligados á abandonar el país. El conde Agus puto r vrm duradero. Tal es su política respecto á las potencias tín Capo d’Istrla ha sido nombrado comisario dei gobierno griego, cristianas; política que esta perfectamente de acuerdo con los pre con encargo do residir á la inmediación de Ipsllanti ; este n…</t>
  </si>
  <si>
    <t>Agustín</t>
  </si>
  <si>
    <t>07/04/1829</t>
  </si>
  <si>
    <t>Gaceta de Madrid n.º 42</t>
  </si>
  <si>
    <t>…orte del 8.° í las librerías en donde Yamez. D. Josef Fernando Álvarado^ D., Vicente Díaz Romaq. se han suscrito. el cual se publicará dentro de un mes, único 'Doña Isabel Ortega. D. Agustín -- ° n *— tiempo en que. permanece abierta lé suscripción; á 21 rs. tomo en cisco Poncelas D. Juan Godoy. I 'rústica' fue¿i de Madrid. Ester romo ¿obtiene eLreinado del Em*&gt; D Antonio Ricardo. Wenceslao ^ parador Carlos v, el mas brillante, aunque no el mas f…</t>
  </si>
  <si>
    <t>…i {MnciIIer....... ,14,800 nísima Sra. Princcsa .de ,1a Beira, la misa que celebró el capellán . Los individuos de las t secretaria deV Per i 'y .dé ' ‘ de honor de S. M. y rector D. Agustín de la Rica, se dió prin Nueva-España................................... 320 cipio á la procesión de viáticos, dirigiéndose á las salas de enfer El, secretario'y los oficiales dá la de ía présidenéia. 1 1 2ó mería, y distribuido á las pacientes el pan eucaríst…</t>
  </si>
  <si>
    <t>25/08/1829</t>
  </si>
  <si>
    <t>Gaceta de Madrid n.º 118</t>
  </si>
  <si>
    <t>…Admíaistncioeab "auJe cita i el ayuntamientode la villa de Yanct y á IX Juan 7.883.... 13000 pe. b&lt;iésiaa*w««1M*rira Calstavud. -Bautista Bellazzt,’vecino de le máme en Navarra, á D. Agustín 3.341.. » t|OOOi«eses*«»st»saM«a«&lt;Mssse Cádiz. - -Antonio de Urrestiera/baroo de Ofiai y á D. Juan Bautista 3.190..» •• ' lOOQéoocéawoaé—oeo*eá&gt;e»écn Jerez de le Fraoteza. Iriarte v Rezabal, vecinos de la villa de Irun, á ios vecinos dw 13 ,OOg«.» . 1000. eee…</t>
  </si>
  <si>
    <t>26/09/1829</t>
  </si>
  <si>
    <t>Gaceta de Madrid n.º 139</t>
  </si>
  <si>
    <t>…s'por la música, y se elevó un presididos por la junta inspectora de escuelas de aquella ciudad. grande globo aerostático i la conclusión. Siguieron los bailes y Los discípulos de D. Agustín de.Lara, maestro de primeras letras, música por la tarde y noche, acompañados de fuegds artificiales y manifestaron en ellos su aprovechamiento en la doctrina cristiana, dé iluminación en todo el pueblo; y continuaron los regocijos al lectura, caligrafía, gra…</t>
  </si>
  <si>
    <t>Agustín, Antonio</t>
  </si>
  <si>
    <t>Antonio Agustín</t>
  </si>
  <si>
    <t>13/08/1829</t>
  </si>
  <si>
    <t>Gaceta de Madrid n.º 113</t>
  </si>
  <si>
    <t>…erón de la Barca. Miguel de Cervante, Saahasta ahora. La itria se halla.cn el mismo caso. , vedra. D. Josef Patino. El barjtes es de un color blanquizco; como los álcalis , con 4° D. Antonio Agustín. D. Sancho Dávila. D. Juan de Aus vierte el color vegetal azul en verde; tiene ja propiedad de unir tria. D. Alvaro de Buzan. Antonio de Nebrija. Pedro Meaendez. el agua con el afeite, y en todas sus combinaciones es un veneno., Avilés. (JV continuará.') viol…</t>
  </si>
  <si>
    <t>Ahmet-Selim</t>
  </si>
  <si>
    <t>…parlamento al En este instante recibimos la noticia de haber capitulado antes gunas exposiciones en favor y er contra de los católicos. Hasta de ayer tarde la plaza de Turnul; el comandante Ahmet-Selim ahora la mayor parte de estas exposiciones era contraria a las con entregó las llaves de ella al general Langeron- En poco mas de cesiones; mas en la última sesión han sido favorables: esta medi tres semanas ha tomado este general el fuerte de Kalé, y ha he d…</t>
  </si>
  <si>
    <t>AI-</t>
  </si>
  <si>
    <t>10/12/1829</t>
  </si>
  <si>
    <t>Gaceta de Madrid n.º 171</t>
  </si>
  <si>
    <t>…n el cortijo del lord Althorpc, después de distribuidos vio de !osdolientes, yen el socorro de la miseria, con una caridad premios á los labradores, áJos pastores y á los ganases, lord AI- ardiente y*in entusiasmo dignes de admiración. En efecto, el nom tborpe gaaó eso de 10 guineas por haber criado una yaca que á bre augusto de la Serma* &amp;a. Infanta Doña María Francisca se en los cuatro ifhs pesaba 2240 libras-; el marque de Exeter ommo cuentr…</t>
  </si>
  <si>
    <t>Aian, Joscf Joaquín del</t>
  </si>
  <si>
    <t>Joscf Joaquín del Aian</t>
  </si>
  <si>
    <t>…ierro bruto distintas rán menos el juicio acre y las dotes del estilo que caracterizan al formas para su mas fácil uso. príncipe de los historiadores españoles. Idem 29 de idem. A D. Joscf Joaquín del Aian», coronel Cunn completo de matemáticas puras por D. Josef de Odriode caballería y gentilhombre de Cámara con ejercicio, privilegio zola, capitán del Real cuerpo de Artillería: tomo 3°, que com de introducción por cinco años de una máquina^ para construir pren…</t>
  </si>
  <si>
    <t>Aiis, María I Francisca de</t>
  </si>
  <si>
    <t>María I Francisca de Aiis</t>
  </si>
  <si>
    <t>28/04/1829</t>
  </si>
  <si>
    <t>Gaceta de Madrid n.º 51</t>
  </si>
  <si>
    <t>…* ••• ... • * 1 1.500,000 Accioaei dal Banca■Mat|IHI«e*SMMt*ttMÍrt*Mt«HMtl Uf é 13 pesos f. Él Sermo» Sr.Irifante p.Cárl« MaríaIsidro, por tí ypór su Esposa lé Senda. Sra. Infanta Doña María I Francisca de Aiis , yódelos Sres. Infantes sus hijos ' Si‘¡ ■D. Cirios Luis María , D. Juan Cirlos María-Isidro, ANUNCIOS.. y f&gt;¿‘Fernando hdaríá Josrf *00,000 ■ ; El Sermo. Sr. Infante D. Sebastian , por *í y por ■ Continúa el catálogo Je las Obras de i. M. que se hallan Je v…</t>
  </si>
  <si>
    <t>Al, Jacdbo</t>
  </si>
  <si>
    <t>Jacdbo Al</t>
  </si>
  <si>
    <t>07/03/1829</t>
  </si>
  <si>
    <t>Gaceta de Madrid n.º 29</t>
  </si>
  <si>
    <t>…, han Asimismo ha tenido á bien S. M. nombrar por Reai decreto xecil^do ^ f^aportes y se han marclmdo. para una ración de la Sta. iglesia metropolitana de Santiago , por muerte de D. Jacdbo Al varea y Peña, 2 D. Genaro Espiñeir* y CO E*u cindadela será sin ¿ida la casa de la Acordada. Aguiar.</t>
  </si>
  <si>
    <t>Al, Santiago de</t>
  </si>
  <si>
    <t>Santiago de Al</t>
  </si>
  <si>
    <t>23/07/1829</t>
  </si>
  <si>
    <t>Gaceta de Madrid n.º 104</t>
  </si>
  <si>
    <t>…las, ni estudiado matemáticas. Obra íe Ies contarán para su antigüedad sino los anos &lt;fe servicio posi compuesta por las de los mas modernos autores extranjeros y na cionales. Por D. Santiago de Al varado y de ia Pena: un tomo en tivo segmi Reales órdenes. * ^ Concluido este término referido quedarán sin efecto las Rea 8.° con dos láminas, Se hallará en la librería de Razóla, calle de les órdenes de 15 ác Noviembre de .1804, y 15 de Npvfembre de k Conce…</t>
  </si>
  <si>
    <t>Al, Teodora</t>
  </si>
  <si>
    <t>Teodora Al</t>
  </si>
  <si>
    <t>21/07/1829</t>
  </si>
  <si>
    <t>Gaceta de Madrid n.º 103</t>
  </si>
  <si>
    <t>…ahs charcas superáosles. Jsl cor de la fortuna, ó Arte de-vivir contento en cualeíqukr trabajos ée regidor dé aquella ciudad 0, Julián ^uiz Marín , excitado por la vida, por el P. D. Teodora Al me ida, reducido á un volumen k fama* de los beneficios y do las nx&gt;I¿tias db 3Ícbqs baños , des- de buena impresión 725 est&amp;mpás/pasarán á recibirle á la libre pues dé piquillí:,, las noticias y aijteSdentes qü¿ pu¿S 3e. ellos, lp£ ría dellazola, calle de la…</t>
  </si>
  <si>
    <t>Alambra, Lino</t>
  </si>
  <si>
    <t>Lino Alambra</t>
  </si>
  <si>
    <t>31/12/1829</t>
  </si>
  <si>
    <t>Gaceta de Madrid n.º 180</t>
  </si>
  <si>
    <t>…onio' Latorres, paños. QSe conimuara!) Premios -que JV M. h&amp;toiusdsdo d propuesta de la Junta. ? ■: Concluyen las variedades estadísticas. C&amp;SLtAS BE A?R2£Í0?H y V i i ‘ ¿ . León, D. Lino Alambra, director del R^l hospicio, lien r Tenemos noticias .circunstanciabas.. de las. mejoras hechas en zos r mantelería-de hHry - - ■ - . o - Viliarranca,dc. Fanade^ t en Catalina, y en los pueblos de su corCerrera del rio Alhama, Escudero y compañía ? losas. . -:…</t>
  </si>
  <si>
    <t>Alba, Francisco Ferrer y</t>
  </si>
  <si>
    <t>Francisco Ferrer y Alba</t>
  </si>
  <si>
    <t>…drá el sitio inmediatamente. el intendente jngefe* de Rentas de la provincia de Galicia con Desde la ocupación de Kachova, en donde se estableció una ca motivo de una solicitud.de D. Francisco Ferrer y Alba, del co beza de puente, y desde el último reconocimiento que se hizo mercio de la ciudad de. la Coruña, en que pretende que con arre hasta Lotn co ha habido noticias sobre las operaciones'del otro glo 4 las Realcé órdenes de i.°,de Febrero y de 9 de Noviembre…</t>
  </si>
  <si>
    <t>Albafn, Catderlil</t>
  </si>
  <si>
    <t>Catderlil Albafn</t>
  </si>
  <si>
    <t>23/04/1829</t>
  </si>
  <si>
    <t>Gaceta de Madrid n.º 49</t>
  </si>
  <si>
    <t>…SI él idilio del Prá*' lase |lgun dja «g al trihMnal ¡«tmipetcate da Roma, ytf ane atrevo «ador; y mientras tanto abierto el -bdlcog, «aód sobré lé fióer^ oíjnd dd QHirindyd EinO. Sr. Catderlil Albafn; péimer fin ans aasinnesfijrn.vertb silaneipw y OHab&gt;, enaMdió n, auuneió ei púébl* el Sumo PoWífic* «d lor términos si&amp; * ds Mjuounr una sóla taneo qoe le I Sientaa: Admaufá» éaMr Éáutfímk. VMrráaA; Pafirm ■ hábtmti foa santo di jo riama (Un «adío wuu». **Rm…</t>
  </si>
  <si>
    <t>Albanisc</t>
  </si>
  <si>
    <t>30/05/1829</t>
  </si>
  <si>
    <t>Gaceta de Madrid n.º 81</t>
  </si>
  <si>
    <t>…xima' fiesta.de S. Pe Mahometanos turcos..—............. 1.900,000 dro estarán rcqn idos en Roma estos tres augustos personages. De Griegos católicos,albancses y es- &lt; orden del . cardenal Albanisc renuevan los Aúlles de la sala de ’ clavonei......... ............... ......... . • 700,000 &gt; recibo en Monte-Cavallo. (Cuotidiana.') De lo que'resultó haber 5.100,000 almas que no pertenecen á K^-rihgn de Modon, con feclia del 15 del pasado Abril, lo la igle…</t>
  </si>
  <si>
    <t>Albornoz, Josef Carrillo de</t>
  </si>
  <si>
    <t>Josef Carrillo de Albornoz</t>
  </si>
  <si>
    <t>18/08/1829</t>
  </si>
  <si>
    <t>Gaceta de Madrid n.º 115</t>
  </si>
  <si>
    <t>…dócil su» impulso» al abrigo dé la tranquilidad, naz. Fr. Francisao Jiménez de Citneros.. Vasco Nufiez de Valboa. que disfruta,/.de U verdadei*,prot*QC¡on que je dispepa cltrono. D. Josef Carrillo de Albornoz. Hernando Alárcon. ■ . Si lf»qtie.vm¿á.Etf*A^ «9n.9ÍW trisas no*. arguyen acaso con. 11 Juan de Toiquemada. Hernando de Soto. D. Ra^rígOrJi** la desconfianra que jo* »t«f»M»«de que el gobierno siga en sus, meneswSto. Tomar de Villaiuieva Diego García de Pared…</t>
  </si>
  <si>
    <t>Alcázar, Francisco</t>
  </si>
  <si>
    <t>Francisco Alcázar</t>
  </si>
  <si>
    <t>…i^es y^átefl&amp;fereterad^'y ^¿ái'V^ias enfen^edades^' • y emplaza á los que se consideren acreedores á los bienes queda ' 'r-- - ■ v 3: .-re» . *f . . - . ; dos por fallecimiento de D. Francisco Alcázar, escribano que fue de-esta expresad*.villa ,: pira que dentro del término:de 20 cías se presenten ante-el juzgado de S. S. 4 usar de las acciones que crean ■ E*-bergantín*'goleta f que ilegóf al puerto de asistirles en iorautoslde testamentaría del mismo Alcá…</t>
  </si>
  <si>
    <t>Aldini</t>
  </si>
  <si>
    <t>11/07/1829</t>
  </si>
  <si>
    <t>Gaceta de Madrid n.º 99</t>
  </si>
  <si>
    <t>…dePancorbo, en Ta diócesis de cion.'GóÁ este motivo S. A. R. el Gran Duque ha regarafdb il Birgo*...............................i.................... ........'........... .. 1,500 caballero Aldini una caja dé oro guarnecida de brillantes y ador-* Al hospital de lá villa de Poza............................. 900 nada con su cifra.” \ V, ' Al'colegio de huérfanas, titulado de Saldaíía. i... 4,600 poco que se ha visto en Londres un nñéyó '^énero de' Al hos…</t>
  </si>
  <si>
    <t>Aldini, Juan</t>
  </si>
  <si>
    <t>Juan Aldini</t>
  </si>
  <si>
    <t>…capellanías de Sres. Reyes Nuevos de la ciudad de n Ya se han publicado las experiencias que con tanta felicidad Toledo, por muerte de D. Pablo Irazoqui, y no haber tenido hizo el caballero Juan Aldini, con el fin de encontrar medios de efectó el nombramiento hecho, en D. Antonio Delgado, y por facilitar socorros en casos de incendio. Estas experiencias se han muerte de D. Andrés' Antonio Arteaga, á D. Agustín Gallardo reiterado en esta ciudad con el éxito…</t>
  </si>
  <si>
    <t>Alejandro</t>
  </si>
  <si>
    <t>27/06/1829</t>
  </si>
  <si>
    <t>Gaceta de Madrid n.º 93</t>
  </si>
  <si>
    <t>…e ídem 49}. - bergantín de guerra en la línea avanzada de bahía, donde .espera __El Emperador de Rusia, ni Esposa, y su hijo mayor el rán la visita y calificación de sanidad. gran duque Alejandro llegaron á Berlín el 6 de este mes. Parece - 4.® Los buques que deban sufrir cuarentena pasarán sin di que la intención del Emperador era asistir al casamiento del prín lación desde allí al pumo de Matagorda á cumplirla bajo la ..cus cipe Guillermo, que debía…</t>
  </si>
  <si>
    <t>25/07/1829</t>
  </si>
  <si>
    <t>Gaceta de Madrid n.º 105</t>
  </si>
  <si>
    <t>387</t>
  </si>
  <si>
    <t>…resa, presentándose al capitán general de la isla de Cuba Don pendencia de toda otra autoridad, se dedicase á proteger lá' colo l'Josef de Cienfuegos, y al intendenteIde la Habana D. Alejandro nia y á su fundador,, tomar las providencias oportunas,^ remo Ramirez, enargados por la Ral cédula de ai de Octubre.do ver con prudente energía y con justicia cuantos estórbós sé opusie 1817 de promover el aumento de la población blanca.de' aquella ren én all…</t>
  </si>
  <si>
    <t>Alexis-Orloff</t>
  </si>
  <si>
    <t>08/12/1829</t>
  </si>
  <si>
    <t>Gaceta de Madrid n.º 170</t>
  </si>
  <si>
    <t>…ri- tífiero Ares , D. Mariano Ocana, D. Rafael Díaz de R ibera, * bey, tesorero dei Capitan-bajá. slks Mamad de Zarazaga, D. Carlos Florez y Val le jo, D. Francisco Se dice que el conde Alexis-Orloff, uno de los comisarios Alonso Visdo, D. Josef de Sierra y D. Antonio Ventura Mon que asistieron á las conferencias de Andrmópoiis, está encargado tenegro : para contadores de segunda clase á D. Pedro Noiasco - de una misión extraordinaria para esta capital. F…</t>
  </si>
  <si>
    <t>Ali-Rey, Fsskewitscfi de Erivan</t>
  </si>
  <si>
    <t>Fsskewitscfi de Erivan Ali-Rey</t>
  </si>
  <si>
    <t>…ernos meridionales. Dicen que después del can- verdeada, en los fitas E f 9 de Agosto, llegaron d campo del !-* ge de las ratificaciones vendrá á esta capital e! conde Dfebitscfc, conde Fsskewitscfi de Erivan Ali-Rey, gobernador del distrito 13 y que á él y al conde Pakewiísdi Ies ha conferido $&lt; M. I. la de Loira, y Mirzi-Mek-Oglu-AIfeBey, gobernador también del dignidad de feld-mariscaf. Sanálik de Oí, con £1 objeto de entregarse con cuantos se halla de ban á órdenes, j…</t>
  </si>
  <si>
    <t>Alicante</t>
  </si>
  <si>
    <t>21/03/1829</t>
  </si>
  <si>
    <t>Gaceta de Madrid n.º 35</t>
  </si>
  <si>
    <t>…de los dias de la Reina nuetra Señora, se Granada.............................................................. 14 á 4 ídem. Vistió la corte de gala con uniforme, y hubo besamanos general Alicante.............................................................. £ á 4 ídem. en el Real sitio del Pardo, al que asistieron el cuerpo diplomáti Murcia................................................................ 14 ídem. co, diputación de reinos, grandes de Es…</t>
  </si>
  <si>
    <t>Alifaz, Juan Maoual do Lera</t>
  </si>
  <si>
    <t>Juan Maoual do Lera Alifaz</t>
  </si>
  <si>
    <t>20/08/1829</t>
  </si>
  <si>
    <t>Gaceta de Madrid n.º 116</t>
  </si>
  <si>
    <t>…juagado.rú ha aolichado entra otras coira el Ha— Malaga.------- --------------------------------------- m mamieeto de Joz dichoa acr«c&lt;torea, &lt;uie iodutoa lo» ertrangeÍtSu. Ni,m; D. Juan Maoual do Lera Alifaz , comerciante en'el A^^.r^r taaa’ &gt; ctráihdo dcYorek, reinode Inglaterra ; D. Samuel Daoy y. comaturcia................... rr-?r nañlr» del comercio dé la villa de Cwdüoii, en *1. m»mo. reino; , ctodífoctorra dala oommflía da kymrta» de Madrid; Dofia.María *…</t>
  </si>
  <si>
    <t>Allustante, Mariano</t>
  </si>
  <si>
    <t>Mariano Allustante</t>
  </si>
  <si>
    <t>…o de fabricantes de sguf^ f coi, obstruido por escombros, e intransitable á tiempos por localeseas» ■ ■ zd.e-: el aspecto público se ha mejor'do, reparan dm ias c-sas ruiZarrgcza, D. Mariano Allustante, baldeses. Eoai&gt; á cuenta de ios alqu-teres. También ^ hi? con&gt;tnndo de fir Madric, De ña Isabel Liberas, pieles charoladas. me ia &gt;á!lda pártenos del carroso p-n A:cili , dándole mi' :-.sPravla, D. hligue: y D, Juan Amonio de la Llana, rsante- ch«r--, vía e.…</t>
  </si>
  <si>
    <t>Almonacid, Bonifacio Francisco</t>
  </si>
  <si>
    <t>Bonifacio Francisco Almonacid</t>
  </si>
  <si>
    <t>13/06/1829</t>
  </si>
  <si>
    <t>Gaceta de Madrid n.º 87</t>
  </si>
  <si>
    <t>…ión de este, se presenten por sí ó por medio de apoderado, con CácüzL~~—. Idem. los documentos convenientes en la ciudad de Falencia á los testaSevilla,....^ £ á f daño* me*taríos D. Bonifacio Francisco Almonacid y D. Mariano Mar Málaga.™.*, f á x ídem, cos , dignidades de aquella santa iglesia catedral. I ; GrsmssAs__ i i * ir ídem, .......Se ata y emplaza á D. Ramón de Oro y Paz para que en el Alicante.™ f ídem. término de 20 dias se presente por si ó por medio de procurador Muróte.…</t>
  </si>
  <si>
    <t>Alomo, Tomas Murcia</t>
  </si>
  <si>
    <t>Tomas Murcia Alomo</t>
  </si>
  <si>
    <t>20/10/1829</t>
  </si>
  <si>
    <t>Gaceta de Madrid n.º 149</t>
  </si>
  <si>
    <t>…e harinosa/de mucho alimento, aungoe no de lar ! gt urbanidad, y aoisos útil/s A los niüisescritas en días delicadas. Obsérvase en esta variedad gue la patata es- mucho! verso por D. Tomas Murcia Alomo, profesor da latinidad y poé» mas pequefia gw la gue «e cultiva de ignal claw en Inglaterra; lo tica. Este tratadito es útil á los.padres.de familia y á los maestro» gue tal vea sérá ocasionado por el clima/madurando en este doa de-primeras letras. Se: vende…</t>
  </si>
  <si>
    <t>Alonso</t>
  </si>
  <si>
    <t>22/09/1829</t>
  </si>
  <si>
    <t>Gaceta de Madrid n.º 137</t>
  </si>
  <si>
    <t>…illodas , traducida al latín por el blicó una erudita disertación histórica sóbre la edición dé las Par limo. Sr. Objspo eiecto de jaca D. l r. Pedro Rodríguez Mirantidas del $.ey D. Alonso el Sabio; que la Real Academia de la da; y por especial.decreto de S.M. de a$ de Agostod« «ste año Historia hizo en. 1807. se manda cpsyñar por ella en todas las universiidadeg, y- demas es En el de.1817 dió á luz sus Comentarios á las leyes de Toro; tudios d…</t>
  </si>
  <si>
    <t>Alor, Juan Rebollo</t>
  </si>
  <si>
    <t>Juan Rebollo Alor</t>
  </si>
  <si>
    <t>…llano por D. Francisco Mariano NiD. Pablo Ln» Velez , vecinos dé Badajoz ;,á D.B María Becerra, pho: undécima impresión. La vida de este Pontífice, por los ex vecina de Orbpesá; á D. Juan Rebollo Alor, Cecino de Santa traños y memorablps acontecimientos que acompañaron á su reir Marta en-Extremadura; á Antonio Arroyo, vecino dél lugar dé' nado, pertenece á todos los imperios, y será de todos los siglos Peraleda, provincia de Extremadura; á D. Francisco Jav…</t>
  </si>
  <si>
    <t>Altemeira, Lagares'en</t>
  </si>
  <si>
    <t>Lagares'en Altemeira</t>
  </si>
  <si>
    <t>…, y fea elevado á mas de gS metros de altura los lerplaza. El general Barradas había salido con una división, pira sor renos terciarios que contienen fósiles orgánicos. prender al general Lagares'en Altemeira. Él ataque de Samsna Mr. Brognkít termina su informe pidiendo á la academia se comenzó e! 22 ¿ las dos de la mañana, y continuó-hasta las diez, insertase esta memoria entre ks de. los sabios extraqgeros. que ítegó Barradas; y en virtud de un concierto éntre é…</t>
  </si>
  <si>
    <t>Althorp</t>
  </si>
  <si>
    <t>…el dia ao de Marzo ¿Portugal, carecen de todo fundamento. ( Time/.) ' '' . ' ' creto de expulsión de todos los españoles residentes en aquello* es _ fir marqiics de Lansdown y el lord Althorp presentaron tados. (Cenr/rr.) '«ates de ayer en la Cámara alta las exposiciones de las ciudades de S- asegura que el dey de Argel, quien desde luego habie con Liverpool y Birminghan, oponiéndose ¿que se renueveel privilegio sentido en pagar los. gastos de la…</t>
  </si>
  <si>
    <t>Althorpc</t>
  </si>
  <si>
    <t>…bergues de la ittegencia, def programa. En el concurso celebrado ei mes de Setiembre de se ven las manos de los nobles de ambos sexos empleadas en el ali este alíen el cortijo del lord Althorpc, después de distribuidos vio de !osdolientes, yen el socorro de la miseria, con una caridad premios á los labradores, áJos pastores y á los ganases, lord AI- ardiente y*in entusiasmo dignes de admiración. En efecto, el nom tborpe gaaó eso de 10 guineas por ha…</t>
  </si>
  <si>
    <t>Alto</t>
  </si>
  <si>
    <t>08/10/1829</t>
  </si>
  <si>
    <t>Gaceta de Madrid n.º 144</t>
  </si>
  <si>
    <t>…uarnición en e»tas islas, se calculan en mas de ioS hombres* caron dos plenipotenciarios turcos, acompañados del teniente de También se asegura que se están enviando de Londres al lord Alto navio ingles GrifSths, que los bahía conducido desde Constanti- Comisario sumas considerables de dinero. (&lt;d aceta de Augsburgo.) nopla á Rodosto en la balandra Rífieman, El ten reme Griffiíhs y el mayor Kusier se volvieron el 31 á Rodosto, para pasar desde I…</t>
  </si>
  <si>
    <t>Altó-almirante</t>
  </si>
  <si>
    <t>19/11/1829</t>
  </si>
  <si>
    <t>Gaceta de Madrid n.º 162</t>
  </si>
  <si>
    <t>…culo el último folleto de Mr. de «te- crucero se ofreció á dos almirantes célebres, que no han Cottu, y pregunta ¡qué debe pensarse de un paisen donde un ma- querido aceptarlo. El lord Altó-almirante ha mandado que el co istrado que se halla sentado en el tribunal de justicia , se atreve mandante en gefe naval no resida constantemente en la misma is Í minar tan descubiertamente las bu» de tu ley fundamental} la; de modo qué la ventaja que reportaba la Jam…</t>
  </si>
  <si>
    <t>Altube-, Dominao</t>
  </si>
  <si>
    <t>Dominao Altube-</t>
  </si>
  <si>
    <t>03/03/1829</t>
  </si>
  <si>
    <t>Gaceta de Madrid n.º 27</t>
  </si>
  <si>
    <t>…e bolla en los géneros que menciona. (Núm. 2J.) ga;, Manuel Ctrpintero, D. Minuel Ribera, Sres. Hermoso y Orro restableciendo los derechos impuestos á los algodones en compañía, y D. Dominao Altube-, y á D. Josef Mayoli , cuya rama extranjeros en Real orden de 2 de Aaosto de 1827. {Id.') vecindad te ignora , acreedores ausentes al concurso de D. Pa&gt;cual O- ro id. suprimiendo ciertos arbitrios que se han cobrado en de las Fuentes Angulo, para que en el té…</t>
  </si>
  <si>
    <t>Altuzarra, Pedro Moreno</t>
  </si>
  <si>
    <t>Pedro Moreno Altuzarra</t>
  </si>
  <si>
    <t>29/08/1829</t>
  </si>
  <si>
    <t>Gaceta de Madrid n.º 120</t>
  </si>
  <si>
    <t>…Domínguez, marquesa 15 é ídem, de Fuentehermosa f marques de S. Juan Nepotmtceáo, D. Jane? S-is iaiijí-»er ... .**..*.,..... *... &gt;. .... i beneficio. de los Ríos , D. Josef Ülle, D. Pedro Moreno Altuzarra, Dea Bilbao........................... ... ¿ ídem, Mariano Merino , D. Ricardo Gíeveiand, D. Miguel Bertiz ,Boa Odiz.......—.....—............................................... i beneficio, Diego Goldie, D. Manuel Martínez del Campo, D. Jorge WaáSevI lli....…</t>
  </si>
  <si>
    <t>Aluc, Joaquín María de</t>
  </si>
  <si>
    <t>Joaquín María de Aluc</t>
  </si>
  <si>
    <t>…o, bajo el mando de Mi sejo de Estado de 10 de Junio próximo, en que devuelve, con randa, y 140 indios pampas ai- mando del cacique Venancio con otroe, el expediente promovido por D. Joaquín María de Aluc dos cañones: en seguida »e les reunieron 400 bandidos mas. ia, como apoderado del marque» de S. Felices y vanos sugetos, En fin preparadas asi las cosas, el 28 de Marzo atacaron los de quejándose de que el ayuntamiento del valle de Mena y los comi Buenos-Airé…</t>
  </si>
  <si>
    <t>Álvarado, Josef Fernando</t>
  </si>
  <si>
    <t>Josef Fernando Álvarado</t>
  </si>
  <si>
    <t>…asta el de 1808 , pueden acudir á recoger ionio Bringas. D. Josef Gorrita y Villar, D. Jjosef Tarán-iena 'éPiaen&amp;f.* y adelantar el importe del 8.° í las librerías en donde Yamez. D. Josef Fernando Álvarado^ D., Vicente Díaz Romaq. se han suscrito. el cual se publicará dentro de un mes, único 'Doña Isabel Ortega. D. Agustín -- ° n *— tiempo en que. permanece abierta lé suscripción; á 21 rs. tomo en cisco Poncelas D. Juan Godoy. I 'rústica' fue¿i de Madrid. Ester…</t>
  </si>
  <si>
    <t>Alvarado, Santiago</t>
  </si>
  <si>
    <t>Santiago Alvarado</t>
  </si>
  <si>
    <t>03/10/1829</t>
  </si>
  <si>
    <t>Gaceta de Madrid n.º 142</t>
  </si>
  <si>
    <t>…ercera la máxima de que cuando un gobierno aUpa «le historia it las Cruzadas, corregida y aumentada con notas por au. po«l*r oprimiendo lps pueblos, éste» tienen el derecho df^ne- D. Santiago Alvarado , pasarán á la librería de Rarola á reesbir garlé lá obediencia, y arpiarse pera, defenderse de sus tirantes. él tbmo.g.* y pagar ,el 4.°_Xo« de 'la» isotír»4r it fa Grtiia iu^ Con tan miserable* tofi.mas se pretende sostener la causa de loe rassté la campada…</t>
  </si>
  <si>
    <t>Alvarcz, Dominuo</t>
  </si>
  <si>
    <t>Dominuo Alvarcz</t>
  </si>
  <si>
    <t>…la , y hoy por Doña Manuela Ingles , heredera de la mitad Corar?........................................................ ....... . f- ídem.. de los bienes de esta, y ei presbítero D. Dominuo Alvarcz, cum Santiago....™...™-....™.™.*..*................. ....... .. 1* idetn. plidor de la otra mitad; apercibido que pasado dicho término sin Desasentó ée letras á razón de................—. 3# i 4 por roo. haberte verificado, le parará entero perjuicio. : Accio…</t>
  </si>
  <si>
    <t>AlvareiGuerra, Andrés</t>
  </si>
  <si>
    <t>Andrés AlvareiGuerra</t>
  </si>
  <si>
    <t>26/03/1829</t>
  </si>
  <si>
    <t>Gaceta de Madrid n.º 37</t>
  </si>
  <si>
    <t>…e papel y Perez, calle de Carretas, y en la de Cuesta; en Barcelona en la blanqueo de lienzos. de Sierra; en Burgos en la de Villanueva; en Bilbao en la de Gar Idem 18 de Julio. A D. Andrés AlvareiGuerra, vecino del cía; en Badajoz en la de Carrillo; en Cádiz en la de Hortal y Almendral en Extremadura , privilegio de invención por diez compañía; en la Coruña en la de Calvete; en Granada en la da años por un invento llamado de ceres para abrir zanjas, dar tajo…</t>
  </si>
  <si>
    <t>Alvarez, Bernardo González</t>
  </si>
  <si>
    <t>Bernardo González Alvarez</t>
  </si>
  <si>
    <t>303</t>
  </si>
  <si>
    <t>…sCasaus y Torres, abad ESPAÑA. del Real monasterio de S. Cugat del Vallés, de la con gregación benedictina claustral tarraconense y cesar- Madrid $ de Junio. agustana, por mano de D. Bernardo González Alvarez. 1,500 S. M. y AA. continúan en el Real sitio de Aranjuez sin El cabildo de dignidades pabordes, y monges del novedad en su importante salud. mismo Real monasterio, por mano del expresado Don Bernardo González Alvarez..........................................…</t>
  </si>
  <si>
    <t>Álvarsacr, Francisco Javier</t>
  </si>
  <si>
    <t>Francisco Javier Álvarsacr</t>
  </si>
  <si>
    <t>…Fesái. En el palacio de la embajada D. Angel Suarez Díaz: gara una canongía de la de Sigiienza, por Inglesa se estaba disp©3ksdo-akjas»saSe~p&amp;ra--«^-ag£ntc.ingl€s.qüe "renuncia de D. Francisco Javier Álvarsacr ,~y no haber tenido se espera de un momento á otro. Parece que la escuadra rusa ha efecto ei nombramiento hecho en D. Blas Esteban Egido , á Don establecido una línea de buques desde Budron hasta Alejandría á Julián Sainz: para otra de k de Málaga, por muerte…</t>
  </si>
  <si>
    <t>Am, Joser</t>
  </si>
  <si>
    <t>Joser Am</t>
  </si>
  <si>
    <t>31/10/1829</t>
  </si>
  <si>
    <t>Gaceta de Madrid n.º 154</t>
  </si>
  <si>
    <t>…ose los cheques nes públicos de su primer año de enseñanza el Real colegio da Ó libranzas, y saldando coh djnero el descubierto. ^ humaaidades de Granada, que dirige el presbítero D. Joser Am »Sc regulaban en elafiqdei8ts lpc pagos que teftiqn que ha* brosio de Comieras. Principiado «i acto por un discurso de aper cer dichos banquero^ .00 .4.700$ libras diarias.. tura que leyó el piofesór de historia, fisica y matemáticas, fue »S¡ hubiera de mal i…</t>
  </si>
  <si>
    <t>Amar, Batel</t>
  </si>
  <si>
    <t>Batel Amar</t>
  </si>
  <si>
    <t>10/11/1829</t>
  </si>
  <si>
    <t>Gaceta de Madrid n.º 158</t>
  </si>
  <si>
    <t>…ajuero de un perfecto orador, y rimega; D. Seraplp Aravtca; D. Ignacio Poyases; D- Eugenio dan justo motivo para ¿esperar qué no’so lo serásifeídos^estos ser larra; D. ¿aág Hebía; D. Batel Amar ;:D, Casino &lt;k Piado me oescon gasto, sino con grande utilidad y aprovédiamrenro de y IX Felipe'Bate .* á .. ,7*;" ■ ,, toda ckse de prosas. Se venden en tres tomos ea^^en te libre rías de Sojo, calle de Carretas, y en larde Ruiz, caliere Precia dos yfrente á…</t>
  </si>
  <si>
    <t>Amarillas, Josef</t>
  </si>
  <si>
    <t>Josef Amarillas</t>
  </si>
  <si>
    <t>11/08/1829</t>
  </si>
  <si>
    <t>Gaceta de Madrid n.º 112</t>
  </si>
  <si>
    <t>…anos ycompafiía. 1,000 : .v¡„ Sres. J. M- í^pet. Martínez y compañía 1,000 petlan mayór dcl Real monasterio y capilla de la Encarnación de esta corte, vacante por fallecimiento de D. Josef Amarillas , 7 1 Sres. Jáurégui i Ibargoitia •••■••a■ 600 . renuncia de D. Luis Evarque, al Dr. D. Bernardo del Ko,d&lt;1 , Sres. Coliman, Lanibert.y con&gt;pa&amp;ía.....-........ 1,500 Consejo de S. M., arcediano de Calatayud, dignidad de la finta „|T As DsMIMÚMtlSMsiltsIlilfsa…</t>
  </si>
  <si>
    <t>Amat, Félix Torres</t>
  </si>
  <si>
    <t>Félix Torres Amat</t>
  </si>
  <si>
    <t>…el nuevo reglamento facultativo militar aprobado —----Salmos de David traducidos de la Vulgata latina al español por S. M. en 2 de Junto ultimo,-y parará á los comprendidos en por D. Félix Torres Amat, dignidad de sacrista de la Sta. igle el, é Igualmente á los solo mMicós de ejército, el perjuicio que sia de Barcelona r un tomo en 4,0 Se hallará en h libreril de la viuda de Quiroga, calle db las Carretas; y en Barcelona en la de bata* lu^ar.£&gt;•••. ■ •• Si…</t>
  </si>
  <si>
    <t>Amat, Pedro Rico y</t>
  </si>
  <si>
    <t>Pedro Rico y Amat</t>
  </si>
  <si>
    <t>04/06/1829</t>
  </si>
  <si>
    <t>Gaceta de Madrid n.º 83</t>
  </si>
  <si>
    <t>…a: pera una capellanía doctoral del con* Modelo* pata b contribución general del reino, 1818, rústi rento de la Hncarnecion de Madrid, por muerte de D. Martin ca 10 rs. Terrena, á D. Pedro Rico y Amat; 7 per» una ración de la me ; Decreto pera el establecimiento del crédito público/bula dada tropolitana da Granada, por la de D. Jorge Antonio de Mira, 4 por el Smo. Padre Pío vil en 1818, rústica 4 rs. D. Tomas de Aquino Seguis; Decreto por el qnt.ee estable…</t>
  </si>
  <si>
    <t>Amenedo, Serafin de</t>
  </si>
  <si>
    <t>Serafin de Amenedo</t>
  </si>
  <si>
    <t>24/12/1829</t>
  </si>
  <si>
    <t>Gaceta de Madrid n.º 177</t>
  </si>
  <si>
    <t>…cribanía vacante de García,de la Madrid; ' pues patata dicho término, les pararé par juicio. Uodmtfil 41._París 15 ip4 16 Iíb_Saataáder * benef. . _¿_Quí,ío tupies# el paradero de D. Serafin de Amenedo ó.de «¿Bilbaodallo.__Cédtzé- ídem papel—Sevilla! 41 idem._ , tus herederos, lo avisará á D. Ramoa l pez, vecino de la CóMUaga per^ Granada t £ ifdafio.—Alicante 1 ídem papel— . rufitu ,r- ' ¡f:&lt;5 ¡v VsIattia§¡dcm«^JMuiciaifi 4 if idcm*_Barcelqóa4pcaot fuer T*…</t>
  </si>
  <si>
    <t>América, María</t>
  </si>
  <si>
    <t>María América</t>
  </si>
  <si>
    <t>22/10/1829</t>
  </si>
  <si>
    <t>Gaceta de Madrid n.º 150</t>
  </si>
  <si>
    <t>…re - V. M- se le ha comunicado en 24 de Setiembre último del tratá- lla. Espafia no puede jactarse de que todos sus funcionarios ea . do matrimonio de V. M. con la Serma. Princesa Doña María América hayan sido incorruptibles: se duele de los extravíos de ■ Cristina no Borbon , hija del excelso Rey de las Dos Sicilia» y algunos, y procuró siempre con vigilancia , corregirlos; pero de . de su augusta Esposa la Reina Dofia María Isabel, de cuyo enlace todos…</t>
  </si>
  <si>
    <t>Ami-, Eugenio Llaguno y</t>
  </si>
  <si>
    <t>Eugenio Llaguno y Ami-</t>
  </si>
  <si>
    <t>…ica el siguiente artículo: Noticias de los arquitectos y arquitectura de España desdeInflujo benéjico de la alta nobleza en los adelantamientos de ¡a su restauración por el Excmo. Sr. D. Eugenio Llaguno y Ami- industria española. rola: ilustradas y acrecentadas con notas , adiciones y documen Nada hay, en nuestra humilde opinión, mas dañoso á los es tos , por D. Juan Agustín Cean Bermudez: impresas de orden tados, que la indiscreta y mal calculada aplicación de las…</t>
  </si>
  <si>
    <t>Amonio, Francisco- de Pauta</t>
  </si>
  <si>
    <t>Francisco- de Pauta Amonio</t>
  </si>
  <si>
    <t>…too sobre el capital-de los Vkgerós--los Setmos- Sres. Infantes:. :D. Carlos y Doña .daría créditos dé aquel ramo,, y va á extinguir los de* subvención , qí é Francisca -de Arí&gt;, -D. Francisco- de Pauta Amonio, y su epma revieron su origen en el préstamo de ico millones abierto ’ctt Doña Luisa Carlota , y la Sra. Infama Princesa ce la Reir?. Doña 1805 para, las urgencias del Real - erario, y cuyas obligaciones María Teresa í quienes desunes de manifestarse entre sí…</t>
  </si>
  <si>
    <t>Amonio, Josef</t>
  </si>
  <si>
    <t>Josef Amonio</t>
  </si>
  <si>
    <t>…ial, que es ral de Guipúzcoa, y por Ja escribanía principal de Guerra M soportar el peso, se consigue solo con proporcionar la sequedad mismo, se cita y emplaza á los herederos de D. Josef Amonio constante por los medios referidos. La experiencia ha hecho ver Errea, al sobrecargo de la goleta Perseverancia, a D. Fran que si el agua penetra y pasa al suelo ó terreno fundamental, cual cisco Goitisolo, á la baronesa de Nordcnfiich, á Doña Asuncios quiera…</t>
  </si>
  <si>
    <t>An</t>
  </si>
  <si>
    <t>03/01/1829</t>
  </si>
  <si>
    <t>Gaceta de Madrid n.º 2</t>
  </si>
  <si>
    <t>…la? se dará principio á k enseñanza pública de agricultura en el Real Covachuelas, y «a casa d«l autor, callo del Baño. mm. 17, cuar Jardín Botánico de esta «orle, al cargo d« «f catedrático D. An to bajo. ' EN LA IMPRENTA REAL,</t>
  </si>
  <si>
    <t>…o Señor nombrar para el deanato de la iglesia catedral de tural: necesidad de la religión revelada: se descubre el artificio Plasencia, por muerte de D. Joaquín García Ruisefcó, á D. An del deísmo, y se hace ver camina directamente al ateismo: los de tonio Sánchez Gómez: para una canongía de la de Tuy, por la lirios de los ateos confutados: triunfa la verdad católica de la de D. Francisco Piñeiro, á D. Manuel Martin Santos: para otras secta…</t>
  </si>
  <si>
    <t>…e4*eeé**e**véás&gt;u»éevó's'ev«aVsavéée»ss—e» Valiséolid;.»-. cieron úna nueva'ocasión para acrisolar su constipe' lealtad, por 00. la que fue sorprendido / preso y maltratado por él coronel D. An¿ 8áS^M*odaé«oÓaeeb»4eebauudabúéi*UUeeébMabeeei«ea«e*eááheeeO*e%aae 00. tbnióTQuiroga en la tumtiltaáuria incursión eñ la isla de León el I á 1 ídem. dia 1 de Enero del expresado año; y habiéndose jarano la'llamaos, Santiago^. ••v*W**ae«ese*e4**»**4**aévéa*ee*…</t>
  </si>
  <si>
    <t>…nde de Casa—'Valencia y el conde de Zanom: para fiscal de con Se mira como uno de ios beneficios de la paz el haber levan tabilidad á D- Rafael Fausto Florín: para fiscal togado á D. An tado el destierro á los fanarictas que habían sido deportados ai : on tonio josef Oodtsez: para secretario á D Francisco Oieiza: para Asia menor en la época de la insurrección: es probable que ten : lo í k contadores de examen de primera clase á D. Juan Anton…</t>
  </si>
  <si>
    <t>…l primer extracto de la de este dia á Dofia Maris Concepciqn idaron por el fallecimiento ebintestato de Dófijt Ine* Martínez ldcroo, natural-de la ciudad de Cartagena, y rouger d« D. An3¡zarran, hija de D. Pedro, teniente coronel da húsares de Na- S «ana, muerto «n al campo del honor. . , tonio Calderón y Sinova t vecino de la ciudad de S. Fernando, ocurrido en esta corle el fiia t 1. de Noviembre último, psr* que en .el término preciso de3O…</t>
  </si>
  <si>
    <t>An, Miguel</t>
  </si>
  <si>
    <t>Miguel An</t>
  </si>
  <si>
    <t>15/10/1829</t>
  </si>
  <si>
    <t>Gaceta de Madrid n.º 147</t>
  </si>
  <si>
    <t>…ien mente con el expediente de los expresados asentistas de Valeúcia, tes en los pueblos 4 los del asiento, y reclamasen mayor abono del otro que V. S. me ha dirigido por parte de D. Miguel An fundados en les testimonios de valores, no por eso el asentista sa drés StaricQ p Vera, encargado del asiento de cebada j paja en la tisfará el exceso, y entonces reunirá los recibo* dé los alcaldes 6 provincia; de Murcia ..quejándose del cxcésivo aumento de…</t>
  </si>
  <si>
    <t>Anas</t>
  </si>
  <si>
    <t>20/06/1829</t>
  </si>
  <si>
    <t>Gaceta de Madrid n.º 90</t>
  </si>
  <si>
    <t>…bre la asociación del mismo camino, ai intere* del 5 por reglas con sus prolijas explicaciones. Un tomo en 8.° de 400 pági ico asnal, pueden acudir sus tenedores al director de él D. Anas nas. Se hallará en la librería de Cuesta, frente á las Covachuelas, tasio de Árdanaz, á cobrar dichos réditos, previa la intervención en la de Sanz , calle de Carretas, y en la de Ranz, calle dei Pozo, de! contador. Y m tercer lugar, que tóete los dueños de 1…</t>
  </si>
  <si>
    <t>Anaya</t>
  </si>
  <si>
    <t>10/02/1829</t>
  </si>
  <si>
    <t>Gaceta de Madrid n.º 18</t>
  </si>
  <si>
    <t>…ón por tres dias. discusión al amor que teneis por el bien público y á vuestra fide Los 150 hombres que salieron de Méjico á reunirse á Santana lidad: , fueron sorprendidos por el coronel Anaya, y en el acto fusilados «Cada dia se aumenta mí amor á mis pueblos, y me presenta 11 oficiales por arden de Pedraza. Negrete y Echevarri estaban mas santa la obligación que he contraído de consagrar mi vida á en Puebla para embarcarse, y cumplir la deportació…</t>
  </si>
  <si>
    <t>Anaya, Gregorio</t>
  </si>
  <si>
    <t>Gregorio Anaya</t>
  </si>
  <si>
    <t>….................. Par. se halla abierta. Para fuera será 1 a rs. por cada un mes, diri Sevilla.......................................... i i i da fio. giendo la correspondencia á D. Gregorio Anaya, calle del Olivo Málaga........................................ i i | ídem. bajo, núm. 18, cuarto principal, siendo del cuidado de los edi- . Granada..................................... 1 i i ídem. tores remitir los ejemplares, y de los suscriptores pagar el…</t>
  </si>
  <si>
    <t>Andrcs'Siétta, Josef</t>
  </si>
  <si>
    <t>Josef Andrcs'Siétta</t>
  </si>
  <si>
    <t>14/02/1829</t>
  </si>
  <si>
    <t>Gaceta de Madrid n.º 20</t>
  </si>
  <si>
    <t>…año hizo del estudio de la virtuosas : novela, cuy» moral puede interesar’i toda dase de pertinidad, (establecido después de 20 años de cesación, ha celebrado son», compuesta por D. Josef Andrcs'Siétta. Se hallará'en la li uno general de sus alumnos los dias 29 y go de Diciembre, en las brería de Cuesta, frente á las Covachuelas, á ^ rs^ en rústica;casas consistoriales, con asistencia del clero, ayuntamiento y.per — ,Los suscriptos» á la novela,¡Saint-Clair…</t>
  </si>
  <si>
    <t>AndresGeballero</t>
  </si>
  <si>
    <t>…presídéncia bajo del dosel en señal de - damentqj paas sólidos de la - plausible día con el actq.de.‘la mas recomeodabíe justicia, confir- posesión. Entraron.en, la sala los Sr£S. D. AndresGeballero y 1 nio la junta en sus destinos á todos le» individuos, dependientcs y D. Julián Aquilino" Peje*, director y .vicedirectoá; quienes de«' pues de leídas la» leales órdenes dje. süs elecciones y. contestación ■ sirvientes del antiguo banco de S. Garlo», declar…</t>
  </si>
  <si>
    <t>Andrest, Juan</t>
  </si>
  <si>
    <t>Juan Andrest</t>
  </si>
  <si>
    <t>…Ma Por la mayor parte están escritas es versos italianos ó latinos, de drid , con las demás obras del mismo autor, en la librería de Ma cayo buen concepto hace particular memoria D. Juan Andrest tute, calle de las Carretas. varías en castellano, otras en frasees, otras en griego, alguna en - __Melanfolonotécnia, ó arte de componer toda clase de tintas, valenciano, y ana se'-citan otras en árabe. Ya se deja ver que seguido de una exposición de ios pro…</t>
  </si>
  <si>
    <t>Andrianí, Severo</t>
  </si>
  <si>
    <t>Severo Andrianí</t>
  </si>
  <si>
    <t>…os artículos á otros, ¿cgun la conveniencia ó la pado de Pamplona, vacante por muerte de D. Joaquín Javier oportunidad; particularmente en los capítulos 11, 17 7 18 ce! ex Uriz, á D. Severo Andrianí, maestrescuela de la iglesia catedral presado Real decreto de 33 de Junio, los cuales, por consecuen de Huesca; y para la iglesia 7 obispado de Ceuta, que también lo cia, recibieran en el expiesado semestre cantidades inferiores á slí está por fallecimiento d…</t>
  </si>
  <si>
    <t>Angel, Juan Francisco</t>
  </si>
  <si>
    <t>Juan Francisco Angel</t>
  </si>
  <si>
    <t>…co de Davy. _ . varez: para una capellanía de coro, titulada de S. Valero,.de la Alentados los bomberos con la intrepidez de su comandante, iglesia catedral deSigiienza, por la de D. Juan Francisco Angel, y aleccionados por él, ejecutaron; el 16 de Mayo algunas expe á D. Mariano Pascual Batanero 1 .para lina canongía santa riencias á presencia del Gran Duque, y el i.° de Júnioras repi iglesia metropolitana de Santiago, por. fallecimiento.dé,D. Rafael tieron d…</t>
  </si>
  <si>
    <t>Anglesea</t>
  </si>
  <si>
    <t>12/02/1829</t>
  </si>
  <si>
    <t>Gaceta de Madrid n.º 19</t>
  </si>
  <si>
    <t>…tamboril, sin haberse oido en estos dias delante de todas las puertas se yeta un cartel én el que se leía: Viva otros acentos que los de concordia, lealtad y amor á nuestro ado el lord Anglesea i Libertad, civil y religiosa. Muera Wellirigiom rado Monarca. y en uno estaba también escrito lo&gt; siguiente: La;divina Providen En Estella se ha malignado el sarampíon en la primera mitad cia prospérela mía JM de Anglesea, ¡ojaláque el Duque.y Peel de Enero,…</t>
  </si>
  <si>
    <t>Anglesey</t>
  </si>
  <si>
    <t>…res. Toaos los periódicos están llenos de reflexiones sobre, haber Despúti de esto hari llagado algunos coirceoá.tártaros, ó°r Ids que imonendo "del .mandó de Viréy de Irlanda el "lord Anglesey, á nuestro bajá ha recibido-noticias bastad 7 de Diciembre y de quien se lejía mandadovenir Ies» corté. El Courítr publicaron Téwliésxcstan muy placenteros los turcos. Áiuncian qué. muchas este motivo un largo artículo para demostrar que este llamamiento nove…</t>
  </si>
  <si>
    <t>05/03/1829</t>
  </si>
  <si>
    <t>Gaceta de Madrid n.º 28</t>
  </si>
  <si>
    <t>…reforzar el ejército del conde de Wirtgenstein ¿ que esta carta, no podía saber Mr. O'Connell de qué opinión eran el un cálculos tendrá á sus órdenes-en- todo el próximo‘tftés dé lord Anglesey, Mr. Brougham y los mes ilustres amigos de-lo* Stirzo i6o9 combatientes: con ellos deberá hacer frente á Unos católicos, y por eso no creo que su encargo haya producido mui8o9 turcos á que ascienden los cuerpos de-Husein-bajá ; del bajá clip efecto en los ind…</t>
  </si>
  <si>
    <t>Angón, Alvaro Cubillo de</t>
  </si>
  <si>
    <t>Alvaro Cubillo de Angón</t>
  </si>
  <si>
    <t>01/12/1829</t>
  </si>
  <si>
    <t>Gaceta de Madrid n.º 167</t>
  </si>
  <si>
    <t>…la concentración de la autoridad publica ahora las comedias El señor dt nothtt buenas, y El amor pública en una sola persona^ petó este movimiento espontáneo de como ha de ser, de D. Alvaro Cubillo de Angón. los. ,españoles, esta consoninciá de aplausos, esta afección univer .-Calendario para la provincia de Extremadura, correspon sal, la dan á.conocer que la institución de la monarquía es fru diente al año de 1830, con privilegio exclusivo de S. M. Se ven to de…</t>
  </si>
  <si>
    <t>Angulo, Luis</t>
  </si>
  <si>
    <t>Luis Angulo</t>
  </si>
  <si>
    <t>…de! regimiento infantería im ¿t D. baít Nunez . D. Manuel Moreno, D. Jóser Fchegaray, Don perial de Toledo, con el que volvió á k pkza de Cádiz, donde ya ra jo-ef García Octdcros, D. Luis Angulo, D. Josef Tr^vanco, había estado de guarnición, hasta que el 15 de Mayo del año si pe D. Cirilo Bahía, 1 &gt;. Félix Urú nagoena, D Antonio Sa-tre, Don guiente salió mandándole ai ejército de operaciones de campaña, Pablo StBiiago, D. josef Buenav da, D Juan Mar…</t>
  </si>
  <si>
    <t>Anncss</t>
  </si>
  <si>
    <t>…fc» de ca-j el pueblo de' Charmanli una división del regimiento de' hulanoa potes; cuyo documenta devolverá al gobernador , i, fin, de que este, con dos cañones, á las órdenes del coronel Anncss, con el' encZf-' mande al sargento áuifor ó . ayudante encarga^, de; laa funcione* gb de poner fin á los desórdenes que cometían'lo* habitantes, i de tai los reciba bajo su firma, al pie de dicha ¿elación, expíen consecuencia uc lis dcsavencncias que habian i…</t>
  </si>
  <si>
    <t>Annenkow</t>
  </si>
  <si>
    <t>…adof gefe de Hacienda Militar en la capita Acompafián al Gran Duque Miguel elel generalgeneral mayormayor BTbinía gmenldel nuevodestin» deJos liccaciarfes pwará i b inter kow 7 el coronel Annenkow. El coronel ,de Scha'rnhorst, ayu vención laa relacione! aocnifale^ aae ápgficnaífel sáfenlo antenot* dante de campo do S. A. L, ha ido ¡é Tukhn, en donde S. A. dando aviso á los cóiniáiridÍda(3uerra zesptctivdá *pkca que p4r sepropone péóerscjjl fpie {fe&amp; g^…</t>
  </si>
  <si>
    <t>Ansoatagui, Dominao Pttrez</t>
  </si>
  <si>
    <t>Dominao Pttrez Ansoatagui</t>
  </si>
  <si>
    <t>…orro da loa infelices1 D- Vicente Sánchez.-...................... que han sobrevivido é loe íerremoMk de aquel país, D. Josef Ventura García Sancho. ••«*!••••■*•■••••••••***•» 400 D. Dominao Pttrez Ansoatagui•.«MMS'SMt sfxMSH-t.mSS ^09 CmNeAen tu dmatmt ék’Ugáut*’ mtnitr. D. Josef .Vázquez..... • i»aaH«i»MM&lt;««t*&lt;s|MSil»s&lt;*M's»n*m 1 jOOd Rt. m. D. Santiago Galo» é hijo»-»s •«»•»»«•-»»•«•?•»*••»•«• •••• ••sni*a 800 D, J, A«t........ 80 zoo D. Josef Ignacio Aguitreva…</t>
  </si>
  <si>
    <t>Añtbñio</t>
  </si>
  <si>
    <t>…*° ó %i-t%.^.Elenuñtos. defiistmia,p\vk»crs^l sagrada y fia el mismo que lrjmt*rÍor...,.......J.....;....- 0 *8o profana, que comprénde desde ..el principio del mundo lias'r^ el - D. Añtbñio liopét Salarary lo» oficiales de lá da n año de 1816, pór el mismó Vstdejp. Esta obra, escrita ¿or. léjtác-j SU ^ * 640 titud, imparcialidad y bajo úp mjevo pl^n, no’ solp/Bja los ifcon- cargo;...........■...i '"-“D/Gil dé Ayála&lt; f los oficíale» i.* j g.° de…</t>
  </si>
  <si>
    <t>Anteo, Tomas López</t>
  </si>
  <si>
    <t>Tomas López Anteo</t>
  </si>
  <si>
    <t>…ia los armenios católicos; porque los que han lando , D. León Alonso López, D- Manuel Fernandez del Cam vuelto no han sido molestados por .el gobierno, y sus iglesias se : la po , D. Tomas López Anteo ? D- Antonio María Zubiaur, Don hallan tan frecuentadas como antes. icrTeodoro Crespo. D. Pedro Pulgar, D.Rafael Autrsn ,D. Frail El naslr de Pera y de Gálaía ha sido reemplazado por Nouri- tífiero Ares , D. Mariano Ocana, D. Rafael Díaz de R ibera, * bey, te…</t>
  </si>
  <si>
    <t>Anthony</t>
  </si>
  <si>
    <t>08/01/1829</t>
  </si>
  <si>
    <t>Gaceta de Madrid n.º 4</t>
  </si>
  <si>
    <t>…as partes priocipalet denla^óracinni tJ¡iandt'Grada „af de Dititmhe. y h! ^ Sité profesor-, tufa capacidad *a:Comprud&gt;a.:poT,ñ EuentitesuH ; Xa nao anglo-americana Thomas-Dickasm, capitán Anthony, fado qtw rapetidás vaces 'ha logrado efl sus métodos dé; énsefiahha conducido a este puerto la tripulación del buque ingle*'i,Mrra*»¿ Xa, p6see también otro, descoaocidoibast» el dia^ yosüaítñenté-i»1* lie naufragado-juntó i la* Sorl inga*. Este buque salió…</t>
  </si>
  <si>
    <t>Anto</t>
  </si>
  <si>
    <t>…una canongía de la colegial de latCorufia, en el arzobispado feligresía de S. Jorge, sita en el crucero de Arrow , para lo cual de Santiago, por muerte de D. Manuel Cao Cordido, á,D. Anto se trasladó con gran pompa el Santísimo Sacramento, estando el nio Vidueiros; y parada: dignidad de chantre de la,, colegial de templo., que es de muy buena arquitectura, adornado con mucha Talavera de la Reina, en el arzobispado de Toledo,por falleci magnifi…</t>
  </si>
  <si>
    <t>Anto, Josef</t>
  </si>
  <si>
    <t>Josef Anto</t>
  </si>
  <si>
    <t>…edientes y drogas que se empleen en . el arte de le tinture,' Puerta del Sol, en cuyo sitio, y,en el de la ctllé de Toledo ^ es y experiencias para taber ai están adulterados: por D. Josef Anto quina é la Imperial, scrdaspaelwi losbáU«cci.;&lt;l preció dedos rea nio Jiménez y Fornesa: un tomo en 8.^4 4 rs. en'rústica. Se ha les vellón «^a uno. E) sortcO(Se cclebrari póblicamente, con la llará en la librcría dc Calleja, frente á la imprenta Real, y en d…</t>
  </si>
  <si>
    <t>Antonio</t>
  </si>
  <si>
    <t>…ción, laá doce ddj^3Ó‘ del del mismo autor á r-4 rs-.-én pasta. ' ' corriente Enero. Los; licitaddrés que quiéran interesarse; en dicho ——.Historia Ifot^jdsta de Méj¡£ofcxtlt* por D. Antonio suministró ! pueden acudir á hacer las posturás y mejoras qué ten de bolú, ilustrada Cón ’iicrtas geográficA, históricas y literarias. En gan por conveniente; entendidos de qqccl pliego de cohdtciqnés ellas se ha procóradó introducir todo lo que nos han;,dich…</t>
  </si>
  <si>
    <t>88</t>
  </si>
  <si>
    <t>…pueblo hasta el dia 15 del próximo fecto de salud', no pueden de modo alguno padecer de calentura. mes de Marzo, en que se proveerá. (J3r eomtímmráS) - . ____ Se cita y emplaza á D. Antonio, D. Joaquín y D. Víctor CAMBIOS DEI I&gt;fA. Garrigó, hijos de D. Josef, coronel graduado de caballería, fa Londres... .......................................................... —..... *.......—* 3/1s-i á f. llecido en la villa de Alba deTormes, para que en el t…</t>
  </si>
  <si>
    <t>…libertad, ’ el de Di Miguel Poaq&amp;tbqi^idEX Marcos Vázquez: para tmat xa— Veracruz 28 de Diciembre de x8&amp;8. La guerra civil y todos, nongía dt li catedral ddPalencia, por muerte de D. Antonio sps horrores afligen actualmente,a la ciudad cíe Méjico* El 30 de- Costa, á IL Ecáti^cco Vazqae^Luengo; para otra de la de San Noviembre por la noche la milicia de esta; ciudad , en número de tander , por de D. Erazui^&lt;rPcre}qn , í D* F»min deSada, g3 hombres…</t>
  </si>
  <si>
    <t>10/03/1829</t>
  </si>
  <si>
    <t>Gaceta de Madrid n.º 30</t>
  </si>
  <si>
    <t>…r de la iglesia S. Agustin. Un tóme en del primer extracto de la de este dia a Üofia María del Carmen 12.a, á 8 rs. en pasta— Historia y vida del gran Tacailo, por Rosado, hija de D. Antonio, coronel del regimiento db Benavcn- Di Francisco Quevedo y VilUgsu. Éstfeobtita, una de las mas cé ts.muertoeQcl campo d«l honor. lebres de su autor, fue tan apreciada generalmente, que al mo .............. VAUeiOe OKI . OIA. mento se tradujo en francés, como…</t>
  </si>
  <si>
    <t>…: lavarías carretillas: 2.°carros para tier- Jauregui. D- Francisco Caficque. DrJjW1, Muñoz. Doña Paula ras; máquina para hacer trencilla, con idem en idem, papel 14 Benita'López. D. Antonio de la Paliza. :E).: Manuel de Palacios -'reales, rmttcíi'14. (ge continuará.') Saravía. D. Juan Mártincz de Robledo. D. Francisco de Guardqmino. D. Manuel Cano. D. Bernardo* délos Heros. D. Josef 5ari_—Los' suscriptores á 1a; nueva edición de la Historia gene…</t>
  </si>
  <si>
    <t>…elk ef- -xo-;dé - - nuestro--Señor nombrar para el arcedianato titular de la catedral Marro, que Mr. jaubert tiene todavía de tiempo en tiempo algu Je Avila, vacante por muerte de D. Antonio de k Cuesta. á nas conferencias eos ei rels-eíFesái. En el palacio de la embajada D. Angel Suarez Díaz: gara una canongía de la de Sigiienza, por Inglesa se estaba disp©3ksdo-akjas»saSe~p&amp;ra--«^-ag£ntc.ingl€s.qüe "renuncia de D. Francisco Javier Álvarsacr ,~y…</t>
  </si>
  <si>
    <t>…cales. dos estos buques, y que ,010 se quedará con ocho ó diez , los cua les &gt;e »greg irán á la brigada de ocupación. Los empleados en pro Habiéndome enterado de una exposición de D. Antonio La visiones que no pertenezcan á esta brigada se embarcarán hoy. pizaran Salmón, administrador de Rentas de la provincia de San El general Schneider hace continuar con mucha actividad to tander, en que se queja de que el tribunal de subdelegaron pjo- das ¡as obr…</t>
  </si>
  <si>
    <t>03/12/1829</t>
  </si>
  <si>
    <t>Gaceta de Madrid n.º 168</t>
  </si>
  <si>
    <t>…ber tenido efecto el nombramiento que S. M. tuvo á bien hacer mis fuerzas en la plaza de ia Aáuana, y chupando las 'fcocascallcs y para la expresada canongía en D. Antonio Líancs, D. Antonio azoteas mas elevadas. La fuerza disponible consistía en 200 hom Pujol y D. Isidro P-erarssu. Asimismo se ha servido S. M. nom bres á mas de 10 guias que llégaron/aqueiía tarde del cuartel ge brar á D. Juan Palerm para una canongía de la iglesia catedral neral…</t>
  </si>
  <si>
    <t>26/12/1829</t>
  </si>
  <si>
    <t>Gaceta de Madrid n.º 178</t>
  </si>
  <si>
    <t>…de nuestro Sefior nombrar par^ lá digoidad de arcediano titular dé la la tena, p los lores comisarios se fueron después de haber sa iglesia catedral dé Avilavacante por muerte de D. Antonio di ludado. la- Guastei f no habar tenido efecto el nembramiantohechó cn Don ■ Asistieron á esta ccretnpaia mucho» lorasiaros da distinción, - Angel Smrtz Diu ,i Di Juan Nepomuceno Cortit ¿ pan un»!rt¿ y lambí easetnot6quo habiamuch— ssÓoru carca-drilrcocv en…</t>
  </si>
  <si>
    <t>Antonio'Calderón</t>
  </si>
  <si>
    <t>…En violín. Sr. D. Genaro Qúesada. • Valencia i ídem. Enflauta. Excmo. Sr. marques de Casasola. Barcelona á pesos fuertes.................................. f ídem. . En equitación. Sr. D. Antonio'Calderón! Zaragoza,........»..........!.......,...;............... ii ídem! En esgrima. Sr. D. Josef Zamora. Valladolid.................................... .......... 4 por roo benefi. En baile. Excmo. Sé. Marques de Cttasola. Bórgos...........Idem. Obtuvieron los seg…</t>
  </si>
  <si>
    <t>Antonio, Francisco</t>
  </si>
  <si>
    <t>Francisco Antonio</t>
  </si>
  <si>
    <t>…as madejas i la vez; dos groas López Martínez. D. Gregorio López de Pando y compañía, Don para descargarlos barcos, con estampas, en negro, papel e r*., rús Manuel Muñoz de Pando. D. Francisco Antonio (González Mi tica 5. randa. D. Antonio Ventura Gómez. D. Juan de Breñal D, Joscf Númi4#Míquina*: lavarías carretillas: 2.°carros para tier- Jauregui. D- Francisco Caficque. DrJjW1, Muñoz. Doña Paula ras; máquina para hacer trencilla, con idem en idem, papel 1…</t>
  </si>
  <si>
    <t>…............ 1,200 ;£« Va S*si*a«n»Naet*l&lt;aa«r*asee«|tsi«*i«»s*«M*ss«s*«M*4ss*«\i4i*aa 400 D. Juan Manuel «4,000 Quitos*—- D. J. í* de ....................................... Jicr D. Francisco Antonio paitos-*»» .......... 3,000 N.P.deC.._______ ......i................................... 4&lt;» D. P. Estarico, secretario del consulado..*........... . 8c J» Ri S»&lt; ............ rt...... I..'... 160 D. M. M. O............. .......................................…</t>
  </si>
  <si>
    <t>Antonio, Joief</t>
  </si>
  <si>
    <t>Joief Antonio</t>
  </si>
  <si>
    <t>…andad de le Corofia; D., Fabián .fu*rtaa..flB--f.H .......* dM». lape» Sagrar1iihalrdel comercio de la míame ciudad; D. Francisco - 9*. r y Gwbra yiobrmoa, del «muerdo dé Madrid; D. Joief Antonio vaiiadouaM.MM..M....——•-ft» W j. Fipnirm, dal comrri» de BUboo; D.Srauiago Fernandez de Ja uoruna......^..—— --------------------a Top, oficial contador un to dudad da Toro; **6orei Barriga y &lt; IT,l?lcy,?y“&gt; Braaud¡aran,d*ioómetdodelaciudaddedelperd r mino de…</t>
  </si>
  <si>
    <t>Antonio, Manuel</t>
  </si>
  <si>
    <t>Manuel Antonio</t>
  </si>
  <si>
    <t>27/01/1829</t>
  </si>
  <si>
    <t>Gaceta de Madrid n.º 12</t>
  </si>
  <si>
    <t>…logía especial; tanto interRey nuestro Señor nombrar para una media ración de la iglesia na como externa, ó nosografiá médico-quirúrgica. catedral de Coria, vacante por ascenso dé D. Manuel Antonio —Teatro de los niños, ó colección de composiciones dramá Domínguez, y no haber tenido efecto el nombramiento hecho en ticas para uso de las éscuelas y casas de educación. Dale á luz Don D.^Miauel Aniceto Collada, á D.Benito Domínguez de Luna; y Josef Ulanga y…</t>
  </si>
  <si>
    <t>06/08/1829</t>
  </si>
  <si>
    <t>Gaceta de Madrid n.º 110</t>
  </si>
  <si>
    <t>497</t>
  </si>
  <si>
    <t>…i,óoo | agentes 4 causes nocirás" ton' adecuadas / 'proporciónatli* para el ,SplíjUyecinoLa intendencia general de ejército 'por medio éfeté.L - 'i ' A), sugefe puper.ipr, elSÍr. D. Manuel Antonio de La temperatura desigual;V-^que se ha experimentado' durJtrte la' ésficíttádelapritnamahaclebido producir algunasenférmédade» y^El ^xemo. Sr. cápitan general de Guipúzcoa, de la dase de las flegmasías cutáneis, coin© son las erisipelas f herir y.t^aslasclasesinUi…</t>
  </si>
  <si>
    <t>Antonio, Nicolás</t>
  </si>
  <si>
    <t>Nicolás Antonio</t>
  </si>
  <si>
    <t>…de las mas cé ts.muertoeQcl campo d«l honor. lebres de su autor, fue tan apreciada generalmente, que al mo .............. VAUeiOe OKI . OIA. mento se tradujo en francés, como dice D. Nicolás Antonio. Un Eóndres.............;..,.....^::..;.........;................. 38* tomo en 8.°, á 6 rs. en rústica y8 en pasta. Se venden en-^libre 16 5. ría de la viuda de Cruz, frente á S. Felipe el Real. EN LA IMPRENTA. REAL.</t>
  </si>
  <si>
    <t>Antonio, Pedro</t>
  </si>
  <si>
    <t>Pedro Antonio</t>
  </si>
  <si>
    <t>…pelza, . De Barbarop, pintada por D. VeTazquez, y grabada por de Bilbao , á D. Domingo de Lacé, D. Simón Joaquín de Arriaga, L. Croutelíe, 28 rs. . D. Manuel Silvestre Echevarría, D. Pedro Antonio deOlayarríe- Do Marte, pintada por D. Velazquez, y grabada por Le Vita‘y Santa Cruz, y á D. Francisco Lemonauria, vecinos de Bil llain, 28 rs. ■ bao:^ D. Joan Manuel López Carvajal y D. Antonio Luis Coli ; Tomas Moro, gran canciller de Ingjaterra, pintada por…</t>
  </si>
  <si>
    <t>Antonio-Brihuega</t>
  </si>
  <si>
    <t>…Mitias Nieto , y el 3.0 á D. Federico Ropero: el primer accésit á Alicante................................................................ f ¡dem. D. Josef Oñate , y el segundo á D. Antonio-Brihuega. Murcia................................................................... 1,} idem. Concluida esta ceremonia, que fue intermediada con varias pie Valencia................................................................ ¡i idem. zas de música ejecutadas por l…</t>
  </si>
  <si>
    <t>Antonio.Gil</t>
  </si>
  <si>
    <t>…composiciones clases, con .especialid4d.el.de. la.prinKta.D. Alejandro Bcngoechea débiles17 iftrtflticá^'l^ue hKrán'güitár^as flores'con que la retó* y del de^á deítUoma..francés, D. Antonio.Gil.................... fíca adórna las1 nérvidsasy sófiifíi'. Sin 'füerzás aun algunos de ellos par* manejar .lá1esferé*íy debiéndtíse valer del' áúiuiió de sus con r-''V. ' VARIEDÁDES. discípulo*. demostraron la longitud y latitud dé los lúgáres del üitHiciO dé…</t>
  </si>
  <si>
    <t>AotoAfo-</t>
  </si>
  <si>
    <t>…ebioBafiém;...«•»••«•••• M ••Oe«••••»•«*«•• »•#•«■••■••• 40# Acciones 4U baooo 186o. Empréstito Real-daBapi&amp;a 8s|* Renu D. Gtanryndo de.'Aitiéaa, ido perpetué de ¡denv.Sfft • \&gt; ¡ Sr. D. AotoAfo- tttnmncz UrrÍKi». t,ío&lt;r ■ r; ‘dtl Bncao. Sr. duque &lt;kLa»elMo*muon«cy, embajador en ,D; Marcos Xatronche, director delfleatro pinto Viena, ha sida nombrado ministro i¿ Negocio* cifrangeto», en resco andáidtdrh callrde "la hita, por .producto; Jugar «^coofc-dr…</t>
  </si>
  <si>
    <t>Apony</t>
  </si>
  <si>
    <t>…. Renta como lo habéis podido obserrar repetidas veces, noes por 16 coHiun perpetua de ídem 54.I la gratitud larirtuden qui, por ipucbo que te jacte de ello, se ejer El Excmo. Sr. conde Apony, embajador de Austria^ presentó cita mas ía (acción libera^ ayer al Ráy en audiencia particular la .contestación de S. M. la Estos refugiados creyeron que nunca manifestarían mejor su archiduquesa duquesa de parma á las credenciales que acreditan al reconocim…</t>
  </si>
  <si>
    <t>Apostólico, Comisario</t>
  </si>
  <si>
    <t>Comisario Apostólico</t>
  </si>
  <si>
    <t>…a que et pedernal poro. En el estado dé cia apostólica del indulto cuadragesimal, librados por tlExce- tierra es blanca, inodora é insípida. Es insoliible en elagua y en tintísimo Sr. Comisario Apostólico general de ¡a misma gracia todos los ácido*, excepto en el flúor ico j sufre él mas fuerte gra y dt la dé Cruzada d varias casas de niños expósitos, hospi do de calor sin alterarse, pero mezclada con sos*'ó potasa, ie' cios, hospitales y otrorestablecimientos…</t>
  </si>
  <si>
    <t>Aptonto</t>
  </si>
  <si>
    <t>…almá), D. Josef Añir-es García , beherriH'os^díir-’ ' v ' lOC.. , . -: • • j¡ tldos á la inglesa. ^ ; - Groe tas güf-ó.. M.ha dispencadoyy nombres de los sugetos a quien _Granada, D. Aptonto de la Chica, pie! de vacg'.atu.eádaTJ u kanMdjudifédém - ^r. _ f - -. . . :. _ . A .A^-. * .. Gr¿rrada, jD'. Ñ;colas Sánchez, sombreros. ' " Valencia, D. Manuel Moraga, caños de plomo tirados pór ' . Cenefa Alhena,rScudeto j compañía, .escudo ¿c hilera. ^ -F'…</t>
  </si>
  <si>
    <t>Aquilino, Julián</t>
  </si>
  <si>
    <t>Julián Aquilino</t>
  </si>
  <si>
    <t>…actq.de.‘la mas recomeodabíe justicia, confir- posesión. Entraron.en, la sala los Sr£S. D. AndresGeballero y 1 nio la junta en sus destinos á todos le» individuos, dependientcs y D. Julián Aquilino" Peje*, director y .vicedirectoá; quienes de«' pues de leídas la» leales órdenes dje. süs elecciones y. contestación ■ sirvientes del antiguo banco de S. Garlo», declarándoles por, ahora ’ oes de aceptación,-postrados de rodillas ante' ún saotó- crucifijo, -…</t>
  </si>
  <si>
    <t>Aram, Francisco Fernando de</t>
  </si>
  <si>
    <t>Francisco Fernando de Aram</t>
  </si>
  <si>
    <t>…mes. due había recaudado hasta sí 19 del corriente de las esta corte sombró para dos prebendas de.á.it). rs. cada una* ¿e las : ciases siguientes: . &gt; qi» dejé en su fundación el Sr. D. Francisco Fernando de Aram* c Rs. Mes* bnm, i Mam López Lerma, que vivfe calje deí Amor,de^Dios* sámero 7^ cuarto z.°9 f á Josefa.Hernández.* hahkafpe^,fe ca Generales y brigadieres—............... .................... 23,030 lle de las Huertas, número 17* y para otra.de 60 ducados , r…</t>
  </si>
  <si>
    <t>Aravtca, Seraplp</t>
  </si>
  <si>
    <t>Seraplp Aravtca</t>
  </si>
  <si>
    <t>…e desempcña steiipre la parte!oratoria, soá se han presentado á este eximen son ios sígateles: D- Josef Ar^ prestte que le han inerecido e! ajuero de un perfecto orador, y rimega; D. Seraplp Aravtca; D. Ignacio Poyases; D- Eugenio dan justo motivo para ¿esperar qué no’so lo serásifeídos^estos ser larra; D. ¿aág Hebía; D. Batel Amar ;:D, Casino &lt;k Piado me oescon gasto, sino con grande utilidad y aprovédiamrenro de y IX Felipe'Bate .* á .. ,7*;" ■ ,, toda…</t>
  </si>
  <si>
    <t>Arbizu, Manuel María</t>
  </si>
  <si>
    <t>Manuel María Arbizu</t>
  </si>
  <si>
    <t>…s nuevos de Mótelos, se da crédito á las - Mosquera.=D. Francisco Javier Caro.=D. Mariano González representaciones hechas contra Ja sinrazón de los que mandan, ten . Merchante, s D. Manuel María Arbizu. =D. Manuel Jiménez drían los díscolos un numero indefinido de pretextos para ofender. Guazó.sD. Rafael Morara .=D. Bartolomé Vasallo. =D. Juan Til redactor de Nueva-Yotck. acaba de decir discretamente que . Gualberto González. cuantas revoluciones ha habido…</t>
  </si>
  <si>
    <t>Arce, JoseTMiiría de</t>
  </si>
  <si>
    <t>JoseTMiiría de Arce</t>
  </si>
  <si>
    <t>…660 iConstantinopla; va en un barco de vapor, armado y cargado de Sr. encargado,de negocios de Inglaterra............... 2,000 «añones‘y municiones de guerra. (Gaceta de Francia.) Sr. D. JoseTMiiría de Arce , consejero jubilado ___Escriben de Tolon con fecha del 13 que el dia antes habia del supremo de 1? Guerra • • • ....... •••••»,„» 1,000 recibido: orden para marchar inmediatamente para Argel la fraga Sres. oficiales y demás empleados eñ el establecí- ' ta la…</t>
  </si>
  <si>
    <t>Are, Vicente Rodríguez de</t>
  </si>
  <si>
    <t>Vicente Rodríguez de Are</t>
  </si>
  <si>
    <t>05/02/1829</t>
  </si>
  <si>
    <t>Gaceta de Madrid n.º 16</t>
  </si>
  <si>
    <t>…dos los medios para su felici dad, no solo acoge con benignidad estos establecimientos religio ANUNCIOS. sos, sino que también persuadido su Real ánimo de que en la con Poesías de D. Vicente Rodríguez de Are!laño. Esta obrita, servación de estos apóstoles sedentarios tan capaces y tan dignos que con propiedad debe tenerse por un ensayo del genio poético de procurar la gloria de la Religión y la mejora de las costum de su autor , suministra ideas nada equívocas de…</t>
  </si>
  <si>
    <t>Aréllaga, Marta Antonia-</t>
  </si>
  <si>
    <t>Marta Antonia- Aréllaga</t>
  </si>
  <si>
    <t>21/05/1829</t>
  </si>
  <si>
    <t>Gaceta de Madrid n.º 77</t>
  </si>
  <si>
    <t>…comercio de para disipar las reuniones y asegurar la libertad'del tráfico 7 de la Rilbso..M—*.j#m.... ...... Óqotl ¿trculacion, Han sido arrestados y entregados á la justicia loe Doña Marta Antonia- Aréllaga............... ................ aoo-, | principales causantes de estos desórdenes. , •, T - Un sugeto que ocultÓ sú.nombre....... ....................... .500. - ' Iyual atetnado se ha 'cometido en S. Dionisio de Orques, en r D. M. G. de P••••••4as*ee«4f«aáaa…</t>
  </si>
  <si>
    <t>Ares, Martin</t>
  </si>
  <si>
    <t>Martin Ares</t>
  </si>
  <si>
    <t>…de una misión extraordinaria para esta capital. Fernández, D. Ildefonso Sagúes, D. Tomas Obregon, D. Do Aunque se halla muy avanzada la estación ha tomado una lira mingo Gallego, D. Martin Ares, D. Cayetano Soto, D. josef grande actividad la navegación dol mar Negro desde que se ha pu Marta Quasda, D. Josef Pérez Vilkmif, IX Pablo Conchillos, ~ blicado la paz, y muchos buques cargados de granos han arribado D. Manuel Eslías Caíala, D. josef Ludena,…</t>
  </si>
  <si>
    <t>Arézzo</t>
  </si>
  <si>
    <t>25/04/1829</t>
  </si>
  <si>
    <t>Gaceta de Madrid n.º 50</t>
  </si>
  <si>
    <t>…s por el noble sidentes, de los tres Órdenes (que lo eran cti.aquél diá ,/pór el or embajador. En cierto modo quiza tendrá razón el periodista ,por- den de los obispos el Emo. Sr. cardenal Arézzo, obispo cle, Sabi-1, que Mr. Chateaubriand podrá haber contribuido aia&lt; pensarlo al na; por el de los presbíteros el Emoi Sr. cardcnal Pedicini, y por</t>
  </si>
  <si>
    <t>Argel, Juan An</t>
  </si>
  <si>
    <t>Juan An Argel</t>
  </si>
  <si>
    <t>…ítimo. nuestra Señor nombrar para una canongía de la santa iglesia me »Mientras que en esta se habla de composición cotí el dey de tropolitana de Granada, vacante por promoción de D. Juan An Argel, algunos piratas de esta nación cruzan sobre nuestras, .cos tonio Barreiro al deanato de la catedral de Oviedo, á D Jo.ef tas, y apresan los buques de comercio que entran y salen en To Abadíe y Salinas: para una ración de la misma santa iglesia , por lón , Ma…</t>
  </si>
  <si>
    <t>Argéntinuaa, Bartolomé Leonardo de</t>
  </si>
  <si>
    <t>Bartolomé Leonardo de Argéntinuaa</t>
  </si>
  <si>
    <t>15/08/1829</t>
  </si>
  <si>
    <t>Gaceta de Madrid n.º 114</t>
  </si>
  <si>
    <t>…razón y la conveniencia general, y tan necesaria para reanimar D. Alvaro Navia Osorio. ¡ i un puéblo digno da la protección augusta: tercero, míe las con- 7. *^ D. Luis Requesens. D. Bartolomé Leonardo de Argéntinuaa mejora» que sc hacen ea loa aranceles cOn la detención y sola. D. Juan de Palafox y Mendoza. D. Francisco Valles. Don pulso que reclama toda novedad en la hacicoda,y con el tino pro* ' Juan de Ribera. SI Maestro Fr. Luis Poncc de León. pío da las luces que di…</t>
  </si>
  <si>
    <t>Arias, Francisco</t>
  </si>
  <si>
    <t>Francisco Arias</t>
  </si>
  <si>
    <t>Donativo, suscripción o relación nominal</t>
  </si>
  <si>
    <t>…fundamentos de la potestad I El Rey nuestro Señor ha tenido á bien admitir el donativo del Rey de España sobré las Américas. No solo puede alegar la que ha hecho en favor de S. M. D. Francisco Arias de un vale , conquista, origen común de otras soberanías; no solo puede citar en Real de 300 pesos; y se ha servido al mismo tiempo mandar que su apoyo aquellos actos dé dominación bienhechora y de »umisipn se publique en la Gaceta. espontanea que perfecciona…</t>
  </si>
  <si>
    <t>Arias, Josef</t>
  </si>
  <si>
    <t>Josef Arias</t>
  </si>
  <si>
    <t>21/04/1829</t>
  </si>
  <si>
    <t>Gaceta de Madrid n.º 48</t>
  </si>
  <si>
    <t>…las piadosas personas que acudían se ha servido conceder Á Rey nuestro Señor privilegio exclusivo a ella,-«agruparon en el parage por donde tenían que pasar , lo por cinco i ños ¿ D. Josef Arias, dependiente del comercio en es cual no produjo otro efecto sino el excitar más la piédad y la ta corté, para la propiedad de un aparato que ha introducido del compasión de aquellos fieléi,quienes conservarán pbr mucho tiem extrarígCro para mantener el calor…</t>
  </si>
  <si>
    <t>Arias, Josef de</t>
  </si>
  <si>
    <t>Josef de Arias</t>
  </si>
  <si>
    <t>…Uis , y de un' gbipe, cúantos pasa- obtuvieron los primeros premios; y D. Josef. Indan , Dónjgeíí de autores iélectos’ se les señalaron al efecto. Pruebas nadá Íueascual Irigoyen, D. Josef de Arias, D- ..Dionisio..Polín, Donequívocas de «urede laníos maniítírátob en la lengua francesa, ver Joaquín Sánchez Quijano y D. , Joaquín Vasconi, que .clasificadostiendo al espiftoi y al cOntranbcuantO se les propuso, 7 recitando en igual oategoría^, y. no sienda.…</t>
  </si>
  <si>
    <t>Arias, Lucio de</t>
  </si>
  <si>
    <t>Lucio de Arias</t>
  </si>
  <si>
    <t>14/07/1829</t>
  </si>
  <si>
    <t>Gaceta de Madrid n.º 100</t>
  </si>
  <si>
    <t>…llí al gran visir y algunos restos de Sestri de levante y Portofino.......................................... 120 su ejército. ¡Quiera el Dios de las batallas concedernos su bendi D. Lucio de Arias.................................... ........... 40 ción para que podamos destruir lo que falta de él! Sr. cónsul y vicecónsul de.S. M. C. en Biyona.... 1,000 Nuestra pérdida en esta sangrienta batalla lia sido por desgra Sres. D. Juan Manuel de Ferrer 1 25 fr…</t>
  </si>
  <si>
    <t>Arias, Tomas de</t>
  </si>
  <si>
    <t>Tomas de Arias</t>
  </si>
  <si>
    <t>…a con un es- Los mozos.. ••••aea*e*a*e»*«i ••4«*4ai i 6 cudiu^de oro por mano de los Sres. consiliarios dé la Real jpnta, (Se continuará.) d Exento, éomjsarib general de Cruzada y D. Tomas de Arias; VARIEDADES. .vió los alimentos y manifestó su agrado por la buena calidad y Preparación, cómo.por el aseo y esmero cotí.que, las hermanas dé Continúan tas obsenacionts médicas. ( Véase la Gaceta-núm. ai.) ,1a caridad asisten á las enfemaas; las animó, « la.…</t>
  </si>
  <si>
    <t>Arlzmendi, Josef Santos</t>
  </si>
  <si>
    <t>Josef Santos Arlzmendi</t>
  </si>
  <si>
    <t>….......... ....................... lili. cio Palacios y D. Lorenzo l^querica, acreedores señalados por é Descuento de letras I razón de........... 3d á- 4 po? 100. corone! prófugo D. Josef Santos Arlzmendi, vecino y del co Acciones del BariCO...................................... ps. fs. mercio que fue de la ciudad de Lima, para que dentro del fttoe til M&gt; y perentorio término de 30 dias los que residieren en U penissula, y do un año los de Ultramar, que por pr…</t>
  </si>
  <si>
    <t>Armaza</t>
  </si>
  <si>
    <t>…o D. Manuel Dorrego prov¡neis, dvoctorde la socicckuLdon una-arengarde^apettura: re*n ep Buenos-Aires,” . aueaió en seguida el tecretarionlaa ac^asdel año» á eijU.lKtaita si-i. El coronel Armaza atribuye la muerte de. Blanco á la caspia guió la de ¡ un discurso en justa aUbaqza .dcl RsT ntifstro ficfiqr lidad. por otro socio, y (d. elogio fúnchre .dcW .augusta Espom difunta, Guatemala- El fipston ,pid¡/eírncont»«neun.Btjículo en ;que que leyó -el s«t…</t>
  </si>
  <si>
    <t>Áróstégoit, Francisco</t>
  </si>
  <si>
    <t>Francisco Áróstégoit</t>
  </si>
  <si>
    <t>…n Antonio Dugiols, caldera de cobre de' una _; Gandía ,¡Dr Francisco Javier Lozano, honores de comisaiio sola pieza. ' ‘ ~ ; ' : i# guerra, -.. -y \ , F. Fernando (¿la de León) , ,D. Francisco Áróstégoit, alba- í Glin#da^I&gt;. Juan M^t^l,Calderon, honor es de iatendente yai.de. - A de provincia. * . ... ; • Mazarron, D. Agustín Juan y Maraundi y compañía, alum Tamsa, D. Jaime Oiler, cruz supernumeraria de Carlos 111. bre y carbonato de sosa, Requena, D. Joaquín…</t>
  </si>
  <si>
    <t>Arrechea, Juan Miguel</t>
  </si>
  <si>
    <t>Juan Miguel Arrechea</t>
  </si>
  <si>
    <t>…igo y Maqseda 3P. Juan'An (JSit&amp;u Í~Z J tonio Sanrelices, JD, Juan Ortiz de Letona, Tk Manuel Gsrcía, Otra fe*bte «I modo de ventilar ios negodoi de ctmtribudo- D, Pedro Vivuoco , D. Juan Miguel Arrechea, D¿ Pedro C«stenes, ¿í«^IscrGs Me. (ALMs. 171) jon, D. Salvador Trucios, y IX Juan Manuel 2e: AÍxse£a ,para Ch-sa^sobre como se han. ¿e cc^nsíderar después de su falleci qpc émtm de sek m^es precisos , que por último término se les miento ¡os mbihdcs» t cesan…</t>
  </si>
  <si>
    <t>Arriaga, Josef Francisco de</t>
  </si>
  <si>
    <t>Josef Francisco de Arriaga</t>
  </si>
  <si>
    <t>…oro, gran canciller de Ingjaterra, pintada por Tinas, vecinos de Bembibre en Galicia; á D. Ramón Portillo, ve ciano, y grabada por F. Muntaner, 28 rs. cino de Bermeo en Vizcaya; á D. Josef Francisco de Arriaga, ■ El niño de Vallecas, pintada por D; Velazquez , y grabada vecino de Santa Marta, provincia de Salamanca; á D. Andres Ig por B. Vázquez, 14 rs. nacio Ipuzquiza, vecino de Badostain en Navarra; á D. Pedro de Un sugeto desconocido, pintada por D. Velazquez, y…</t>
  </si>
  <si>
    <t>Arriaga, Simón Joaquín de</t>
  </si>
  <si>
    <t>Simón Joaquín de Arriaga</t>
  </si>
  <si>
    <t>28/03/1829</t>
  </si>
  <si>
    <t>Gaceta de Madrid n.º 38</t>
  </si>
  <si>
    <t>…lante sea respetado ventos. al mérito y la virtud: que la detestable ambición no provoque nuevas resistencias que pongan en conflicto los intereses de la fe Setiembre g de 181J. A D. Simón Joaquín de Arriaga, veci deración: que los varones neróicos, á quienes miramos como co no y fabricante de papel an Bilbao, privilegio de introducción lumnas de nuestro edificio social, no sean tratados como peligro por cinco afios para la elaboración y blanqueo del papel y cart…</t>
  </si>
  <si>
    <t>…ada por M. Esquivel, 14 rs. __Se cita á los socios de la casa de comercio Aldanay Espelza, . De Barbarop, pintada por D. VeTazquez, y grabada por de Bilbao , á D. Domingo de Lacé, D. Simón Joaquín de Arriaga, L. Croutelíe, 28 rs. . D. Manuel Silvestre Echevarría, D. Pedro Antonio deOlayarríe- Do Marte, pintada por D. Velazquez, y grabada por Le Vita‘y Santa Cruz, y á D. Francisco Lemonauria, vecinos de Bil llain, 28 rs. ■ bao:^ D. Joan Manuel López Carvajal y D.…</t>
  </si>
  <si>
    <t>Arriaza, Juan Bautista</t>
  </si>
  <si>
    <t>Juan Bautista Arriaza</t>
  </si>
  <si>
    <t>…popular. La RuiNA viene. i el pobre como;5 póles Doña Maxía CxiariNA di Boxaow. Canto cpitalámico, el ricox,el seguir.como elccle.iistico, el nifiocomo el anciano, compuesto por -D. Juan Bautista Arriaza. Se hallará á is cuarto* t *W atuiao gozar fie Sj augusta presencia i lo» unos acudieron i ■ en el despacho de la imprenta Reall.i&gt; puertas del ,reino , los otros descienden al camina del tránsito, y iodos 1 os,demás se duelen de no poder venir á la capital,…</t>
  </si>
  <si>
    <t>Arríela, Jescf</t>
  </si>
  <si>
    <t>Jescf Arríela</t>
  </si>
  <si>
    <t>…Si¿SS*v- ’ Corufia. En la suprema de idem. Sr. D. Jo»í .Rodriguezy Sr* Don 30,830.... Barcelona. ^OOilSStMIlMtSMSHSUISSM ' Valencia.Fidencio Bourman. . ■ ■! 5»44S"" ‘ En retórica. Sr. D. Jescf Arríela.: ■ i6;342.... Madrid. En lógica y ontplógia. Sr. D. Josef Zamora. 20,842.... ri^OOo*****»»** »••«••• •••«•••• Santander. En éticay-metafísica. Sr. D. FernandoMerás. CAMBIOS DES BIA. En aritmética y i.1 parte del álgebra. Sr. D.' Mltco Obregon» En 2* parte de…</t>
  </si>
  <si>
    <t>Arrieta, Francisco Ignacio de</t>
  </si>
  <si>
    <t>Francisco Ignacio de Arrieta</t>
  </si>
  <si>
    <t>…á los ingéhios para De tas circunstancias dé los aspirantes ¿ ejercicios que han de na mejora de las artes con el aliciente de las ganancias 7 de1 los pre cer 7 demas, dará razón D. Francisco Ignacio de Arrieta, agen-» mios : con poner 4 la disposición del público, con una franca ge te de número , qué vive red deS.Luis,núm. 36, esquina i la ca nerosidad, no conocida en otras cortes, ¡el magnífico riquísimo lle angosta de S. Bernardo en esta corte........ ........ 7…</t>
  </si>
  <si>
    <t>Arrizabalaga, Josef Manuel de</t>
  </si>
  <si>
    <t>Josef Manuel de Arrizabalaga</t>
  </si>
  <si>
    <t>…ercio que entran y salen en To Abadíe y Salinas: para una ración de la misma santa iglesia , por lón , Marsella y,puertos vecinos. Ayer mismo, poco des pues de la fallecimiento de D. Josef Manuel de Arrizabalaga, á D. Gines llegada de la Dida, se presentó un bergantín argelino á dos leguas Antonio Noguera: para una media ración de la misma, por el de la costa (á la altura de las islas Hyeres) dando caza ¿ un buque de. D. Pedro Benito Lafuente, á D. Rafael Criado: par…</t>
  </si>
  <si>
    <t>Arrotn, Antonio</t>
  </si>
  <si>
    <t>Antonio Arrotn</t>
  </si>
  <si>
    <t>…reta respuesta que antiguamente dió un embajador veneciano En Aritmética y Algebra inferior, D. Fidencio Bourman y á cierto porsonage de Roma. Preguntábale este por los títulos en D. Antonio Arrotn. ‘que Vepecia fundaba la posesión de ciertos derechos; pero él sin En Algebra superior y Geometría , D. Mateo Ohregon. darse gran pena para recordarlos, dijo n están escritos ¿ la vuelta En Trigonometría y Geometría analítica, D. Fcroando Merás. de las. conce…</t>
  </si>
  <si>
    <t>Arroyare, Anselmo de</t>
  </si>
  <si>
    <t>Anselmo de Arroyare</t>
  </si>
  <si>
    <t>…Sres. A; A. Gówer,sobrinos y compañía...... 1,50» ;; S. M. y AA* continúan sin novedad en au importante talud Sres. en el Real sitio dé S. Ildefonso. ^Kjw^ywcompafiía.^y..—1,000 ‘ D. Anselmo de Arroyare........ ....... .... 1,000 Por Real título expedido en Aranjuez á 14 de Junio de i8fp r, Andres de se ha servido nombrar el Rut nuestro Señor para la plaza de cía* ' O-Briqn.—t,ooo ' Sres. SmithAVoodhorse, hermanos ycompafiía. 1,000 : .v¡„ Sres. J. M- í^pet.…</t>
  </si>
  <si>
    <t>Arroyo, Jacinto Román de</t>
  </si>
  <si>
    <t>Jacinto Román de Arroyo</t>
  </si>
  <si>
    <t>09/07/1829</t>
  </si>
  <si>
    <t>Gaceta de Madrid n.º 98</t>
  </si>
  <si>
    <t>…mírez- de la Piscina « secretario no tan fuertes- ' de le embejada de Espafia en Roma............................ 500 . Dios tenga misérkótdía de nosotros, y nos libre cesnó harta Sr. D. Jacinto Román de Arroyo, cónsul de Esahora, da malas mayores que estamos temiendo. pafia en l\pma..»................................... *x6o Sr. -D. Juan Rodriguen, vicecónsul que foe en Madrid 8 dé /«rife, v Rom*t—................. 100 S. M. y AA. continúan sin novedad ea sir impor…</t>
  </si>
  <si>
    <t>Arroyo, Miguel de</t>
  </si>
  <si>
    <t>Miguel de Arroyo</t>
  </si>
  <si>
    <t>…s actos dieron principio por un breve 7 enérgico discurso que pronunció el profesor de la clase de lencurso que cntodos-Ioa dias asistió al acto,1 les oyó con agrado 7 gua inglesa D. Miguel de Arroyo, en el cual, después de hacervió con embeleso'citip V aplicar las reglas de ortología, Ortogra ver el origen ale las primeras leyes mercantiles, 7 los beneficios 7fía-y caligrafía 4 fot diferentes pásages de lectura 7 escritura que ventajas que.de ellas ha re…</t>
  </si>
  <si>
    <t>Arroyo, Ramón María</t>
  </si>
  <si>
    <t>Ramón María Arroyo</t>
  </si>
  <si>
    <t>…o, y lastimados*'cl¿ las espinas de los montes^ «Serian te doce y media de la noche cuando paseándome por Ei Diaria de ía Habana de i $ de Setiembre último publica ia plaza con el comandante D. Ramón María Arroyo , oí tiros en SütnemcBto lo que sigue: » \ en la avanzada del camino de la barra, y despaché á ella un ofi El Exemú. Sr. Gobernador y Capitán general acaba de recibir del cial con 4c hombres de refuerzo, Sr. brigadier D.Isidro Barradas y comandante general de…</t>
  </si>
  <si>
    <t>Arroyo, Santiago</t>
  </si>
  <si>
    <t>Santiago Arroyo</t>
  </si>
  <si>
    <t>…que dentro dei término de 20 días se presenten á Baeza. Trigo 23: maíz 16: celada 10: vino 10: aceite, ar ios síndicos de dicha testamentaría D. Francisco de la Carrera y roba 22. D. Santiago Arroyo, este procurador de! número de esta indicada Trigo 19 á 23: maíz 12 2 14: cebada 10 2 11: vino 10 villa, á legitimar sus créditos; apercibidos que de lo contrario les 322: aceite 35. ( JV continuará ) parará entero perjuicio. EN LA IMPRENTA REAL</t>
  </si>
  <si>
    <t>Art</t>
  </si>
  <si>
    <t>24/03/1829</t>
  </si>
  <si>
    <t>Gaceta de Madrid n.º 36</t>
  </si>
  <si>
    <t>…mos establecimientos ó puntos en que se hallan, continuan punto de organización de las nuevas compañías de Veteranos. do en los goces que disfrutan hasta que se establezca la caja general Art. 21. La compañía de sargentos del cuerpo de Veteranos de Inválidos que prescribe el artículo 57 del Real decreto de 31 de Madrid se formará de los sargentos efectivos ó graduados, que de Mayo último, ó se resuelva entonces según lo que exijan el es asi en las…</t>
  </si>
  <si>
    <t>Arteaga, Andrés' Antonio</t>
  </si>
  <si>
    <t>Andrés' Antonio Arteaga</t>
  </si>
  <si>
    <t>…n Aldini, con el fin de encontrar medios de efectó el nombramiento hecho, en D. Antonio Delgado, y por facilitar socorros en casos de incendio. Estas experiencias se han muerte de D. Andrés' Antonio Arteaga, á D. Agustín Gallardo reiterado en esta ciudad con el éxito mas completo. Se dió princi y D. Josef Sabas María de Rioja, .. t pio por algunos ensayos preliminaríes, en los que Mr. Grassi, ca Y por Reales decretos ha tenido á bien S. M. nombrar ¿para pitán de…</t>
  </si>
  <si>
    <t>Arteaga, Antonio Roque</t>
  </si>
  <si>
    <t>Antonio Roque Arteaga</t>
  </si>
  <si>
    <t>…paralelo pasa por los 43o N., que es El vicecónsul de Villareal......................................... - 100 j decir, 3° y 15 distante de los puntos que han usurpado é invadido D. Antonio Roque Arteaga, corregidor de Pruna. 4o por la fuerza nuestros vecinos y aliados—~Asimismo han inva- Sra. Doña María Fermina Esterripa de Padilla........ Dos feligreses de la parroquia de S. Millan............. 100 I dido la provincia de Tejas. Idem 08. Al general Bustamant…</t>
  </si>
  <si>
    <t>Arzobispo</t>
  </si>
  <si>
    <t>…{Correo de Smirnai) • ici! AUSTKIA. iíüJ .3J0 - i. sa ¿a íslrtoivi- -v ; • •; ;5,/- &lt;GUomardc. ,;r;, Vicha4:de{.Enent.f .• . 'IÍ1/.V ! ' : s'yrcjíá.rb a&lt;?:omrr¿ fi r.a,s~-:!J. El príncipe Arzobispo primado, dp Nungría ha recibido ajTr NOTICIAS EXTRANGERAS* ,c! jíc-manqs del Emperador , y á presencia de toda la corte imperial VUSIA. jf d¡^ Nuncio deS. S.;¿, lai birreu^rdenaliqia. i. ,¡ OV:í'j*r i Ai fin há llegado la posta de Cóñstántinopla, y Jes cartas…</t>
  </si>
  <si>
    <t>11/04/1829</t>
  </si>
  <si>
    <t>Gaceta de Madrid n.º 44</t>
  </si>
  <si>
    <t>….......... 6,601. Jos temblores de tierra, y va produciendo los mejores efectos. Al de Astorga.......................................................................... 16,000. El Sr. Arzobispo ha dado.... 40,000 reales. Al hospital y casa de niños expósitos de la ciudad deSiEl cabildo de la catedral........ 15,000 ........ ........................................................................ 10,000. La Real Maestranza............... 12,000 A la…</t>
  </si>
  <si>
    <t>23/05/1829</t>
  </si>
  <si>
    <t>Gaceta de Madrid n.º 78</t>
  </si>
  <si>
    <t>…__Respuesta y reflexiones sobre las cartas de D. Roque Leal y so que asi suceda, porque no vemos en ello' mas que las precisas Castro, acerca de la representación á las cortes del Sr. Arzobispo consecuencias de los diversos intereses que existen en las sociedades de Valencia, por el R. P. Fr. Juan de S. Andrés, difinidor ge de lgs hombres, y de sus mal regladas pasiones; pero entiéndase neral de Carmelitas descalzos. El método conciso, exacto y de q…</t>
  </si>
  <si>
    <t>Asensio, Vicente</t>
  </si>
  <si>
    <t>Vicente Asensio</t>
  </si>
  <si>
    <t>…endieron á 614,339 p- Tan prodigioso aumento, que aun á los El Exento, Sr. marques de Espinardo;.......;...... . 1,000.. mismos habitantes ha admirado creyéndolo tal vez como impo D. Vicente Asensio , cura párroco de Mono- sible , há' debido ser obra de una constancia infatigable, de un var en Orihuela................................ i,ooo. desinterés á toda prueba y de una energía bastante., firme para ha .. . D. Josef Micó, cura de: Fuente la Higuera,…</t>
  </si>
  <si>
    <t>Aseoslo, Josef</t>
  </si>
  <si>
    <t>Josef Aseoslo</t>
  </si>
  <si>
    <t>…la misma diócesis, para lá, iglesia y obispado de Calahór ra; á Don son sumamente:vagas.. Se habla siempre de áccicnes serias entre tur Saütúgo FontyPuig pañí ñ-de Bíirbasrro;; á D. Josef Aseoslo y cos y rusos, pero sin determinar ja facha tú aun el lugar,; Lo que</t>
  </si>
  <si>
    <t>Asi</t>
  </si>
  <si>
    <t>…; y las medidas de aplicación han redoblado gunda D. Rafee! Garfias, acompañando á le» augustos Yiageros su actividad. hasta, ia ciudad , á cuyas puertas, esperaba de ceremonia el alcalde Asi es que i.° el resultado mas importante que se deduce del mayor con el ayuntamiento. Por la noche ha habido iluminación, examen comparativo entre el resumen de las cicutas fin de año, y se gracioso árbol de pólvora y músicas, habiéndose servido e! dei primer t…</t>
  </si>
  <si>
    <t>Asís, María Francisca de</t>
  </si>
  <si>
    <t>María Francisca de Asís</t>
  </si>
  <si>
    <t>…cahereditaria; pero los españoles . Sofía y Htnrique„ novela original, escrita y dedicada á la deducen «le éste dogma político la agradable consecuencia de que Scrma. Sra. Infanta Doña María Francisca de Asís, por la Seño su Rsr.no k* trata con U.destructora codicia de un usufructua ra Doña Vicenta Maturana de Gutiérrez ¡, do* tomos «m 8.* con • rio temporal, sino con el, afectuoso interes de un dueño perpetuo. una lámina fina cada uno. Se suscribe en Madrid en la…</t>
  </si>
  <si>
    <t>Asistente</t>
  </si>
  <si>
    <t>…A. continúan sintiovedad en. su importante salud co: y con una celeridad y ardor, 'sobre todas, las que promueve ett d M sitió de S. Ildefonso* - ' - - _ • ^ por sí mismo eT limo. Sr. Asistente. Trataremos oir3 vez en arConduje la mima de la inversión dada par el Exa?w&gt; Sr- Comí- tículo.sepafadó de los ensayos de aclimatación hechos en el jardín - saris de firmada á ios fondos indicados mía Gaceta wtme- de las Delicias, construido por dicho señor á…</t>
  </si>
  <si>
    <t>…que no se he tan por el acreditado profesor D. Claudio:Soutclou , á cuyo zelo rarificado. Pudó muy bien el general ICrassowski apoderarte de 7 notoria inteligencia ha encargado el Sr. Asistente la di;cccion de ella ¡ pero sé ha óécho un armisticio formal con dicha plaza: dicho establecimiento. ; . El general Diebitsch permanece aun en Abdrinópolis con su Los que se empeñan en sosteoer lis ventajas de la cultura del cuartel general. . arroz, según se…</t>
  </si>
  <si>
    <t>28/11/1829</t>
  </si>
  <si>
    <t>Gaceta de Madrid n.º 166</t>
  </si>
  <si>
    <t>…an asistir á esta enseñanza, excelente desempeñó al inmenso ¿ ilustrado concurso; á cura ca deberán presentarse á matricularse cd te secretaba de este estable beza estaba el limo. Sr. Asistente, que distribuyó en premio"me cimiento, sita en la calle del Turco, núm. 10? cúartq principal. dallas de plata á los mas adelantados. Compusieron de repente va ___ Loa herederos de D. Josef Suanz se presentarán en el¡ tér rias piezas ¿n prosa y veno sobra las…</t>
  </si>
  <si>
    <t>Askenow</t>
  </si>
  <si>
    <t>…pletamente en la manera que sigue. Al amanecer de dicho día se dirigieron al Danubio ’ióo voluntarios Las últimas noticias del ejército del Gáucató, que alcanzan has al- mando dtl capitán Askenow, y habiendo ganado la orilla es ta el 30 de julio, son las siguientes: carpada del rio, s« echaron de repente sobre él campo enemigo El comandante en gefe'dcl ejército del Gfucaso ha participa sin tirar, un tiro, y se apoderaron de él á la bayoneta. do á S. M…</t>
  </si>
  <si>
    <t>AsMáU, Joan</t>
  </si>
  <si>
    <t>Joan AsMáU</t>
  </si>
  <si>
    <t>…. i beneficio, Diego Goldie, D. Manuel Martínez del Campo, D. Jorge WaáSevI lli..........________________.................... i daño. dington, D. Samuel Pnce , D. Antonio Escovar, D. Joan AsMáU¿a-........... | beaef. dinero. tonto Aüsoategm ,D. Antonio Cot, D. Domingo Ordiñana, Dos Gr-mala....... ........................................ ............ Par á q daño. Juan Antonio Irazusta, el capitán Fitzch, D. Francisco Isadir, AHcinte.................…</t>
  </si>
  <si>
    <t>Asuncios</t>
  </si>
  <si>
    <t>…ver Errea, al sobrecargo de la goleta Perseverancia, a D. Fran que si el agua penetra y pasa al suelo ó terreno fundamental, cual cisco Goitisolo, á la baronesa de Nordcnfiich, á Doña Asuncios quiera que sea la profundidad del camino, le falta m verdadero Alvarez, D. Pablo Casas - D Atanasío del Castillo, D. Toribio apoyo y se destruye.” { Se concluirá.') Antonio Calvo, D. ManuelSénra, D. Francisco Iriaoyen, Dos Manía Casuso, D. Antonio Goal, D. Jo…</t>
  </si>
  <si>
    <t>At</t>
  </si>
  <si>
    <t>17/02/1829</t>
  </si>
  <si>
    <t>Gaceta de Madrid n.º 21</t>
  </si>
  <si>
    <t>84</t>
  </si>
  <si>
    <t>…acreedoras ignorados de la citada testamentaria, para que Chipre, el membrillo de Sidon, el olivo,y la higuera de' Grecia,; por sí ó por persona autorizada se presenten á la junta general At como tambien las mejores manzanas y peras; aunque también sf. acreedores, qUe se ha de celebrar el día i.° de Abril de dicho cor encuentran silvestres en otras partes, el albaricoque de Ara»- riente año; en la inteligencia que al qué no lo ejecuté le parará a…</t>
  </si>
  <si>
    <t>AtídresXfatienzo</t>
  </si>
  <si>
    <t>…i la cual se añade la cho. D. Francisco Sgenz Gómez. ,D. Francisco de Larrinaga.Dofía continuación del P. Mifiana, y la narraciotrde los sucesos principa María Vicetita Jauregui. D. AtídresXfatienzo. D. Francisco ^qles desde el año 1600 hasta el de 1808 , pueden acudir á recoger ionio Bringas. D. Josef Gorrita y Villar, D. Jjosef Tarán-iena 'éPiaen&amp;f.* y adelantar el importe del 8.° í las librerías en donde Yamez. D. Josef Fernando Álvarado^ D., Vicente…</t>
  </si>
  <si>
    <t>Aunque, Do</t>
  </si>
  <si>
    <t>Do Aunque</t>
  </si>
  <si>
    <t>…s, está encargado tenegro : para contadores de segunda clase á D. Pedro Noiasco - de una misión extraordinaria para esta capital. Fernández, D. Ildefonso Sagúes, D. Tomas Obregon, D. Do Aunque se halla muy avanzada la estación ha tomado una lira mingo Gallego, D. Martin Ares, D. Cayetano Soto, D. josef grande actividad la navegación dol mar Negro desde que se ha pu Marta Quasda, D. Josef Pérez Vilkmif, IX Pablo Conchillos, ~ blicado la paz, y mucho…</t>
  </si>
  <si>
    <t>Aureliano</t>
  </si>
  <si>
    <t>4&gt;I D. Aureliano de. Beniete.yicpcónsul ••••••••«•■•••a . ■ 500 •' es, de advertir que al publicarse la orden de armamento feneral, Jtini —- ---- *1—*. . . 1,000 ,¡ los,ingleses y amcr¡canos se negaron a cumplirla, fundados cp uq D. Tcleafioro de Prueba f. Cpsío. 500, &gt; conve…</t>
  </si>
  <si>
    <t>Aus, Juan de</t>
  </si>
  <si>
    <t>Juan de Aus</t>
  </si>
  <si>
    <t>…Saahasta ahora. La itria se halla.cn el mismo caso. , vedra. D. Josef Patino. El barjtes es de un color blanquizco; como los álcalis , con 4° D. Antonio Agustín. D. Sancho Dávila. D. Juan de Aus vierte el color vegetal azul en verde; tiene ja propiedad de unir tria. D. Alvaro de Buzan. Antonio de Nebrija. Pedro Meaendez. el agua con el afeite, y en todas sus combinaciones es un veneno., Avilés. (JV continuará.') violento. Se disuelve en el agua, y lo…</t>
  </si>
  <si>
    <t>Austria, Juan de</t>
  </si>
  <si>
    <t>Juan de Austria</t>
  </si>
  <si>
    <t>…atálogo 'de los estampas que se hallan de venta en | paternales cuidados de S. M. la'talcografía’de la Imprenta Real. Si de las regiones ultramarinas patemosá examinar la mar- 5.® D. Juan de Austria. Fr. Luis de Granada. Martín da Az* , cha económica y política del gabinete de "Madrid con respec pilcuéta. Pedro Chacon. D. Bernardino de Rebolledo. D. Luis |to i la península, hallaremos: primero, que el establecimiento de Góngora. , en ella da puertos da d…</t>
  </si>
  <si>
    <t>Avellana, Vícente</t>
  </si>
  <si>
    <t>Vícente Avellana</t>
  </si>
  <si>
    <t>383</t>
  </si>
  <si>
    <t>…o y Langa, á D. Francisco rias coníeturas. Al va re z Oenfuegos; y para k dignidad curada de capellán ma ESPAÑA. yor de la iglesia catedral de Huesca, vacante por fallecimiento de D. Vícente Avellana, á D. Blas López Javierre* Vaherde de Júcwt (provincia de Cuenca) # de Julia. Por Real cédula de 25 de Agosto del año anterior se conce E! Rey nuestro Señor se ha servido admitir el donativo de dió á esta villa la gracia de celebrar en todos los sábados un me…</t>
  </si>
  <si>
    <t>Avila, Fernando</t>
  </si>
  <si>
    <t>Fernando Avila</t>
  </si>
  <si>
    <t>….niera á parar en el punto mismo de claridad ep que ahora se hallé. t En Órtológiá, D. Mateo Erro. ... Pero, si la España no debe someter i nuevo examen sys títur , Én Caligrafía, D. Fernando Avila. los metropolitanos, mas importa á todos los, gobiernos legítimos En Gramática castellana, D. Ramón Valle. _el qye tío se valga de otra defensa que la antigua y pacifica po En la clase ínfima de Latinidad, D. Javier Cienfuegos y sesión. Es este título la. pie…</t>
  </si>
  <si>
    <t>AVISO</t>
  </si>
  <si>
    <t>07/02/1829</t>
  </si>
  <si>
    <t>Gaceta de Madrid n.º 17</t>
  </si>
  <si>
    <t>…ersistimos en que fue general de cuarentenas.snEl diputado juez abogado. =r El proto- sen dos cada hora; (Je concluir d.') ntédico.rc El mayor 'de plaza. = El secretario civil.=E1 capitán AVISO.1 ■■ - '•&gt; ' ■ • ■ de puerto. =: El Dr.Barry. El Rey nuestro Señor se ha servido mandar que Se convoque Como el examen encargado á Ja junta es del mayor interes nuevamente á oposición á la plaza. (Je segundo bajonista de la Real público, S. E. por la presénte…</t>
  </si>
  <si>
    <t>Ayer</t>
  </si>
  <si>
    <t>…de loa, flis. (Gaceta unhersaj.') . ,; . :r genérales franceses Higonnet y Schneider..Se han propalado aquí Idem 12. . , . diferentes noticias acerca del conde Capo d’Istria y del general Ayer pasó por esta eápitál un correo francés coi) pliegos de Ct|urch, de quién se dice que ha hecho su dimisión; también *e su gobierno para Constantinopla; antes había pasado otro proce- añade que el ejército' de lpsilanti se ha replegado sobre Mitika. denré de L…</t>
  </si>
  <si>
    <t>02/04/1829</t>
  </si>
  <si>
    <t>Gaceta de Madrid n.º 40</t>
  </si>
  <si>
    <t>…tro de un Principe misión, la cual tendrá el honor de-nacér presente á S. M. éstos -protestante.” v i-■ ’ „ * . tnismos scntitniéhtbs'en el próximo correo por sí-y á nombre cíe P. D. Ayer llegó el Cardenal Litil, y se apeó en et. palacíp los interesadosy;IaáCjomision advierte en' la-refigiosídu-d ¿ ilustra de 4: legación francesa , y sccree que mañana llegará el Cardenal ción con que el gobierno de Ss M. atiende á los aeradores á re Isoard. LM…</t>
  </si>
  <si>
    <t>Aznarez, Mariano</t>
  </si>
  <si>
    <t>Mariano Aznarez</t>
  </si>
  <si>
    <t>11/06/1829</t>
  </si>
  <si>
    <t>Gaceta de Madrid n.º 86</t>
  </si>
  <si>
    <t>…pero la rehiMMtamos si fuese pro» de su oficial mayor D¿ Alfonso López...........,.......... ..... a^6’8xl.-.E’1 Inciso comprarla con humillaciones y-bájcaae- Nos lisonjeamos que Sr. D. Mariano Aznarez,cónsul deS. M.C. en Gi| en csre; puntooíos Oinitins titl Rey serán de nuestro nipdo de peo* braltar SCO [&gt;sar; en cuanto al i puebla-ingles sabemos que su opinión es la Sr. D. Andrés Menaya, vicc-cónsul, en la misma ’ 'nuestra. ' .............. ■ ' plaza ....…</t>
  </si>
  <si>
    <t>Aznires, Joser</t>
  </si>
  <si>
    <t>Joser Aznires</t>
  </si>
  <si>
    <t>…rde S. Fernando, y de otras varias cxtrañgerás, con teñidor perpetuo de « ciudad .da Tplefo en bafo o de caballero*: ejero de E|Bfo; y P. Juan fo Henestrosá caballero gran cruz de D. Joser Aznires y jarano: p. ¡«jp López Ballesteros, caba- la Real orden de Rabel la Católica, de las militares foS. Fernan Itero pensionado de I* Real y distinguida orden de Cirio* m, gran do y S. Hermenegildo j y deja Torre y Espada dé Portugií, -gen yfuz de la Legiop de h…</t>
  </si>
  <si>
    <t>Azpiróz, Francisco Javier de</t>
  </si>
  <si>
    <t>Francisco Javier de Azpiróz</t>
  </si>
  <si>
    <t>16/05/1829</t>
  </si>
  <si>
    <t>Gaceta de Madrid n.º 72</t>
  </si>
  <si>
    <t>261</t>
  </si>
  <si>
    <t>…arer -u corte en et palacio de S. James. El du D. Matías Bravo , presbítero................................... 200 que de Ub'...r.j -o ha venido a ver i S. M., y parece que $. E. Sr. D. Francisco Javier de Azpiróz, consejero _rr. ’e dee-m -ira. (Ceurir'i) de Guerra honorario é intendente de ejército.........,.* $2* ____L: e unirá turca compuesta de seis navios de línea, cuatro D. Miguel jo¿ef Padilla, oficia!, de la adminis- . :rm v muchos buques pequeños, se ha adelan…</t>
  </si>
  <si>
    <t>Azuinsendi, Juana de</t>
  </si>
  <si>
    <t>Juana de Azuinsendi</t>
  </si>
  <si>
    <t>…o Bolüig,..................... ................ . óo ductos menores y algunas manufacturas. D. Josef Hevía y —. 2,©CO Careciendo de noticias de las aduanas y receptorías de los do Doña Juana de Azuinsendi.......—------------ . IO mas fondeaderos de esta isla-, no podemos formar la haknza de su D. Ramón Ramos y Poveda, agente de negocios comercio; nos persuadimos sin embargo, que ei giró de ja capital, con Rea! t^nlo de los de Indias............................…</t>
  </si>
  <si>
    <t>B, Cayetano</t>
  </si>
  <si>
    <t>Cayetano B</t>
  </si>
  <si>
    <t>12/03/1829</t>
  </si>
  <si>
    <t>Gaceta de Madrid n.º 31</t>
  </si>
  <si>
    <t>…rsonages de primer or creo ;y ia visiva gratuita dos veces á la semana del acreditado mé den han emigrado temerosos de que se les inquiete, y se van á ver dico titular -de Cervera D. Cayetano B.ilveino y Goicochea,. que lascotét de. lejos., A bordo, del Bolívar hay .un senador que no sé ocupaeh-'la análisis dé estés aguas, y de otras minerales de aquel queriendotinduda ser testigo de las guerras intestinas qué ame-' distrito.'”.! ; •• • nua«su patria…</t>
  </si>
  <si>
    <t>B, Francisco Garboneli y</t>
  </si>
  <si>
    <t>Francisco Garboneli y B</t>
  </si>
  <si>
    <t>12/09/1829</t>
  </si>
  <si>
    <t>Gaceta de Madrid n.º 127</t>
  </si>
  <si>
    <t>…tenso m rús Bilbao.. par i 2 idem. tica , y en las provincias 16. . — Cádiz- 4 Ídem, ____Arte de hacer y conservar el vino y fabricar ebvinagre; su SíV í lha«HMM»na á teño. autor D. Francisco Garboneli y B«vo, catedrático te química &amp;c. Málaga^, 1 bencf. din. Un tomo en 4.0 con láminas, su precio á la rústica zo rs. Esta Granada á ^ 1 tíálíO. obra es un compendio de todo lo nos selecto que se ha escrito | á 1 ídem. testa ei día en orden de la aplicación del vin…</t>
  </si>
  <si>
    <t>B, J. de</t>
  </si>
  <si>
    <t>J. de B</t>
  </si>
  <si>
    <t>…ucurc gobierno h .pi ¿ido á este diplomático, sé I. G. v O á. L G. R. d. C .............................L. 9,2 5° oboe azradecer el :i ente v c:rcu ¿apecc.on qae ha manifestado en D. J. de B........................... ....... ......... ................ 1,000 sus c^nR-encíss ccn el frmccS; y en París se cree gene JE S. D. A. R. de R................................. ........ .. 1,000 :rrrm ralmente cue los gdzine^e- de Francia y de. Inglaterra Citan…</t>
  </si>
  <si>
    <t>B, Josef</t>
  </si>
  <si>
    <t>Josef B</t>
  </si>
  <si>
    <t>…se valga de otra defensa que la antigua y pacifica po En la clase ínfima de Latinidad, D. Javier Cienfuegos y sesión. Es este título la. piedra angular sobre que descansa el grai» D. Josef B.iranao. baluarte dé la legitimidad, único punto en que han encontrado En la media de idem, D. Josef Saldafia y D. Manuel Berrio"zabal. 'firmezaj reposo los Soberanos; y si el Monarca español confiado en la gigante fuerza de su razón, descendiera á singular con…</t>
  </si>
  <si>
    <t>B, M. H. y</t>
  </si>
  <si>
    <t>M. H. y B</t>
  </si>
  <si>
    <t>…terripa de Padilla........ Dos feligreses de la parroquia de S. Millan............. 100 I dido la provincia de Tejas. Idem 08. Al general Bustamante, que manda en aquella pro Sra. Doña M. H. y B............-.................................. 1»°00 vincia , le han batido en retirada por espacio de muchas leguas; y Doña A. V.............................i..:--........... 30 (Se continuara.) en el trance apurado en que se ve, pide con "instancia al gobier…</t>
  </si>
  <si>
    <t>B, P. H.</t>
  </si>
  <si>
    <t>P. H. B</t>
  </si>
  <si>
    <t>…o mención, se culti ñ.t Enano misterioso, novela escrita en ingles por sir Wilvan abundantemente en Francia, y no es dificil mandar traer iu ter Scott, y traducida al espillo! por D. P. H. B.fUn tomo en 8.® que se necesiten para introducirla* en nuestro suelo. Se hallerá en la librería de Hurtado á is rs. en rústica 7 14 en El arroz de secano es ciertamente una de lu plantas de mas pasta. - ‘ 1 infera, y dé qua pueden esperarse mayores utilidades.…</t>
  </si>
  <si>
    <t>B, P. S.</t>
  </si>
  <si>
    <t>P. S. B</t>
  </si>
  <si>
    <t>…-T rn;_ «cor. nur-U z , ¿z-p-::_ ce sos ru os. D. R. de E...‘................... ó......... ................. 100 ____ partee cue el amere de Barbjeena he recibido orden ter- Sra. Doña P. S. B........ ..................... ............. 500 mmarm ce volver el BruG -or. A joven reina Doña María , que D. J. L. y T.... 40 no puede permanecer va en luz Aterra, puesto que el gobierno ha Y. B. V.C., feüg re, de lah ver reama ce S. Mire-ueltc interserir ct…</t>
  </si>
  <si>
    <t>Badén, Guillermo de</t>
  </si>
  <si>
    <t>Guillermo de Badén</t>
  </si>
  <si>
    <t>…asta las cuatro menos cuarto es dado á la prudencia humana prevenir. Acto continuo tomó ia és la tarde.: azada que le estaba prevenida, y al grito de ¡viva el Rbt! ante el El gran duque Guillermo de Badén, hermano dei Margrave, y retrato de S. M., que conducía el Dr. D. Damian Gordo Saez, $. A. R, al Principe de Wurtemberg, comieron ayer con S, M. canónigo de Tortosa, dio el primer golpe en la acequia, cantan ifoti.iia.nad) do k música en seguida una aria en l…</t>
  </si>
  <si>
    <t>Baeza, Luis Fernandez</t>
  </si>
  <si>
    <t>Luis Fernandez Baeza</t>
  </si>
  <si>
    <t>…Santeikes: para archivero á D. Vicente Diego ción se fe salvado. {Observador ausiriacQl) Crespo : para subalternos del tribunal á D. Pablo de Rozas, en calidad de ageste fiscal: á D. Luis Fernandez Baeza, en calida! PiUJSIA. de relator; y 2 P. Vicente Barba , en calidad de escribano de cá- ' Berlín jo de TCotiembre. wjf mara- En su consecuencia se ha servido S. M. declarar instalado y Según cartas de S. Petcrsburgo parece que el Emperador se Imies el ejercici…</t>
  </si>
  <si>
    <t>Bahía, Cirilo</t>
  </si>
  <si>
    <t>Cirilo Bahía</t>
  </si>
  <si>
    <t>…oledo, con el que volvió á k pkza de Cádiz, donde ya ra jo-ef García Octdcros, D. Luis Angulo, D. Josef Tr^vanco, había estado de guarnición, hasta que el 15 de Mayo del año si pe D. Cirilo Bahía, 1 &gt;. Félix Urú nagoena, D Antonio Sa-tre, Don guiente salió mandándole ai ejército de operaciones de campaña, Pablo StBiiago, D. josef Buenav da, D Juan Marques, D. Be principiando por ks batallas de Tala-vera y Puente del Arzobispo, ■e- nito García, D. Ckcd…</t>
  </si>
  <si>
    <t>Baibier</t>
  </si>
  <si>
    <t>…y buena fe que caracteri 8r? iá~~ i^OOQa U.WM» W.M.. M Bilbap. ^ zará un sabio. De este número es éá tratado de materia miélica 17,-581— - XOOO» *..»*«» Talayera*. qne publicó el doctor Baibier. te Celebridad y pronto despacho 9.3?=— Algcriras. dec¿ primera impresión de esta obra *prúeba; que st hay fanáticos * .*• .* Valencia.. por,ios sistemas exclusive», no faltan profesores españoles ágenos 8,997-- XOOC.i. .... I7&gt;37?-~ XOOO-........... ** Málag…</t>
  </si>
  <si>
    <t>Baííésícrcs, Luis López</t>
  </si>
  <si>
    <t>Luis López Baííésícrcs</t>
  </si>
  <si>
    <t>…neral de Rentas, ia contaduría general Rubricado de la Real mano de S.-M.2=Rrrel Pardo á 9 de Fe de Valores y k junta de Araaceies, oido el dictamen de mi con brero de -1829. cr A D. Luis López Baííésícrcs. sejo de Ministros , y conformándome con el parecer de mi consejo Otro suprhrñendo- los arbitrios que se han cobrado en Sarcdcna9 de Estado, he- venido en eximir dei referido derecho de boik.ó 'del modo que se expresa. i su equivalente no solo á las lanas que…</t>
  </si>
  <si>
    <t>Bailo, Antonio</t>
  </si>
  <si>
    <t>Antonio Bailo</t>
  </si>
  <si>
    <t>19/03/1829</t>
  </si>
  <si>
    <t>Gaceta de Madrid n.º 34</t>
  </si>
  <si>
    <t>…a ti Catálogo ¡le las otras Je S. AI. que se hallan vtnalé. .crean con.derecho á los bienes quedados por fallecimiento dc Doen su Real imprenta. ña María*Casimira Monzon, viuda de D. Antonio Bailo,que fue Abundancia de comestibles por Mtndez, 8.°, papel g rs. del comerci.o de libros de esta corte,para que en el término de 30 rústica 6. ‘ ■ 7 . dias comparezcan ante dicho señor, y escribanía de García Huerta, Apologistas de la religión cristiana por Jim…</t>
  </si>
  <si>
    <t>Balado, Josefa</t>
  </si>
  <si>
    <t>Josefa Balado</t>
  </si>
  <si>
    <t>12/05/1829</t>
  </si>
  <si>
    <t>Gaceta de Madrid n.º 62</t>
  </si>
  <si>
    <t>237</t>
  </si>
  <si>
    <t>…............................... . SS° Burgos al embarcadero de Limpias en k ría de Sautoña, que de eí D* Baltasar 5°°- berá facilitar las exportaciones del interior de Castilla. : Doña Josefa Balado...........---- --------- 20 En la madrugada de 15 del pasado baró y naufragó á la en D. Manuel de las He ras, vecino y del comercio trada de Sanlúcar de Barrameda, entre la punta de Juan de Poli ce esta corte, un crédito del espolio del limo. $e- y la de S. J…</t>
  </si>
  <si>
    <t>Balanzat, Mariano</t>
  </si>
  <si>
    <t>Mariano Balanzat</t>
  </si>
  <si>
    <t>…ego de marca imperial. Las Exequias de Julio Cesar, ral de milicias, por mano del habilitado general de de \f p’es y 6 pulgadas largo, y ra y 5 ancho, pintado por la inspección el capitán D. Mariano Balanzat, á J. Lanfranco, y grabado por B. Ametller, 160 rs. nombre de los regimientos de Jaén, Badajoz, Sevilla, S. Ildefonso recibiendo de mano de la Sma. Vigen una casu Burgos, Lugo, Oranada, Oviedo, Córdoba, Jerez, lla , pintado por B. Morillo, y grabado por F. Se…</t>
  </si>
  <si>
    <t>Balbijar</t>
  </si>
  <si>
    <t>…ran, á D. Pedro. García Delgado: para uaa media ración de la de otro buque mercante francés. Van á salir algunos buques para ale Sigüenza, por la de D. Antonio García de García, á D. Balbijar demuestras costas á estos malhechores, y perseguirlos hasta sus no Felipe Alonso: para la dignidad de arcipreste de la iglesia co guaridas. (Mm.)” legial de Roa, en el obispado de Osma, por ascenso de D. Ga ____Con fecha ta dal corriente escriben de Floreadla…</t>
  </si>
  <si>
    <t>Balicstéros, Luís López</t>
  </si>
  <si>
    <t>Luís López Balicstéros</t>
  </si>
  <si>
    <t>…onocido, que no po tabiecida en la Dirección general de Minas; acto que solemnizó s-&gt; día pasar sin Mr. Hosktsson, y esperamos que entrando con él en con su presencia el Excmo. S. D. Luís López Balicstéros, Secre ir»: el gabinete otros amigos suyos le darán fuerza y solidez. La situa tario de Estado y del Despacho de Hacienda/dando ea esto una O ción en que nos hallamos exige algunas reformas y mejoras en k nueva prueba de su ilustrado zelo en promover y foment…</t>
  </si>
  <si>
    <t>Ballesteros, Luía López</t>
  </si>
  <si>
    <t>Luía López Ballesteros</t>
  </si>
  <si>
    <t>…nteaaS^ñdreislo entendido , y dispodé reís tbdo lo conveniente á su puntual cumplimiento.=Rubricado de ' nsunul la Real manó de S.M.sEn Palacio á 14 de Abril de i8i9-=A ; ........ D. Luía López Ballesteros. a * 1 . íóndrts 4 dt Abril. Los fondos consolidado! siguen á 8/f: . ; * ¿HOTICÍAS EXTRAÑOLAS. .¿i] i Hay en et parlamento 393 paras contando con loa católícoa ■ iTUXQUIA. .* zpnianos; pero rebajando «tos, los que no asisten y los ausentes, • * quedan , seguQ…</t>
  </si>
  <si>
    <t>Ballesteros, Luis López</t>
  </si>
  <si>
    <t>Luis López Ballesteros</t>
  </si>
  <si>
    <t>…ntroducirse á pesar de la prohibición, y lado de la,Real mano de. S. M.=En el Pardo á xó de Febrero suspender: por entonces el derecho impuesto por la Real orden de de 18 29. zz A D. Luis López Ballesteros. 2 de. Agosto anterior á losi algodones en rama extrangeros. De es NOTICIAS EXTRANGERAS.. tas gracias, las dos primeras ejercen boy un influjo favorable en les progresos-delMiado, en tanto que la tercera, sin usa influen TURQUIA. cia - sensible- sobre la suer…</t>
  </si>
  <si>
    <t>…ardo interior los in tual cumplimiento,ssSeñalado de la Real mano’de S. M. = En él dividuos del cuerpo de carabineros, que por sus muchas fatigas ea Pardo á 9 de Marzo de iBtgesíA D. Luis López Ballesteros, (1) el servicio activo merecieren ocupación mas descansada , en la cual puedan con utilidad continuar sus servicios confórme queda preved, NOTICIAS EXTRANGERAS. -nido en el art. 52'. r ■ BKASII. • Art. tdi. La dirección general de rentas tendrá, con respectó…</t>
  </si>
  <si>
    <t>…es.Hallando cerrada, y sujeta por den cha de ayer, en ia que el secretario de Estado y del despacho de tro con cuerda?, la puerta de una especie de choza, la abrieron por Hacienda D. Luis López Ballesteros insería el Real decreto que fuerza , y apenas entraron vieron cuatro cuerpos humanos colga VI M. se ha dignado dirigir el. día 20 al decano deí consejo Rtai, dos por k jaogura» sin cabeza, brazos ni piernas, y á los cua parftcipaíieb la plausible nueva deí co…</t>
  </si>
  <si>
    <t>…á la cabeza de su ejército, el cual se halla en bricado de la Real mano.=^n S. Lorenzo á £ dépctubíe de 18.19. d¡sposicid|'de ponerse en movimiento á la primera señal, si para ssA D. Luis López Ballesteros. el dia señalado, el Gran Señor no lú firmado el tratado. Se has establecido aqui grandes almacenes para el ejército tuso.Circular del consejo Reai incluyendo una Real orden fue manda observar lo prevenido en ratón de los españolee que residen sin RUSIA. Real…</t>
  </si>
  <si>
    <t>Balma-, Juan Domingo</t>
  </si>
  <si>
    <t>Juan Domingo Balma-</t>
  </si>
  <si>
    <t>…ir cuaíito dad de primer consiliario; el marques de Casa Irujo, D. Matías convenga á la elevación de su crédito, y el de' la nación;, únicb Pinilía , D. Pedro Vicente Soldé villa, D. Juan Domingo Balma- -objeto ir que dedicará la junta sus incesantes Jareas, en justa cor seda, D- Manuel Angulo, V. Jaime Ceriola y EX Josef Garay, respondencia al honor con que S.'M. la distingue; siempre con consiliarios; D. Joaqujn González ^^aiqánte, y(D. Juan G^iar- fiada e…</t>
  </si>
  <si>
    <t>Balseiro, Cayetano</t>
  </si>
  <si>
    <t>Cayetano Balseiro</t>
  </si>
  <si>
    <t>128</t>
  </si>
  <si>
    <t>…perjuicio que haya lugar. Granada... 1*. Alicante- |á f idem. Nota. En la Gaceta anterior, plana 123, col. a, lín. 73, Murcia..... rj idem. donde dice D. Cayetano Balveino, léase D. Cayetano Balseiro. EN LA IMPRENTA REAL.</t>
  </si>
  <si>
    <t>Baltasar</t>
  </si>
  <si>
    <t>…- tado y Obl-po de I ern, y D. Manuel Fernandez Varcla, comi rada el año de 1800 la mortífera epidemia que afligió la Andalu Í0 sario ¿enera! de Cruzada; y obtuvieren los primeros D. Baltasar cía , fue nombrado mayor genera! del cordon de sanidad, teniendo LS- Garcíi, O. Benito N&gt; jera, D. Lu s Gutiérrez-, D. Antonio Pa á su cargo el establecimiento de fas líneas, y el difícil encargo de ea rís , D. Matías Nieto, D. Manuel Sí'tirana , D Fr masco A…</t>
  </si>
  <si>
    <t>Balveino, Cayetano</t>
  </si>
  <si>
    <t>Cayetano Balveino</t>
  </si>
  <si>
    <t>…que no lo haga le parará el perjuicio que haya lugar. Granada... 1*. Alicante- |á f idem. Nota. En la Gaceta anterior, plana 123, col. a, lín. 73, Murcia..... rj idem. donde dice D. Cayetano Balveino, léase D. Cayetano Balseiro. EN LA IMPRENTA REAL.</t>
  </si>
  <si>
    <t>Banchélul</t>
  </si>
  <si>
    <t>…estaban allí,y luego comióá presencia de los in AFRICA. fieles, cosa nunca vista hasta ahora. Tánger 1.° de Junio. Durante la ausencia del Sultán ha reinado en esta capital la El ministro Banchélul, enviado aqui por el Emperador de mas .cpmpleta tranquilidad, en términos que parecía se hallaban en Marruecos para arreglar las diferencias que median entre el Aus paz los musulmanes. El bloqueo de los Dardanelos se extiende ac-, tria y su imperio, acaba , d…</t>
  </si>
  <si>
    <t>Banqueri, Justo Josef</t>
  </si>
  <si>
    <t>Justo Josef Banqueri</t>
  </si>
  <si>
    <t>…rde de Cúehcáí' Nó es posible usar un len- expresión de sentimientos tan petriótícbs; y réhipiendo el silenció 4 ■ r . ..j_____j. _________________ _____•_. el consiliario primero D. Justo Josef Banqueri, contestó de esta inanerá:■ J' '• " *■ aquellos pueblos &lt;_____ «Sefiores : Penetrada la junta de iguales sentimientos de grati documentos de esta especie suele sobresalir la expresión del respetó tud y amor h¡ nuestro augusto Soberano, correrá la senda trazad…</t>
  </si>
  <si>
    <t>Bar-la, Ramoa</t>
  </si>
  <si>
    <t>Ramoa Bar-la</t>
  </si>
  <si>
    <t>…arán entre sí ua.premio extraordinario de accésit.;.y.los de la los1 ritos de esta nación célebre; la esfera', el glqbó^yiá geografía; misma clase D. Josef Adaro,Í)^.Juan .Ramón , D. Ramoa Bar-la úrbataidady fa cfónOlogiá; lá' tóstória de Espilla 7 ¿jdlbujofueredo , D. Bernardo Revuelta.y D*.Lucio del Valle,. obtuvieronxon los últimosóbjetos en quebrillaron dé un modo asombroso también mención honorífica, y sortearán otro premio ^extraordina lá' apüca…</t>
  </si>
  <si>
    <t>Barafiao, Josef</t>
  </si>
  <si>
    <t>Josef Barafiao</t>
  </si>
  <si>
    <t>a8 ' En ortologías Sr. D. Josef Hénriquez. ^ , _ ■ S4,i5á...&lt; * ^OOsi&lt;«IH»MtUW »«•••*«■•*• Madrid. ~ En caligrafía. Sr. D. Josef Soto y Sr. D. Josef Barafiao. . 118.» ' ..........................i. Granada. En gramática castellana. Excmo. Sr. nuraúes da Sacares. 3,8x2.... - 400......», Bilbao. En la date ínfima dt latinidad. Sr. D. Francisco Mcndez y S4»59°— Cádiz. Sr. D. Josef Mateos. 27&lt;757— ^OOsftlfSSMSHSMttMHI…</t>
  </si>
  <si>
    <t>Barba, Ramón</t>
  </si>
  <si>
    <t>Ramón Barba</t>
  </si>
  <si>
    <t>…ócalo con cuatro gradarlas que suben á su plano. Sobre7 ?rancisco Elias, D. Valeriano Salvatierra, D. Manuel de Agre é' se levanta otro mn concéntrico, y encima un gran pedes da y D. Ramón Barba: el segundo de estos 7 D. Josef Tomas, tal, imitado de. beTroqueta como los cnerpo* anteriores, con el los grupos, trofeos 7 demás ornatos.- la obra toda fue trazada 7 basamento 7 cornisa de piedra Manca. Cuatro lápidaa resaltadas en dirigida por el ya nombra…</t>
  </si>
  <si>
    <t>Barra, Francisco Javier</t>
  </si>
  <si>
    <t>Francisco Javier Barra</t>
  </si>
  <si>
    <t>…co establecimiento, des Observaciones sobre el abastecimiento de aguas de Madrid y tinado! la cura de dementes. Fundado ate hospital, él afio de 1641 el modo. de. aumentarlas: por D. Francisco Javier Barra. Se vende por la beneficencia de Sebastian el Blanco, se admitían en él i en lq librería de Sojo en la calte.de las Carretas: Su precio 8 tea les; los principios todos los enfermos comuna-, masalgun tiempo des- c*i.,ñnm dt mapas’geográficos de España y’depias…</t>
  </si>
  <si>
    <t>Barradas</t>
  </si>
  <si>
    <t>…k mas violenta y fuerte, ha,dado origen bres , para atacar las tropas españolas que hablan quedado en esta á íov Alpes, y fea elevado á mas de gS metros de altura los lerplaza. El general Barradas había salido con una división, pira sor renos terciarios que contienen fósiles orgánicos. prender al general Lagares'en Altemeira. Él ataque de Samsna Mr. Brognkít termina su informe pidiendo á la academia se comenzó e! 22 ¿ las dos de la mañana, y continuó-h…</t>
  </si>
  <si>
    <t>…ar el literal cumplimien fesión de los enemigos con lo que dice la cartita inserta en esos to* de lo mandado en la circular de 16 de Marzo, lbs capitanes papeles de Dios contra el general Barradas y su ayudante 11! generales, con sujeción á lo en ella prescrito, remitan inmedia El ministro dé la Guerra de Méjico ha propuesto al Congro» tamente á este ministerio de mi cargo relaciones nominales.de to-v so que se destine al servicio permanente á los solt…</t>
  </si>
  <si>
    <t>Barradas, Isidro</t>
  </si>
  <si>
    <t>Isidro Barradas</t>
  </si>
  <si>
    <t>…cuestiones europeas. ¿Quedaba a!go que por ahora pase á ese continente una división respetable á las ór 'hacer? Sí. Todavía era necesario demostrar ai mundo» que á pesar denes del brigadier D. Isidro Barradas, á la cual se unirán des del soplo mortífero del indiferentismo, no se han apagado en loe pués las demas tropas que han do componer el grande ejército i •corazones españoles aquellas virtudes que, celebradas ya por loe quien S. M. confia el restablecimiento d…</t>
  </si>
  <si>
    <t>03/11/1829</t>
  </si>
  <si>
    <t>Gaceta de Madrid n.º 155</t>
  </si>
  <si>
    <t>…vano, de la selva encantada dei Taso. Pero formarse en los médanos que citan coronados de tropas. El co lo cierto es que el gefe Santana, en quien todos los republicanos mandante general D. Isidro Barradas, desnudo enteramente y me tienen bien ó mal depositadas sus esperanzas, solo ha podido reunir tido es el agua hasta medio cuerpo, esta ayudando á sus soldados en Veracruz, de donde, ha salido ya, 1*400 hombres, y esto con mezclado coire. ios marineros y aquel…</t>
  </si>
  <si>
    <t>…teesperada íente *pP entregar -aFftiror de te/taemígos zo^en&amp;ítós^y heridos jgqfu^ocupaban aviso aí Fcsiicó*' _ ; ^ios edificios de k plaza. - .--i “1 ?ci:r,rK] h'-*-: ■- » El Sr. brigadier D. Isidro Barradas, comandaste general de la «Ea dicte hora recibí un partc íkl comatetete D* Ramón división de vanguardia, me dice con fecha de hoy desde el cuartel -Mafk Arroyo, que se hallaba en Jde te azotea ^ aras elevadas genera! de Altamira: :dete plaza, por el. que me,…</t>
  </si>
  <si>
    <t>Barranco, PonciaAo</t>
  </si>
  <si>
    <t>PonciaAo Barranco</t>
  </si>
  <si>
    <t>…los latinos de los espafioles’en la estruc- mera clase, ó sea aritmética' mercantilsé presentaron los discípuVdrá del lengiíégé y giró’ de lacómpoticionj 7 vólvjéron al latín, los D. PonciaAo Barranco, D. .Jua&amp;Txucba y D. Matías. Zapáter,y dé este al romince por cl analUis , y de un' gbipe, cúantos pasa- obtuvieron los primeros premios; y D. Josef. Indan , Dónjgeíí de autores iélectos’ se les señalaron al efecto. Pruebas nadá Íueascual Irigoyen, D. Josef d…</t>
  </si>
  <si>
    <t>Barrates, Isidro</t>
  </si>
  <si>
    <t>Isidro Barrates</t>
  </si>
  <si>
    <t>…ación , k íatija y la mi No perdáis tiempo: presentaos con confianza a! ge fe de lajten- seria te los pueblos claman por el orden legítimo. Es probable gaardta ef señor comandante general D. Isidro Barrates, que au que lo ocurrido en las provincias de la Amenes española , sca la torizado por vuestro augusto y antiguo Monarca, viene con. el. terrible,y última lección que ek cielo reservaba á la tierra. ramo de oliva en la maso á ofreceros la piZ r restituiros la…</t>
  </si>
  <si>
    <t>Barthurst</t>
  </si>
  <si>
    <t>…a en su viage á Madrid, últimas sesiones de Oíd-Bailey, dió audiencia al lord Canciller,, salieron de Ñapóles el dia 30 del mes último; la primeya noche al duque de Wellington, al conde Barthurst y á Mr. Peel: hr descansaron en Gacta, la siguiente en Velletri, y ayer por la ma corte concluyó después de las seis. (Moming-chtonhle.) ñana llegaron i Albano, en donde las recibió y obsequió en nom ... 1 ■ Por la escuna americana el Sharck, que llegó á Nuev…</t>
  </si>
  <si>
    <t>BartolóméPi</t>
  </si>
  <si>
    <t>…cmf' samv ! í" . , f ; ..i, 'f. Vi ——l. Pratado de' ináteria'nifdica del Dr. Guillermo Cullein, tracincóafioS;á ¿o.dcl" comercio (fe'CiíiízViba'iriP ducidoál castéllanb pcnrel Dr. D. BartolóméPi fiera:, cual roto— bocadenT jílaaiadoa iminmfé,' miósénjp0, ir jo n. éd pasta^^f/rmrN/ox de medidme fhnúfícat ydcWo'bocadojlAJíílWgll jl- Ls.lSli a. dei niismo autor y friductor : cuatro tomos.en pasta en 4.? ! 180 «bailo»,'• lds;J ¿uroftVodélo reafesiéLjE'ii…</t>
  </si>
  <si>
    <t>Basaldó, Juan Antonio</t>
  </si>
  <si>
    <t>Juan Antonio Basaldó</t>
  </si>
  <si>
    <t>…ro, núm. i.° prensa hidráulica con ñor intendente, con prevención de que á los qué no asistan les estampas iluminadas , papel 5 rs., rústica 5. arará el perjuicio que haya lugar.__D. Juan Antonio Basaldó. Núm. 2.0 Máquina para hacer clavos, con idem, pepcl 6 rs., Í&gt;. Juan Ventura Ortiz. &lt;D. Matías López, Martínez. D. Juan rústica 6. , Antonio Gómez de Haédo. Doña Teresa Hernández.' D, Pedro Núm. 3.^ Idem para devanar varías madejas i la vez; dos groas López M…</t>
  </si>
  <si>
    <t>Basili</t>
  </si>
  <si>
    <t>…ntada por a señora Césari en la opera semiseri» la Sehaggia, del maestro 2aragoza................. 1*. I Val ladolid............. • ••••• 00. Coccia, puesta para piano solo por el señor Basili. Se suscribe al Burgos.—.... . 00. -tercer trimestre de dicho periódico á razón de 60 rs» vn. en los Cor uña y Santiago. «HMitSaSMitf Sé. -almacenes de música de Mintegui y Hermoso; en donde se hallan Descuento de letras á razón de. fé¿4p*r roo. de venta las…</t>
  </si>
  <si>
    <t>Baskewitsch</t>
  </si>
  <si>
    <t>26/02/1829</t>
  </si>
  <si>
    <t>Gaceta de Madrid n.º 25</t>
  </si>
  <si>
    <t>…Teniente del mismo fumnas rusas que se pondrán en movimiento, y deben auxiliar al D.V ícente Rodríguez ,tq su' ¿orhision delreconocimiento de la ejército de la Bulgaria y, al del general Baskewitsch, estarán sos plaza dq Mequinenza; y S. Mlp teniendo présente la,Real orden tenidas por la escuadra apostada en las costas del Asia, á fin de in terceptar las comunicaciones con Cohstantinppla. Esta disposición ofrecerá las iqayores ventajas á los ejércitos ru…</t>
  </si>
  <si>
    <t>Batanero, Mariano Pascual</t>
  </si>
  <si>
    <t>Mariano Pascual Batanero</t>
  </si>
  <si>
    <t>…s los bomberos con la intrepidez de su comandante, iglesia catedral deSigiienza, por la de D. Juan Francisco Angel, y aleccionados por él, ejecutaron; el 16 de Mayo algunas expe á D. Mariano Pascual Batanero 1 .para lina canongía santa riencias á presencia del Gran Duque, y el i.° de Júnioras repi iglesia metropolitana de Santiago, por. fallecimiento.dé,D. Rafael tieron delante de las primeras autoridades civiles y militares,' de López Lago^á D. Nicolás López .Ba…</t>
  </si>
  <si>
    <t>Bathurst</t>
  </si>
  <si>
    <t>£5*3 ocasión para trata? dcl csage de prisioneros. El dragomán del Los comisionados fueron el lord canciller, el conde Bathurst, el mlm&amp;ro diÉasnarquis va^dkriatnélaíe á "ver at reis-effendi, para duque de Welllngéon, lord EHeeborough yd conde de ShaftesUátff, ¿ im^tóiRtó¿©esde entonces se nota bury. Habiendo tomado su asiento jos ^coajíáonados Rcal^ á las ¿r%rte del gbfe^co contra lo…</t>
  </si>
  <si>
    <t>Bausa, Cosme</t>
  </si>
  <si>
    <t>Cosme Bausa</t>
  </si>
  <si>
    <t>07/07/1829</t>
  </si>
  <si>
    <t>Gaceta de Madrid n.º 97</t>
  </si>
  <si>
    <t>…udien la medicina en las universidades , ’en que no las; en Toledo en la de Hernández, y en Navalcarneio caia de se enseñe clínia, desposa de concluidas las. instituciones, podrán D. Cosme Bausa. matricularse en un colegio para seguir el 6.° y 7.a año. Los que ___Se halla vaante el partido de médico de Pastrana, provin habiendo estudiado clínica tn las universidades autorizadas para cia de Guadalajara, cuya dotación consiste en 69 rs., cobrada esta e…</t>
  </si>
  <si>
    <t>Bautista, Juan</t>
  </si>
  <si>
    <t>Juan Bautista</t>
  </si>
  <si>
    <t>…iaa*w««1M*rira Calstavud. -Bautista Bellazzt,’vecino de le máme en Navarra, á D. Agustín 3.341.. » t|OOOi«eses*«»st»saM«a«&lt;Mssse Cádiz. - -Antonio de Urrestiera/baroo de Ofiai y á D. Juan Bautista 3.190..» •• ' lOOQéoocéawoaé—oeo*eá&gt;e»écn Jerez de le Fraoteza. Iriarte v Rezabal, vecinos de la villa de Irun, á ios vecinos dw 13 ,OOg«.» . 1000. eeeeetqpeeeeooeoeeeeeoeoo Barcelona. Meraam y Alza v á Dofia María Aguedé de Valencegui , vecina 1,743**“ , 1 O…</t>
  </si>
  <si>
    <t>Báyér, Francisco Perez</t>
  </si>
  <si>
    <t>Francisco Perez Báyér</t>
  </si>
  <si>
    <t>…entes én coser, bordar, y qtrai.labo- mática dé oro de peso de dos onzas ó i$ rs. vn. al autor del nui m propias'desu tazo. . , r;... .. ...,.. , (digno elogio histórico del limo. Sr. D. Francisco Perez Báyér, : Clase. 3.* Un premio de cinta, un» medalla de plata sobredo socio de número quefue, con una noticia bibliográfica de sus obras rada y roo rs. vn. á la niña que á las instrucciones antecedentes impresas é inéditas. En el reverso'de la medalla se grabará y a…</t>
  </si>
  <si>
    <t>Bayeu, Rúnoo</t>
  </si>
  <si>
    <t>Rúnoo Bayeu</t>
  </si>
  <si>
    <t>…cestos , en lós eosle» .se Rtticpa ipsaTV cuidadosa Troce estaeniprn gifbedas al ape fuerte de vwioe peammieatr mente éntasmanbsde lof Kmibpes que rían encargados ds re- toa, por D. Rúnoo Bayeu, ía. . wírttlii. Hecho crió te 'mlm'i som en mayor cantidad «o la, La Madre del divino Redentor , ppr Braneti, 6. . payla á fuego lento, 4 fin de volverlas á secair segunda vez. Cuando El Salvador dcl mundoifWHróínmino profesor, 6., v «té bastantemente calien…</t>
  </si>
  <si>
    <t>Bazarra, Francisco Javier</t>
  </si>
  <si>
    <t>Francisco Javier Bazarra</t>
  </si>
  <si>
    <t>…Real orden de 6 del corriente se ha dignado admitir, á consulta de su consejo supremo de la Guer _______ ANUNCIOS. ra, la cesión voluntaria hecha á favor del Estado por el difunto brigadier D. Francisco Javier Bazarra, correspondiente á todos Continúa el catálogo de las obras de S. M-, que se hallan de ven los alcances que haya podido devengar hasta fin del año pasado de ta en el despacho de la imprenta Real. 1823, según puso por cláusula en su testamento; mandando se Bibl…</t>
  </si>
  <si>
    <t>Bazo, Matías</t>
  </si>
  <si>
    <t>Matías Bazo</t>
  </si>
  <si>
    <t>….......... . 329 sas en la talud de sus habitantes, y los medios de promover ó evi Sr. Director general de Pósitos y sus dependen* tar susafectos. I cías, por ajano de su tesorero D. Matías Bazo......... a,809 . Bellas artes. La sociedad ofrece premiar con 600 rs. vn., ó (5&gt; continuará.) una medalla de oro de peso de dos onzas, el mejor proyecto deli I Premios fue ofrece la Real sociedad económica dé Amigos del país neando geométricamente la planta,…</t>
  </si>
  <si>
    <t>Bclfoóf, Luis</t>
  </si>
  <si>
    <t>Luis Bclfoóf</t>
  </si>
  <si>
    <t>….orden de Cir rio mayor de los Reinos, leyó éh alta voz la escHtorá. Concluida as iii, de la americana de Isabel la católica ,fo la Real y mili- su lectura, el conserge fo.Palacio D. Luis Bclfoóf con un ayuda 4ar de S. Hermenegildo y de la.de S. Luis de Francia ^teniente ge- del Réál guarda muebles puso delante del RE\‘Vntstro Señor otn ,aéral de los Reales ejércitos, y ministro decano del supremo con- .mesa que estaba preparada, y S. M. firmó lá escr…</t>
  </si>
  <si>
    <t>Bcngoechea, Alejandro</t>
  </si>
  <si>
    <t>Alejandro Bcngoechea</t>
  </si>
  <si>
    <t>…el elogio que merecen ..los profésores..que..regentan Jas. .expresadas té fniml1 rfiitíráSIpcubrun'lor' defectos1 de las "composiciones clases, con .especialid4d.el.de. la.prinKta.D. Alejandro Bcngoechea débiles17 iftrtflticá^'l^ue hKrán'güitár^as flores'con que la retó* y del de^á deítUoma..francés, D. Antonio.Gil.................... fíca adórna las1 nérvidsasy sófiifíi'. Sin 'füerzás aun algunos de ellos par* manejar .lá1esferé*íy debiéndtíse valer del' áúi…</t>
  </si>
  <si>
    <t>Bcnitez, Diego Josef</t>
  </si>
  <si>
    <t>Diego Josef Bcnitez</t>
  </si>
  <si>
    <t>…o dé eómunidsde* religios#s;pobrin.....;' i: " ’ ,;ió9 Rs. inri. En alivio de variaa familias indigentes.......... .-.v -s; 6,333 SSS Málaga: ' ■y- ¡j, ».&gt;•'.(*continuará.) EI Dr. D. Diego Josef Bcnitez, arcedianode Ronda •ooss«ooss«ooooososesMsoasesaseeteesosoosée*osoosáae^oeeeJsMaeeoó#v • 309 El Iltre. colegio de ibo^ados*M&gt;MH«..... . 600 -Precios délos frutos’pr¡m¡paltstntffJecJÍdio.{l4f dt¡fdr¿fir • Li Real junte de diezmos, f empleados en tus «h-cha, la…</t>
  </si>
  <si>
    <t>Bcssieres, Juan</t>
  </si>
  <si>
    <t>Juan Bcssieres</t>
  </si>
  <si>
    <t>…........................................ 16 y 8. En historia, geografía y cronología. ■ Sr. D. Trifon Modet. Cádiz........................................{ daño. En lengua griega. Sr. D. Juan Bcssieres. Santander.............................................................. i* i i# beneficio! En idem italiana. Sr. O. Silvestre Collar. Bilbao i idem. En idem francesa. Sr. D, Josef Casan!. . - - i daño. Én idem inglesa. Sr. D. Rafael Figuera, • Málaga. i idem…</t>
  </si>
  <si>
    <t>Bctiutow</t>
  </si>
  <si>
    <t>4</t>
  </si>
  <si>
    <t>…o de ÍMayo el llegado muchos cargamentos procedentes dé Mingrelia y de Nato- artículo siguiente: lía: también venían de Alejandría tres buques austríaco* con gra »Él general mayor príncipe Bctiutow., comandante del bajanos, pero han sido detenido» por los rusos. Por lo demas, según lato de Alultzitk, ha dado parte al comandante en gefe qué Achdicen los marinos francesa, no es dificil burlar el bloqueo de lo* met-bajá de Adjary,y Kutchuk-bajá 4 la cabeza…</t>
  </si>
  <si>
    <t>Be</t>
  </si>
  <si>
    <t>…date ínfima dt latinidad. Sr. D. Francisco Mcndez y S4»59°— Cádiz. Sr. D. Josef Mateos. 27&lt;757— ^OOsftlfSSMSHSMttMHISSIs' Idem. En la cíate media dt Ídem. Sr. D. Juan Oafii y Sr. D. Be 16,029.... 400........................... Valencia. nigno Ballesteros. ■' ' ;T~* Si¿SS*v- ’ Corufia. En la suprema de idem. Sr. D. Jo»í .Rodriguezy Sr* Don 30,830.... Barcelona. ^OOilSStMIlMtSMSHSUISSM ' Valencia.Fidencio Bourman. . ■ ■! 5»44S"" ‘ En retórica…</t>
  </si>
  <si>
    <t>…D. Cirilo Bahía, 1 &gt;. Félix Urú nagoena, D Antonio Sa-tre, Don guiente salió mandándole ai ejército de operaciones de campaña, Pablo StBiiago, D. josef Buenav da, D Juan Marques, D. Be principiando por ks batallas de Tala-vera y Puente del Arzobispo, ■e- nito García, D. Ckcdlo Gomara, D. Clemente Marco, D. Luis acaecidas ia,primera en 27 y 28 de julio , y k segunda ei 19 de lÉC EntramKisaguss, D. joscf Girón, D. Jo*e£ Dorrego, D. Ma Noviemb…</t>
  </si>
  <si>
    <t>Bebutow</t>
  </si>
  <si>
    <t>…de su t rabí jo. La estimación que tres Sobera milicia de Achmet-lthan de Adjar. nos Pontífices han hecho de Mr. de La Mennais, me parece que nHibicndo tenido noticias el general príncipe Bebutow que el vale algo mas que el dictamen del famoso Concilio doméstico. ICOfeinigo trataba de atacar á la plaza de Ackaluk, en donde estaba Idem 17. de comandante el príncipe con las considerables fuerzas que había reunido en el Sandschak-Patschow , que ya ocupab…</t>
  </si>
  <si>
    <t>Bedoya, Juan Manuel</t>
  </si>
  <si>
    <t>Juan Manuel Bedoya</t>
  </si>
  <si>
    <t>…rozmente nual del cristiano para su arreglo diario, y principales y mas fre han abusado! ¡Y qué podra esperarse de tal dominio! i Quiénes serán cuentes ocurrencias de la vida, por D. Juan Manuel Bedoya, ca los comerciantes, quiénes los labradores 'y artesanos, quiénes los ex nónigo cardenal de Orense: dos tomos en 8.° á 16 rs. en rústica tranjeros que puedan tener confianza en sus promesas y garantías! en Madrid en la librería de Villareal, calle de las Car…</t>
  </si>
  <si>
    <t>Beguer, Miguel Bois de</t>
  </si>
  <si>
    <t>Miguel Bois de Beguer</t>
  </si>
  <si>
    <t>…uación. Su contenido no necesita de comentarios, tas Reales de la provincia de Cantabria...................... 8,316 porque demasiado descubre el triste estado en que ha debido en Sr. D. Miguel Bois de Beguer, intendente hono contrarse aquella desgraciada ciudad , entregada al arbitrio de ios rario de ejército, y cónsul general de S. M. Católica bandoleros que disponen hoy de la suerty de los buenos mejicanos, •n Nápoles............................................…</t>
  </si>
  <si>
    <t>Bekovitch</t>
  </si>
  <si>
    <t>…so\v destacó desde el campo de Ardassu con 8c cosacos para po ia de quil__ Lava! le se ha atrincherado fuera de Buenos-A lies, y. los nerse en comunicación con e! destacamento del príncipe Bekovitch^ostoiieros no atacaban aun. Ei almirante Brown ha renunciado Tcherkasky', encontró en un desfiladero 2 una partida de i9 tur tí gobierno db la ciudad", en. que le sucedió Martin Rodríguez , y cos. £1 gefe, por haber con-en f ido en rendirse apenas se lo in £0…</t>
  </si>
  <si>
    <t>Belmonte, Matías Gil de</t>
  </si>
  <si>
    <t>Matías Gil de Belmonte</t>
  </si>
  <si>
    <t>…mico que -el antiguo, y añade 1: -. . princip ó el cértímen derétÓrica en que obtuvo el triunfo el re- La ideadf'.reemplazar la construccion ordinar¡*_de loa cami «omendable yiven D. Matías Gil de Belmonte ,y; recibió del nos por medio del empedrado,' es un reme lio desesperado4 que presidente detkyuntatniento Una tnédatla con este1 lema: Le afti- xolo puede reciftrir la ¡ignorancia.; No; puede servir.de excusa la es-cacion prrmiada for Fxmnasdo ni. Distribuyós…</t>
  </si>
  <si>
    <t>Bem</t>
  </si>
  <si>
    <t>…. Lts fiemas obras se has hecho por atraso^ olvídalos o pr repar Madrid, D. Juan Falcóte:, sombreros. timiento fie cargas vecimdies: v toá'iS se debes 2 la vigilancia y Sancu-go f D. Bem¿tdo Ituarte, ceñido. cor.iios de! myn-r D. búlíx María de Guerra. Talaren D. Zsrarías de la Torre, sedas Mbdas y torcías. pr?':descij ha renovado el cvuntamiemo un expediente sobre re Madrid, D. Manuel de Lar razaba! y compañía. curtídoi. paración de &gt;3 izles…</t>
  </si>
  <si>
    <t>Benedicto, Agustín Fernandez</t>
  </si>
  <si>
    <t>Agustín Fernandez Benedicto</t>
  </si>
  <si>
    <t>…presentaron también eLfruto deuftaaplicacion esmerada., Uno de alumnos D. Josef María Diaz de la Torre, D. Pedro Pinazo ytliospronutició undíscurso lleóode' la mayorteroura; demos D. Agustín Fernandez Benedicto , á quienes como .sobresalientestrando'el respeto qué se debe yel intenso amor que se merece se adjudicáronlos primeros premios; y Di Antonio Solis, Donnuestro benéfico Soberano. Respondieron todos con acierto 4 Marcelino de la Torre 7 D. Josef ,Trabaaco, que…</t>
  </si>
  <si>
    <t>Bénitó</t>
  </si>
  <si>
    <t>…eciso .y pérenhabitan los Estados-Unidm^ los cbil.M sc hallán igualmóite 'por ^órío término de 30 dias se presenten en el juzgado .ordinario da -kúegativa.,. . :~,. V ;ía villa de Don Bénitó; en Extremadura, por sí ó por medio de 'procurádorá usar desú derecho; en la inteligencia que de no .ver r-"- ■" 5i'itóíiláto*i'-.¡J'i.1 i' &lt;:í v.;^ »■ ,S;»íí?í'"i ■*■'• rificártó les parará el perjuicio que haya lugar, o k Londres..••••f*«ia*»*«!**p«a»a«*«*a…</t>
  </si>
  <si>
    <t>Benito</t>
  </si>
  <si>
    <t>…regado* á criaderós’j^rticuláres establecidos en esa ciudad, Eci- rafe , en la orden de Santiaeo , para qué en.el. preciso; térjniao da ja, Velez Málaga, Machárftíáyá, Mar bella y D. Benito en Ex un mes, contado desde i.é de Febrero próximeia te en tremadura, habiéndose cosechado en dicho año 28106 libras de dicho-juzgado y escribanía de cámara del cargo de Mínima grana desecada, y í^ de polvo de grana/cuando en el anterior za, á contestar i la…</t>
  </si>
  <si>
    <t>…lle de la Montera , frente de S. Luis, á 12 rs. en pasta. que estas corporaciones respetables tengan todos los medios propios -■ —Escuela del corazón , que escribió en latín eL P. D. Benito para fomentar en ellos la enseñanza que les ha confiado, y que Hasten, de la orden de S. Benito, traducida al castellano por protegida por su augusta y regia munificencia, debe sustituir á Fr. Diego de Meco'acta, de la misma orden. Esta obra, escrita por una…</t>
  </si>
  <si>
    <t>Ber</t>
  </si>
  <si>
    <t>6o6 nifmáudufci WUOHasntircouVivas» nchmacic de.48 hombres se encontró con una psrtedel ejército del Sr. Ber» ta áudsddel' müano Mty Jrcost ,¡«*1 cause,.saliói recibirá: radas que te dirigía sobre Altamira5 7 habiéndose trabado una ac SS. la antici|íatiaadeDÍda alpunto deai te»rito-\ ción entre los dot cuerpos fueron completamente batido» loé-, re rio, prsaantando «…</t>
  </si>
  <si>
    <t>Bergara, Juan de</t>
  </si>
  <si>
    <t>Juan de Bergara</t>
  </si>
  <si>
    <t>…ran incapaces de descomposición. Los progresos dé la química, y guerra del distrito de Aragón por mano de su gefe la perfección de sus instrumentos y operaciones; han hacho ver lo D. Juan de Bergara •••••••ve•*•*■•••*•••*182 contrario. ■ Los individuos de la contaduría de Propios de A pesar de la innumerable variedad de terrenos que presenta aquel reino...................................... 818 - á nuestra vista.la superficie del globo, nueve son tan sol…</t>
  </si>
  <si>
    <t>Bergmann</t>
  </si>
  <si>
    <t>…e los refugiados portu pie de lasmontafias de Sagantag, que separan los bajalatos de Kan gueses. Los buques que deben trasportarlos siguen haciendo víveres; y de Erzeron. El mayor general Bergmann, comandante de este y la primera división del depósito, mandada por el general Sal destacamento, recibió orden de dirigirse sobre Erzeron, i fin de dan!», saldrá dentro de dos ó tres dias.” apoyar la posición del príncipe Tschantscháwadse. Viéndose cer __La c…</t>
  </si>
  <si>
    <t>Bermudez, FrancÍKo de Zea</t>
  </si>
  <si>
    <t>FrancÍKo de Zea Bermudez</t>
  </si>
  <si>
    <t>…y,por lo que toca á las propo Rs. Mes. siciones de pez declaró .que *nb podia hablar sobre el particular; pero que. en el campamento había una persona autorizada para _ El Excmo. Sr. D. FrancÍKo de Zea Bermudez, Ó . ,' entérárse' dé ellas y ponerlas- en noticia del Sultan. El Time/ no ministro plenipotcnciario dé S. M...;...........v........ , .6,000 •ale garante de la autenticidad de estos pormenores. D, Cirios Cruz Mayor» wretarjo ^ ic^ac/on... Aj&amp;jCarta particula…</t>
  </si>
  <si>
    <t>Bermudez, Juan Agustín Cean</t>
  </si>
  <si>
    <t>Juan Agustín Cean Bermudez</t>
  </si>
  <si>
    <t>…. D. Eugenio Llaguno y Ami- industria española. rola: ilustradas y acrecentadas con notas , adiciones y documen Nada hay, en nuestra humilde opinión, mas dañoso á los es tos , por D. Juan Agustín Cean Bermudez: impresas de orden tados, que la indiscreta y mal calculada aplicación de las máxi de S. M. en la Imprenta Real, año de 1829 , tomo y.° Comien mas de la ciencia económica; sobre todo cuando el imperio de za el año de 1569 y acaba el de 1619, en cuya época los…</t>
  </si>
  <si>
    <t>BermuUez.Está, Juan Agustín Cean</t>
  </si>
  <si>
    <t>Juan Agustín Cean BermuUez.Está</t>
  </si>
  <si>
    <t>19/09/1829</t>
  </si>
  <si>
    <t>Gaceta de Madrid n.º 136</t>
  </si>
  <si>
    <t>…en que hoy se halla, particularmente' en Ingla rola: ilustrada y acrecentada con notas, adiciones-!y documentos, terra; ni tampoco se habia pensado en la posibilidad de formar por D. Juan Agustín Cean BermuUez.Está impresa-, 'dt seden dt!1 superficies artificiales, capaces de permitir por su dureza la mayor’ S. M. en la imprenta Real y año de 1829. Un sabio y eloeuente posible velocidad á los carruages. Asi es qué, generalmente hablan magistrado, que habia leído'con det…</t>
  </si>
  <si>
    <t>Bernar</t>
  </si>
  <si>
    <t>17/09/1829</t>
  </si>
  <si>
    <t>Gaceta de Madrid n.º 135</t>
  </si>
  <si>
    <t>…quen á «Ha deben hacer sus estudiot eó alguno de • lo» Roldan. ■ &lt; leales colegios, según el método prescrito en su plan de;enseñan- El Viajador sentible ó mi paseo flHverdnn, por D. Bernar—Í *a; en eleoncepto de que sin haber ganado én ^lo» ¡los afios y do María de la Calzadi : segunda edición aumentada con dos )árados escolásticos correspondientes . ninguno podrá ser admitido minas finas, que representan los principies sucesos de esta novnlita…</t>
  </si>
  <si>
    <t>Bernardo</t>
  </si>
  <si>
    <t>…'López. D. Antonio de la Paliza. :E).: Manuel de Palacios -'reales, rmttcíi'14. (ge continuará.') Saravía. D. Juan Mártincz de Robledo. D. Francisco de Guardqmino. D. Manuel Cano. D. Bernardo* délos Heros. D. Josef 5ari_—Los' suscriptores á 1a; nueva edición de la Historia gene tibáñez. D. Josef López. D. Francisco Pacheco. D. Nicolás, .Ca ral de España del P. Juan de Mariana., i la cual se añade la cho. D. Francisco Sgenz Gómez. ,D. Francisco de…</t>
  </si>
  <si>
    <t>Bernardtno</t>
  </si>
  <si>
    <t>. 67/ f.Atkfé&amp;rde los premias que -ests proponía., se ha dignado.-. n-Fn ídem, D. Bernardtno ?4} rio re II, gu ingas de algodón. S, fvgznffttaz su alta protección 'í ias arles .7 fábricas^ dis- - Fp jdeirs, D-. Juan Monclu». gaícae» de oro y piba! ‘ pensinfio cartas gracias á algunos fabricantesy que todo ello es ce- ^ . ñ, . &lt; Medallas de plata. ' ‘…</t>
  </si>
  <si>
    <t>Bernetti</t>
  </si>
  <si>
    <t>…ral. Despua de medía noche se oró por el Rer, y durante la oración lad¡6 *¡r&gt;ñi&gt;gtia yzcy.ic.7 -™~ -—«■•»—- - se hizo salva en uno de losfuertes dé la ciudad. Esta a la primera El cardenal Bernetti comunicó tan triste noticia al cardenal vez que se ha orado por el Rey «n la iglesias católicas de esta ¡sdecano j al cuerpo diplomático*-é mmediajametjte „por disposi la. De hoy en adelante se coniituiará haciéndolo del mismo modo ción del decano se; reunió…</t>
  </si>
  <si>
    <t>Berr, Gerónimo Alberfot</t>
  </si>
  <si>
    <t>Gerónimo Alberfot Berr</t>
  </si>
  <si>
    <t>…breriq de-CaUeja» del regUnt^lo géuni i^ilt^^^tc et^iqtie l^iím^bfdKéíf- . caite de-Carretas, y én- Valencman la:deiCabreriao.L■ ania'/Por- el preséitae^se cita» Itome/y/mlpláse á D. Gerónimo Alberfot Berr¡o, pafu que cn ,d psádiiD&gt;té(nnuo ‘deí aó diaa oomgmijttca |póráaf;6iP¿* 'medio de&gt; peocnnMbr ¿á contaitir.'iónni de» tre cantidad alguna para su subsistencia . prosperidad ai fotnéntó: mjnda.-quft éentui d mismo ir.U|fiindic«li end jázgndo del que loa premi«…</t>
  </si>
  <si>
    <t>Bertiz, Miguel</t>
  </si>
  <si>
    <t>Miguel Bertiz</t>
  </si>
  <si>
    <t>…*.,..... *... &gt;. .... i beneficio. de los Ríos , D. Josef Ülle, D. Pedro Moreno Altuzarra, Dea Bilbao........................... ... ¿ ídem, Mariano Merino , D. Ricardo Gíeveiand, D. Miguel Bertiz ,Boa Odiz.......—.....—............................................... i beneficio, Diego Goldie, D. Manuel Martínez del Campo, D. Jorge WaáSevI lli..........________________.................... i daño. dington, D. Samuel Pnce , D. Antonio Escovar, D. Joan As…</t>
  </si>
  <si>
    <t>Bertnu</t>
  </si>
  <si>
    <t>…la salida dose aumentado el número de sus partidarios salió de Güira con de Ñapóles del conde dé Guílleminot y de los embajadores de dirección á Yarapa con ánimo de sorprender al general Bertnu— Inglaterra y de Rusia, pues las negociaciones con la Puerta Oto dez, que noticioso de lo que sucedía se retiró á Carapano. Casti mana van a segiiirse. Se dice que ésto no se verificará en Constan llo viendo frustrado su proyecto escribió á Bermudez, propo ti…</t>
  </si>
  <si>
    <t>Bi</t>
  </si>
  <si>
    <t>…de la ópera los dos Fígaros. Se ven• Este hecho práctico, hijo'deia observación y de la experien derán las p¡e|as sueltas en los almacena de música de Hermoso y cia condujo'al Dr. general Bi^iadfóót, desde el primer día jde su * Mintegúl, donde se darán los prospectos gratis. - llegada de Lóndres, á tomar las mas activas medidas con el fin de _ ___En el pueblo de Guriezo, que consta de 400 vecinos, y a poner tlcubierto del. contagio , por medio d…</t>
  </si>
  <si>
    <t>Bich, Juan</t>
  </si>
  <si>
    <t>Juan Bich</t>
  </si>
  <si>
    <t>29/01/1829</t>
  </si>
  <si>
    <t>Gaceta de Madrid n.º 13</t>
  </si>
  <si>
    <t>…. ......... ; • ......... : aqui,i:«periencia que se debe muy particularmente á.ló* conociLos buques que niivéguéh dé' Iá' bi’ridaH del oeste, v ¿deseen en ipie/uos jr al zelo «je D. Juan Bich, í cuyo cargo se halla el men traren el puerto, de EdgarVbwh , dés|iues' dé haber pasado con cua cionado tardin. ~ . ; ' : tro ó cinco brazas de' agua 'cerca def cabo Pogé , harán que •éi¡ fa'^ ; Los hechos que ha publrido la Real sociedad económica..ganal de…</t>
  </si>
  <si>
    <t>Bíkow</t>
  </si>
  <si>
    <t>31/03/1829</t>
  </si>
  <si>
    <t>Gaceta de Madrid n.º 39</t>
  </si>
  <si>
    <t>…ió al dia siguiente con su Fondos públicos. Tres por roo consolidados 874. destacamento á Uskenli. T« noticias que hoy han llegado de Irlanda dicen que el lu En el mismo dia 33 el coronel Bíkow, con un batallón del nes próximo se reunirá en la ciudad de Dublin una junta general g(5 de cazadores y 50 cosacos, ocupó, sin experimentar la menos de católicos y protestantes, en la que se propondrá una petición pérdida el pueblo de Kuiustjnk, cuyos habitan…</t>
  </si>
  <si>
    <t>Biscásiíías, Bernardino</t>
  </si>
  <si>
    <t>Bernardino Biscásiíías</t>
  </si>
  <si>
    <t>25/06/1829</t>
  </si>
  <si>
    <t>Gaceta de Madrid n.º 92</t>
  </si>
  <si>
    <t>…Pa.-. novedad ent.su’ importante salud. . dre Juan Francisco Lacasa de laCruz , se dió principio á lofpjer* ciclos con un concierto de música,, que debíajleMr; los iruecme^i dios. D. Bernardino Biscásiíías* expresó en una breve poesía elro-^ " El extractó de la historia sobre !s emancipaciojs.de los católi conocimiento y el honor que, resultaba, á; nuestra; escuelas, de la. cos en IngUterra nos parece do tanro mas interesen-el día, cuan;o honorífica dignación y…</t>
  </si>
  <si>
    <t>Blancas</t>
  </si>
  <si>
    <t>….............................. der el-premio ofrecido á otra. t El 29 de Abril salió de Ñapóles para Paris el Excmo. señor Agricultura. Premio de 800 rs. vn. al labrador ó hacenda duque Blancas d’ Auitps, embajador de S, M*. Cristianísima. Supo ndo qu« acredite haber formado un plantío de 800 nopales de las nen que dentro .de algunos .meses volverá, S. E. á desempeñar su ' .clases llamadas castellanos, memolistas ó bellosos, de S. Gabriel encargo, p…</t>
  </si>
  <si>
    <t>Blanco, Felipe</t>
  </si>
  <si>
    <t>Felipe Blanco</t>
  </si>
  <si>
    <t>…rroquia da S Martin ••««••••aeen 66 ba, salió el afió ptúado con destino i Jamaica; pero no fue admi'f Una •, 30'’ tidé i comercio eó la aduátla dé.Kingstofl, puetto de aquella co Sr. D. Felipe Blanco, contador general de Juros. # 1,000 lonia inglesa,por no haber recibido aun las autoridades británicas D. Juan de Rccalde, director de la comisión do •- ciertas ordenes*de su gobierno qué en virtud de una acta del par-</t>
  </si>
  <si>
    <t>Blanco, Ramón Fradejas</t>
  </si>
  <si>
    <t>Ramón Fradejas Blanco</t>
  </si>
  <si>
    <t>04/04/1829</t>
  </si>
  <si>
    <t>Gaceta de Madrid n.º 41</t>
  </si>
  <si>
    <t>…lla. jj i i difío. curador en aquel; tribunal, y por la escribanía de núnwxa de la mis-’ Málaga. VMSIINIMStSSHMMHSSintlIHStrtt •«••••»«••*»• &gt;.«••«&gt;• 'J í $ ídem. maque defempefia.D. Ramón Fradejas Blanco,,i deductT. el que les asista; con apercibimiento de que pasadb dicho término, le* ...................................... tí f ídem. pararáe!perjuicio que.haya lugar.; ' !«••/« ^ÍUfCltsMSMSMMMnsnStaMSMSMIIIMMSnMflMSMrist^IMtli i¿ idem. . 1 Se halla .vacante &lt;…</t>
  </si>
  <si>
    <t>Blanque, Minuel</t>
  </si>
  <si>
    <t>Minuel Blanque</t>
  </si>
  <si>
    <t>27/08/1829</t>
  </si>
  <si>
    <t>Gaceta de Madrid n.º 119</t>
  </si>
  <si>
    <t>…lZJXedeaAev* i beneficio din* tian Luzon, D. Jaime Dót, D. Manuel Chanta, D. Gregorio Granada:.............................................................. Par á ( dafio. Salinas,D. Minuel Blanque, D. Juan Amonio Colmenar, Don ' Gfltdobz...!............................................. ......... .. 00. Fernando de Rojas, Doña María Josefa Moreng, D. Josef PeAlicante. eSSSS*M¡i*MsiSS«l*MÍ*M*M»l**&gt;*l*»MM«IMlM|MSt|S ^ j I draza. Di Juan Sala, D. Domingo S…</t>
  </si>
  <si>
    <t>Blave, León</t>
  </si>
  <si>
    <t>León Blave</t>
  </si>
  <si>
    <t>…y Maraundi y compañía, alum Tamsa, D. Jaime Oiler, cruz supernumeraria de Carlos 111. bre y carbonato de sosa, Requena, D. Joaquín SaiEáíezr Marín3 honores de comisario Zaragoza , D. León Blave, pergaminos y vitelas. de guerra, : Aicoy, D. Joaquín Liaser y Gosaivez, paños. Madrid, D. Dionisio lefébre, metido de armas jacales. Cuenca, E&gt;. .Benito Canales, tejidos de lana, ^ En id,, D. Juan Lacomhe, escudo de armas Rcafes. , Midi id, D. Angel Mantilla…</t>
  </si>
  <si>
    <t>BoalUY, Jutn Pedro</t>
  </si>
  <si>
    <t>Jutn Pedro BoalUY</t>
  </si>
  <si>
    <t>17/10/1829</t>
  </si>
  <si>
    <t>Gaceta de Madrid n.º 148</t>
  </si>
  <si>
    <t>…Dicbitsch ESPAÑA. .estaba autorizado por el Emperador Nicolás para hacerlo por par C¿Jiz (f de Octubre. te de.Rusia. El Gran.Señor ha convenido en todo / refiriéndose en cuante . D. Jutn Pedro BoalUY, teniente graduado de infanteiía, ilítm* á su conducta ulterior á los embajadores de Francia i Inglaterra, «ado rn esta plaza, despóes de haber aclimatado con muy buen y declarando &lt;jue por lo tocante 4 Gicciai se atenia al protocolo ézito considerable- focci…</t>
  </si>
  <si>
    <t>Bobadilla, Pápii de</t>
  </si>
  <si>
    <t>Pápii de Bobadilla</t>
  </si>
  <si>
    <t>…ca ao. (.Se continuará.') En i8ri se volvió á proponer en la Cámara de los Comunes el nombramiento da úna comisión, fue apoyado por 83 r«oi, y- Los suscriptores á la obra titulada D. Pápii de Bobadilla, desechado-por 146. ó sea defensa del cristianismo y crítica de la seudo-filosofía, acu El lord Donoughmore propuso otra vez en la Cámara de loa dirán* las librerías indicadas á continuación á recoger el tomo i.° Lores;, el dia ai de Abril de Í8ia, que se tom…</t>
  </si>
  <si>
    <t>Bobnitlla, Pápit de</t>
  </si>
  <si>
    <t>Pápit de Bobnitlla</t>
  </si>
  <si>
    <t>29/12/1829</t>
  </si>
  <si>
    <t>Gaceta de Madrid n.º 179</t>
  </si>
  <si>
    <t>…maiz 8: cebada 46: avena 4¡vi- trimestral 'anteriores. * ; / Vvi h. oí? - :V/''¡ n.--’ ' '*0 $4¡ acei(e $4 f (;b:í’.t&gt;;,¡: . -..Vi/.... • —.... Lm suscriptctres 4 U obra 'titulada D. Pápit de Bobnitlla, lúdela, cTrigop¡ cebada.3-;,vino i 8: aceite g8. 4 cea defensa dei Crístianlttno,‘y crítica de !f* íeudo-fi¡asofia, . .vXusqaccha^déíYino.ha'sgidp. anas abundante que se esperaba, acudirán 4 recoger el tomo v( y último 4 las librerías de Perca y . min^et no,…</t>
  </si>
  <si>
    <t>Boetti, Carlos Antonio</t>
  </si>
  <si>
    <t>Carlos Antonio Boetti</t>
  </si>
  <si>
    <t>…untamiento, de Oviedo dratrode &lt;$o diasl ■} — j- -- -; ---- -Se desea adquirir alguna noticia relátiira'i lá'exístéácia y pa adviniéndose que el a—-■ último llamamiento, radero de D. Carlos Antonio Boetti . natural de Madrid, hijo de como se presente _ D. Domingo y de Doña Ana María.Faggiani, que lo eran de ficando su derecho, por ser asi determinado expresamente en la- Piamonte, el .cual en el año de 1,808 páre» se hallaba de .oficial fundación; y todos se ob…</t>
  </si>
  <si>
    <t>Bófgo, PozZo di</t>
  </si>
  <si>
    <t>PozZo di Bófgo</t>
  </si>
  <si>
    <t>379</t>
  </si>
  <si>
    <t>379 ____Ei Excmo. Sr. conde PozZo di Bófgo, Embajador de Ru vanas armadas i pues de otro modo no se puede transitar: este es sia pdá-hóy aagran convite al que asistirán ios ministros ¿emba nuestro estado, cualquiera fuerza domina este reino, la mayoría la lores y enviados de las cortes -extrangera?. ¿…</t>
  </si>
  <si>
    <t>Bolívar</t>
  </si>
  <si>
    <t>…e se comidere suficiente para continuar la guerra el yaquil al ejército del general Flore*. número de hombres que hay actualmente en campafia, ó sea por- Se creia «1 Bogotá que el general Bolívar oq tardaría en volque se espere concluir muy pronto la pazTEscríben de los princí- ver^á aqutila¡Sná£L(f*áctt*WVr7Buut.y ~ , ‘ pados que la Puerta está dispuesta i ceder,; que fe van i entablw negóeticiótMiVy que Küi conferencia tendrán dq fisla rémltadq,; y…</t>
  </si>
  <si>
    <t>Bolüig, Francisco</t>
  </si>
  <si>
    <t>Francisco Bolüig</t>
  </si>
  <si>
    <t>…O das. __ Los principales frutos extraídos son: azúcarr&gt; ^fié, cacao, D. Antonio Aguilera......;..................— 28o rom, melado, maderas, cueros y algodón, ademas de otros pro D. Francisco Bolüig,..................... ................ . óo ductos menores y algunas manufacturas. D. Josef Hevía y —. 2,©CO Careciendo de noticias de las aduanas y receptorías de los do Doña Juana de Azuinsendi.......—------------ . IO mas fondeaderos de esta isla-, no pode…</t>
  </si>
  <si>
    <t>Bonaplata, Josef</t>
  </si>
  <si>
    <t>Josef Bonaplata</t>
  </si>
  <si>
    <t>…táculos á que se tengan recur Por Real orden de 9 del corriente se ha dignado el Rey nues sos: lo-&gt; que en vez de recursos dan baldones, yen lugar de auxilios tro Señor conceder í D. Josef Bonaplata y D. Juan Vitlaregur, acusaciones. Entre tanto el ejecutivo no puede dar un paso: todas fabricantes de hilados y tejidos en Barcelona, privilegio exclusivo son trabas y escollos: todos son inconvenientes, y en cada resolu por cinco afíos para que puedan asegurar la propiedad de u…</t>
  </si>
  <si>
    <t>Bonllú, Juan Pedro</t>
  </si>
  <si>
    <t>Juan Pedro Bonllú</t>
  </si>
  <si>
    <t>…frente, traducción libre por D. Fernando Nicolás de Re? de auaeatatutoa, acordóeo junu.de iS de Setiembre conceder a bolleda: dos tomos en 8.° regular coa 14 estampas. Los suscrip D. Juan Pedro Bonllú el único premio que está 4» aua' faculta tos» acudirán á recoger el tomo eeguado á la imprenta y almacén des, y lo nombró su socio de mérito. (Drar» Mercantil de Cádiz.) de libeosque fue de Fucntendsro, donde se continuará despachan do á go rs. en rústica has…</t>
  </si>
  <si>
    <t>BopiAicinOtar, FniKiMOrSitiáiR</t>
  </si>
  <si>
    <t>FniKiMOrSitiáiR BopiAicinOtar</t>
  </si>
  <si>
    <t>17/11/1829</t>
  </si>
  <si>
    <t>Gaceta de Madrid n.º 161</t>
  </si>
  <si>
    <t>…tafic- taitlirmln «cfnañeriéta^. hspémJata ' Bert&gt;anza, D. Joaquin Ratmet ,iP,Joser Mmta.^feévl ,Df Jpsdf S.S.«aU#de S; Roques nánX1 'rd-y1 ifycmrto; t S* ló ’ftam'évsm Alejandro, D. FniKiMOrSitiáiR BopiAicinOtar, D. Jnah alyáblicoyawnatfcúidaloa^uewptadaneaéhaiádor.i:^: ■ ( AntOnio de la Torre , &gt;D^;lta»o'I&gt;íI«ito, D# Julián Gutietérfi la; Qacata atasnarfiotícelo da vwiadaámj wl.4. Solana , D. Gerónimo Ruit, ZX JoAf Bta Cabareda, D.riEelo* taipanúU.dodta,dioarAffta&lt;w…</t>
  </si>
  <si>
    <t>Borgo, Pozzo di</t>
  </si>
  <si>
    <t>Pozzo di Borgo</t>
  </si>
  <si>
    <t>…resultadó debía ser el restablecimiento de tá tranqui mentir, como mal fundados, los rumores esparcidos de que el lidad dé la Inglaterra, amenazada ya-én elverano anterior."'' Sr. conde Pozzo di Borgo había participado á nuestro gabinete .Ayer celebró Ja universidad de Cambridge una ¡unta ,-én la q«é' lu gobierno penuba seguir la guerra contra la Puerta, y que uno de los vocales propuso se dirigiese ai parlamento una cx- q(X juta esto fue lá audiencia que…</t>
  </si>
  <si>
    <t>…dice y concluye asi: ciones del banco ifijo. Empréstito Real de España ygf. Reate Lcha por perpetua de idem 48f. - Igualdad. Mu *1 artículo tercero dé la Carta abálle escrito r Pi conde Pozzo di Borgo, embajador da S. M. el Empera- en toda las página de nuestra historia. Plebeyos «ño la Gei-</t>
  </si>
  <si>
    <t>…¡teheipos ;de. vuestra cq-. Tt Deum en-acción de gracias por las vigdrias ganadas por los picid^l:y..; u yl-ís^í. •.. :• &gt; . i 4«,I ..j-;. ejércitos ruso*igjtl que ha asistidO;el conde Pozzo di Borgo, emPor tanto, de nuestro plena voluntad oa.colutituinaos y nom faajador de H\nM)COfl cuyo motivo dió^. R un gran banquete, bramos «n^qu^Uo^reino. de las.Dos Sicilia* por mintro JLu¿ar- al. que fueron convidadtw los Ministro* y los Embajadores. tndatí&lt; ¿eiur4l…</t>
  </si>
  <si>
    <t>Borson, María Cristina de</t>
  </si>
  <si>
    <t>María Cristina de Borson</t>
  </si>
  <si>
    <t>…6 rs., y para guitarra á 5. Grande fines de Setiembre, seria fácil despachar algún cargamento en esta marcha triunfal á la entrada en esta corte de la Serma. Sra. Prin época. cesa Doña María Cristina de Borson, para piano á 5 rs., pa En Ziate la gran cosecha de aceituna alterna con la de Corfú; ra guitarra y flauta á 3 rs., ambas piezas impresas en la calcografía quiere decir que se verifica en los años pares, y asi las expedicio de Wírmbs. Se hallarán en la librer…</t>
  </si>
  <si>
    <t>Bory</t>
  </si>
  <si>
    <t>…os coronela Trezel y Cuhieres, promovido* igualmente 1 ‘proyecto. a maríscala de campo, el intendente general Volland y el paga vxaMcia. dor Mr. Ferino. Al día siguiente partió el coronel Bory y sus na Pairar jo át Mayo. turalista á la isla desierta de la Sapitoxa, en donde w -‘Virin : Salta de ayer. Coco por too cootolidadps 108 fr. $ c. examinándola dos ó tres dias. i Acciones del banco tStfó fr. 50 c. Empréstito Real de Espafia lo. Idem del *g.…</t>
  </si>
  <si>
    <t>Bosadilla, Papis de</t>
  </si>
  <si>
    <t>Papis de Bosadilla</t>
  </si>
  <si>
    <t>16/07/1829</t>
  </si>
  <si>
    <t>Gaceta de Madrid n.º 101</t>
  </si>
  <si>
    <t>…9* Salamanca. Trigo 13,415: centeno ao á ia: cebada 10 ¿11. - ............ ANUNCIOS. j .SantandE*__Torrt la Vega. Trigo, fanega 30 : maiz agr ' Los suscriptores 4 le obra titulada D. Papis de Bosadilla, 1 vino blanco* cántara 19, tinto 11 4 17: aceite, arroba 4$. 6sea Defensa del Cristianismo, y.crítica de la sendo-filósofia, SxviL\K~-J¡tija. Trigo, fanega 13 i 30: otaiz a8 4 30: «*r acudirán á las librerías indicadas a continaacion 4 recoger el to- bada 12…</t>
  </si>
  <si>
    <t>…a dé Polo; del poder. Ha habido Estados que han pasado alternativamente de Cádiz en la de Hortal y compañía. la monarquía á la democracia, de la democracia á k oligarquía, -...... D. Papis de Bosadilla, ó sea Defensa del Cristianismo, y de la oligarquía, á la aristocracia, y vuelto otra vez á la monar crítica de la pseudo-filcsofia. Los suscriptores á esta obra se servi quía 5 y siempre se ve que usan todos el mismo lesguage, dicien rán acudir á recoger el…</t>
  </si>
  <si>
    <t>Bourman, Fidencio</t>
  </si>
  <si>
    <t>Fidencio Bourman</t>
  </si>
  <si>
    <t>…igna de memoria y de meditación _ En Lógica y Outológica, D. Josef Rodríguez. . la discreta respuesta que antiguamente dió un embajador veneciano En Aritmética y Algebra inferior, D. Fidencio Bourman y á cierto porsonage de Roma. Preguntábale este por los títulos en D. Antonio Arrotn. ‘que Vepecia fundaba la posesión de ciertos derechos; pero él sin En Algebra superior y Geometría , D. Mateo Ohregon. darse gran pena para recordarlos, dijo n están escritos…</t>
  </si>
  <si>
    <t>Boutclou</t>
  </si>
  <si>
    <t>…a está . mos de Marzo ó principios dé Abril en el afio próximo__Esta» ‘ sostenida por un pufiado de curofcosasnito* y armado» contra una noticias se han tonudo de varia* notas del Sr. Boutclou. Tendre gran mayoría de «nencanos pecíficosé inerme», pudiéraaao» creer mos suma complacencia en publicar los resultados ulteriora de que ias Américas pretendían su independencia, nunca la» compa tan interesantes experimentos. raríamos á una» hijas que quiere…</t>
  </si>
  <si>
    <t>Boutelcu, Claudio</t>
  </si>
  <si>
    <t>Claudio Boutelcu</t>
  </si>
  <si>
    <t>…, solo sabemos que En 'aüvíO de familias mesesterosas...^^^^.;^. ; 17,000 ; ha sido dirigida por el célebre profesor de agricultura,/botánica : *rc &gt; ' • •' ramplona* o ■' -* '* . D. Claudio Boutelcu; y eso basta para acreditarla. A fines de Ju A^ hgcas»%e h capital, p&gt;r Real — .. . lio iban ya sentadas en el pavimento del salon 1230 varas.cuadra orden áeTó de Noi^mbre de 1798..8,00c das de losas y que cubren algo mas de su tercera parte: estaba con Tudeí…</t>
  </si>
  <si>
    <t>Bouverie, F.</t>
  </si>
  <si>
    <t>F. Bouverie</t>
  </si>
  <si>
    <t>16/06/1829</t>
  </si>
  <si>
    <t>Gaceta de Madrid n.º 88</t>
  </si>
  <si>
    <t>…es de. la mayor - En la noche de! 3 al 4 de Mayo huu anclado en esta rada los importancia, y que el almirante ingles Malcoim ,que asimismo ha navios ingleses el Windsor Castle, su capitán F. Bouverie, y el tenido nuevas instrucciones de su corte, va á tomar muy en breve WtlltiUy, su capitán Maillard, los cuales se hallaban seis dias há algunas disposiciones para proteger el' comercio del Mediterráneo.</t>
  </si>
  <si>
    <t>Boxaow, Maxía CxiariNA di</t>
  </si>
  <si>
    <t>Maxía CxiariNA di Boxaow</t>
  </si>
  <si>
    <t>…de gravedad se ha tranformado repentinamente en mievo enlacé dél Rbt miattro Señor con la Señora Infanta de Ñi iimbq)e « alborozo popular. La RuiNA viene. i el pobre como;5 póles Doña Maxía CxiariNA di Boxaow. Canto cpitalámico, el ricox,el seguir.como elccle.iistico, el nifiocomo el anciano, compuesto por -D. Juan Bautista Arriaza. Se hallará á is cuarto* t *W atuiao gozar fie Sj augusta presencia i lo» unos acudieron i ■ en el despacho de la imprenta Reall.i&gt; pu…</t>
  </si>
  <si>
    <t>Bragada, Antonio</t>
  </si>
  <si>
    <t>Antonio Bragada</t>
  </si>
  <si>
    <t>…pa al ministerio de la Gurrrv haber nemitido al R. Obispo do D. G. UrmNafatrondo, vicecónsul........................ 100 Orihuela ,en debido cumplimiento de le Real orden de ji de D. Antonio Bragada.......................................... 300 Marzo último, le cantidad de 4389 n, em pe han contribuido D- Juan Nepomnccno. de. Perada ■«•••ee»»»H»e*e ».*.e-^*eee - - * dfOO loa individuos da la citada compaAfa, pw* socorro da loa infelices1 D- Vicente Sánch…</t>
  </si>
  <si>
    <t>Bravo</t>
  </si>
  <si>
    <t>…E.P. D.) y en el fuerte que hay en aquella población dió nuevo arito, el limo. Sr..D. Fr. Manuel Martínez. Acaecido su fallecimiento proclamando para presidente de la república al general Bravo, en la ciudad de Ecija el dia ) de Junio del alio pasado de 1817, que desterrado por el plan de Montado, te hallaba últimamente á los $3 años y 3 meses de su edad, tenia acordado, desde el pun «on los demas proscritos en Guatemala. to que recibió tan amarga y…</t>
  </si>
  <si>
    <t>Bravo, Matías</t>
  </si>
  <si>
    <t>Matías Bravo</t>
  </si>
  <si>
    <t>…nz y GIL................. ÓO v be-núes u &amp;6 f. Doña Juana Nuñez............................................... . 60 _____El Rev tuvo arer -u corte en et palacio de S. James. El du D. Matías Bravo , presbítero................................... 200 que de Ub'...r.j -o ha venido a ver i S. M., y parece que $. E. Sr. D. Francisco Javier de Azpiróz, consejero _rr. ’e dee-m -ira. (Ceurir'i) de Guerra honorario é intendente de ejército.........,.* $2* ____L…</t>
  </si>
  <si>
    <t>Brecknock</t>
  </si>
  <si>
    <t>…rosa salida contra el ejército Los fondos consolidados han quedado hoy á 88. ruso que sitia aquella pita, y que antes de volver á ella destruyó - ---- Lord Castlereagh reemplaza á lord Brecknock, que se retira | muchas obras de los sitiadores. La acción debe haber sido sangrien á causa de su enfermedad en calidad de lord del almirantazgo. ! ta , pues en Czulesti han entrado 800 heridos, y se cuenta entre ----- -Se dice haberse compuesto amigablemente…</t>
  </si>
  <si>
    <t>Bretón, Manuel</t>
  </si>
  <si>
    <t>Manuel Bretón</t>
  </si>
  <si>
    <t>…¡s&gt;974,"‘ 500. Algeciras- co; en lu proTincitt ten un-real mas por razón del porte. Sevilla. ' —1 Sdtira contra los kómbres en defensa de las métreres,pot 12,781.... 5P.° Madrid.’ D. Manuel Bretón de los Herieros. Se vendé en Blrcehohs ’en ta 1.481.. . 500 aaa■•••••»**************** Alecciras. librería de Piferrer; eto’Cádi# éti la &lt;Se Hortary compafiía, y en 10,172™. 509.J ••«••••veas•■••ese******«a Cádiz: Madrid eó la de Perrz. F’" ...a librería se h…</t>
  </si>
  <si>
    <t>Broussais, F. J. V.</t>
  </si>
  <si>
    <t>F. J. V. Broussais</t>
  </si>
  <si>
    <t>…ículo, ofrece cen las relaciones del, físico y moral del hombre sobre las bases de mos manifestar, con otro* ejemplares ocurridos en América, el pe la medicina fisiológica; por el catedrático F. J. V. Broussais, ofi ligro que corre cualquiera pueblo que recibe efectos de otro que cial de la Legión de honor, &amp;c. &amp;c., traducida del francés al es— haya sufrido el contagio, aun cuando hayan 'pasado meses, y aun pafiol.-por el Dr. D. Manuel Hurtado de Mendoza: un tomo en…</t>
  </si>
  <si>
    <t>Brown</t>
  </si>
  <si>
    <t>…onsecuencia la organiza-» completa anarquía; y parece que en Buenps-Aires no hay gobier don de dicho resguardo, arreglará ó rectificará su distribución, no ni aun nominal, pues el almirante Brown, que ocupa la cidvelará sobre la observancia de mis decretos y reglamentos, y sobre dad, no reconoce al general Laval le, que había sido nombrado go el orden de los ascensos respectivos á este ramo, cuyas propuestas bernador interino, y dice que si lo atacan…</t>
  </si>
  <si>
    <t>…Comerán interventor de Andalucía, fundados cu que no !¡e¿ó el caso do plomo derretido &amp;e. trc.” verificarse la presentación personal en su cuerpo de un sargento y El 7 de Abril el gobernador Brown hizo publicar un bando, dos soldados del regimiento de la Reina, i.° de línea, que falle declarando la ciudad y arrabales en asamblea durante cuatro dias, cieron en el hospital, se niegan al abono de los 20 y i a mrs. cor mandando cerrar todas las tiendas, ex…</t>
  </si>
  <si>
    <t>…cos para po ia de quil__ Lava! le se ha atrincherado fuera de Buenos-A lies, y. los nerse en comunicación con e! destacamento del príncipe Bekovitch^ostoiieros no atacaban aun. Ei almirante Brown ha renunciado Tcherkasky', encontró en un desfiladero 2 una partida de i9 tur tí gobierno db la ciudad", en. que le sucedió Martin Rodríguez , y cos. £1 gefe, por haber con-en f ido en rendirse apenas se lo in £0 3"- se han transigido las diferencias, que fia…</t>
  </si>
  <si>
    <t>Bruneti, Juan</t>
  </si>
  <si>
    <t>Juan Bruneti</t>
  </si>
  <si>
    <t>…ue taro por a|®targos aquellos de aciaga me Estampa de Sta. María Magdalena, copiada de Guido Reni, moria en que le distinguieron con un injusto destierro, en ei que y grabada por D. Juan Bruneti, 6. permaneció basta que S. M. fue nuevamente restituido á sus dere : Otra fdem dei mkmo Guido Reñí, 4. chos , después de su violenta detención en Cádiz ei año de 1823. Eí Apostolado, colección de 28 estampas, con la Sacra FaRetirado á la villa de. ArcícoÜar,…</t>
  </si>
  <si>
    <t>Brunów</t>
  </si>
  <si>
    <t>…de numert- Por orden del conde Diebitsch van á reunirse á loa plenipo cio que se hace.de estos reinos para los españoles, dé todas clases tenciarios Jos condes Pablen y Orlbw, el barón Brunów, él cual que residen en los extrangeros, y después de haber oído al conse asistió á las conferencias de Ackerman para formar su proto jo sobre el .pvticular , se ha servido resolver en Real orden co colo, con cuyo objeto se embarca hoy en el buque austríaco e…</t>
  </si>
  <si>
    <t>Btówn</t>
  </si>
  <si>
    <t>…s de ;fsmilia,. maestros y personas encargadas ,de,.la educación popular proclamándole gobernador absoluto." pública: dos tomos en i».*, que se hallarán en la librera de Ran: ’ El almirante Btówn ha sido depuesto de su empleo como sos zola,.en la de Vianay en la de Yanquez, ; : pechoso. ''.'i ■ —.Cartilla práctica de construcción naval, dispuésta en forma Este parece un nuevo drama conforme " los de Nueva Espafia de vocabulario,'con algunos apéndiixs^…</t>
  </si>
  <si>
    <t>Bu, Ríaua</t>
  </si>
  <si>
    <t>Ríaua Bu</t>
  </si>
  <si>
    <t>akaiaistra im teiiriiit*» goé ca conformidad cofi losetf¡culos medio 'del Eximo. Sr. duque de Mcdíaeceli y de' D. Ríaua Bu &gt;^| dt U U^dri9 de Jumo de 1818 preceda| lá venia por fona y Ortiz; y l* Real maestranza de caballería de Savilla por proposicioMacemdas,. de la suma do ventas al 4por 100 quesean medie dal Sr. mariscal de campo D. Manuel María de Mediiw nacamrira áproducirun…</t>
  </si>
  <si>
    <t>Budberg</t>
  </si>
  <si>
    <t>382</t>
  </si>
  <si>
    <t>…uarnieron. (Gaceta de Augshurgo j Importaciones..^...... 43.396.000. : Idem. ACSTRI2L. Diferencia á favor de Inglaterra. 18.561,000. ídem. Vttna de Jmm« Ar&lt;r llegó ¿ «2 capital el barón Budberg, ayudante de camI po dei general en gefb del ejercito ruso. Salió del cuartel general TRANCIA. M$e Madara el dk 14 del corriente, y trae una relación círcuns- Parts JO de Julio., j lanciada de la batalla que se dio jacto á Kolowtschi ei día 11 de Bolsa de hoy…</t>
  </si>
  <si>
    <t>…n sido dé , «Al contrario, aun no había regresado el general en gefe de,ha gran utilidad. cer su reconocimiento, cuando ya se habian presentado en lo* puestos «El ten unte general barón Budberg; ha dado parte de que avanzados del ejército rusolos parlamentarios enriados por lasau habiendo ocupado 4 Kirklissa el so después de una reñida acción toridades militares turcas y por los , principales, de la. plaza para qúe sosiuvo sO vanguardia, y en la cua…</t>
  </si>
  <si>
    <t>Burgos</t>
  </si>
  <si>
    <t>03/09/1829</t>
  </si>
  <si>
    <t>Gaceta de Madrid n.º 122</t>
  </si>
  <si>
    <t>…pifiofest cada una 8 rs. recitaron ademas los preceptos que tes fueron indicados, déi aria Travistas de! anfirmfr© át Mmtkúfb, gribadas por í&gt;. poética de Horado con ia vtrsiondcl Sr. Burgos; ios tradujeron fíe! Estcve y D. Tomas Enguídanos: cada una 8. dei original r los comentaron: representaron con naturalidad y Viste e© perspécíirít áé te ftezá dé Algécrfás, por Enguígrada tres de ellos trn dialogo sobre la utilidad de la verdadera danos, 12.…</t>
  </si>
  <si>
    <t>Burgos, Agustín</t>
  </si>
  <si>
    <t>Agustín Burgos</t>
  </si>
  <si>
    <t>…. .posible admitir dudas sobre la autenticidad de unos sin dejar va En Griego, D. Tomas Ibirrola. * cilante la autoridad de todos. Asi se pensaba fp siglos nada cavi- En Italiano, D. Agustín Burgos. . losos en la crítica, y no.tan melindrosos para la obediencia como En Francés, D. Joaquín Pujadas y D. Manuel Morales. .el presente. ¡Qué deberá creerse ahora! Si en .dias serenos se tuvo En Ingles, D. Manuel Griñan. . por aventurado expomy los antiguos der…</t>
  </si>
  <si>
    <t>Búrgos, Arzobispo de To</t>
  </si>
  <si>
    <t>Arzobispo de To Búrgos</t>
  </si>
  <si>
    <t>…MNHMISSMMS» 1^* '■ dos, no han podido psgsrse ¿Jos.maestros que ha hahido, y solo Valladolid.—..................................... oo. han percibido 24 fanegas de trigo que da el Sr. Arzobispo de To Búrgos.•n*tNSMSHMMiisisai*ssssMMSi si*sm&lt;ais«^««*«**«i*« oo. ledo por enseñar á 24 niños pobres, y los demás pasar^n según la Corufia j Santiagt)sasSHMi**s**iM*«ns*»***n««&gt;Mt«iiSHs i£ idem. clase en que esten; esta villa es de afio vecinos. Los pretendientes Descuen…</t>
  </si>
  <si>
    <t>Burgos, Josef Muso y Valiente</t>
  </si>
  <si>
    <t>Josef Muso y Valiente Burgos</t>
  </si>
  <si>
    <t>…. chos cuerpos D. Josef Villamil proporcionó generosamente al es Valladolid............................................................. 4 ¡dem. tablecimiento , el primer premiado D. Josef Muso y Valiente Burgos................................................................... Idem. dirigió á la junta un discurso de gracias por el zelo con que pro Coruña y Santiago.............................................. 1 á ij- idem. cura desempeñar las obligaciones que el Re…</t>
  </si>
  <si>
    <t>Burtfow</t>
  </si>
  <si>
    <t>…pendido las negociaciones diplomáticas esperando la mado posición cerca de la aldea de Tsurts-Kabi. . llegada de los ministros de Francia y de Inglaterra, y hace mu » Luego que el coronel Burtfow, que se hallaba en las inme chos días que el reis-efFendí no tiene conferencias con ios enviados diaciones de Atschar con un destacamento, tuvo noticias de esta europeos; pero en cambio de esto el enviado persa concurre todo* agresión, marchó inmediatamente c…</t>
  </si>
  <si>
    <t>Burtsour</t>
  </si>
  <si>
    <t>…nstantinópla hasta' iAde JuÜo. ^«.turcos deacendieron de la* montañas , y el 13 de junto atacaron t Dicen queileiescuadras que acompafiaban á los embajadores ha:1a vamoiardia del .general Burtsour. aue mandaba el coronel Hoff* bian llamado la atención da los habiiámes drGonstaníinoplA Un ii¿ te mantii#Ó'eó 'tu poticíóñ'pbr espacio de cinco ho- buque^franees túvo la-desgracia de barar en el caiial ^ nus los iu^ ¿ JrgJ' f- ‘ * íT"; i* ¿í. }/:'j [lesea ll…</t>
  </si>
  <si>
    <t>Burtsow</t>
  </si>
  <si>
    <t>…dia siguiente otra» J~ir——■ flanco derecho del 6á V, coa 4pn la noc^é del r»tj f^)&gt;c/al,MiyayIcy | reunió con sus tro cuya explosión te duatóíabfecha que rir un ba« pas á las del general Burtsow, y en seguida ordenó lo necesa teriade 13 piezas de artillería. En fin , otras dos tainas abiertas én rio para dar un ataque decisivo al campo atrincherado, del cual el fojo , y las noticies exactar críe «lébemigoíenia dcliofatigable Jia (apoderó dcspoesiüeff…</t>
  </si>
  <si>
    <t>…venderlos no ha habido «Nuestras tropas ocuparon al fin la ciudad, hallaran en ella'4 quien los compre. cañones, un almacén de pólvora y una gran cantidad de víveres." nusiA. ' El general Burtsow enconttó también en su marcha á mucho* habitantes que con sus familias se retiraban al interior de las pro Petersburgo a dt Agosto. vincias turcas, entre los cuales iban muchos de Kars,' Zcvina, El Emperador ha recibido el siguiente parte del conde Paske- Mad…</t>
  </si>
  <si>
    <t>…poequ* perdimos abgewMMib mayor el objetó puca da ’ desordenar'11í* matas de loa, turcos teprociptó Btwt«ow, el cual sobrevivió poco despuec de habep, Mcibido su hesobre ellas el general Burtsow coa toda? sudávisioo * y él upsino iida , muriendo e) 4en U» piaba dé Beiburt. .. . h en persona, con el regimiento musulmán/ de-caballería que le , »De «ste modo se han, arrojndé lejos de b moneadas, y dis* acompañaba , cargó sobré el encmijto ¡tías en medio…</t>
  </si>
  <si>
    <t>Burzoff</t>
  </si>
  <si>
    <t>…80 010 taoKbanderea,pérdidamuchasj apoderándosemuniciones,deycuatrohaciendonilones,muchosunprisionerosmortero, quedo» tfao Marinero* y artillero«..~...^ w^ 90 ( r tarfcsjpütes. El coronel Burzoff, cuyo des TA|*1: * ^ ató.' *■ i.Í47¿y»o * racttMUo formar íaVSrtgtírfdiWe la división de socorro, he en- yoo trado el 4 en Achaltzick, &lt;wvvisí*&gt;*'O"^ ^ C* , ... TUXQUIA. ttí Ot‘Sli..!Oí :vs;n '-I •¡■p. Ya se sabe que'értTa'&amp;’tiñii Oieta-rtíÁíifiStaron los est…</t>
  </si>
  <si>
    <t>Burzow</t>
  </si>
  <si>
    <t>…ina en .encargo de dispersar, si leerá posible, á las tropas enemigas, y con el principio de su pontificado. Coucedc S. S. las mismas indulgen tener sujemptesa contra Ackalcik. El general Burzow se puso in cias que en el año del jubileo á tydos lo&gt; que desde 28 del presen mediatamente en camino con 10 compañías de infantería, tres te Junio hasta 11 de Julio visiten, dos veces por semana las igle piezas de artillería ligera y zoo cosacos; y en él tuvo…</t>
  </si>
  <si>
    <t>Bustádos, Cárlos Marta</t>
  </si>
  <si>
    <t>Cárlos Marta Bustádos</t>
  </si>
  <si>
    <t>18/04/1829</t>
  </si>
  <si>
    <t>Gaceta de Madrid n.º 47</t>
  </si>
  <si>
    <t>…á vista de laExtracto del discurso qué pronunció én la Cámara-de los diputa,«migración de éstas mal pobladas tierras? «Y en este estado, y rodea dos ds Méjico, el aia'tq de ¿Entro D. Cárlos Marta Bustádos de tan justos temores, vamos á lanzar de nuestro seno una par rkantt, impugnando ¿t~ dictámen sobre expulsión general de te preciosa, ó dígase mejor, el resto de la población qtie nos queespañoles. -y de la Cámara dr diputadas. Altomar la palabra en mos entre…</t>
  </si>
  <si>
    <t>Bustamame, Pedro Gut.ierrez</t>
  </si>
  <si>
    <t>Pedro Gut.ierrez Bustamame</t>
  </si>
  <si>
    <t>…deros ardiendo. El aparato consiste Mejía: para una ración de la santa iglesia metropolitana de Bur en un vestido.de tela de amianto y una armadura de tejido qietá- gos, por la de D. Pedro Gut.ierrez Bustamame, á D., Antonio Allico de Davy. _ . varez: para una capellanía de coro, titulada de S. Valero,.de la Alentados los bomberos con la intrepidez de su comandante, iglesia catedral deSigiienza, por la de D. Juan Francisco Angel, y aleccionados por él, ejecutaron;…</t>
  </si>
  <si>
    <t>Bustamante</t>
  </si>
  <si>
    <t>…dos—~Asimismo han inva- Sra. Doña María Fermina Esterripa de Padilla........ Dos feligreses de la parroquia de S. Millan............. 100 I dido la provincia de Tejas. Idem 08. Al general Bustamante, que manda en aquella pro Sra. Doña M. H. y B............-.................................. 1»°00 vincia , le han batido en retirada por espacio de muchas leguas; y Doña A. V.............................i..:--........... 30 (Se continuara.) en el trance apur…</t>
  </si>
  <si>
    <t>Bustaminte, Ramon</t>
  </si>
  <si>
    <t>Ramon Bustaminte</t>
  </si>
  <si>
    <t>…ado* de-le talla , y de otru téstmno le pwarátodoperjuicio. ; \.r. -j‘.. r... ^Operación» mayores, que te desgracian-an loshospi tales de aquella «-'•&lt;» desea saber el paradero de D. Ramon Bustaminte .de Tor^ ciudad , es muy considerable, según oos consta por relación de tes» rea, natural del reinode Oalicia, de edad como dc 4o afios, d tipa de visra, y aun por confesión, dé varios facultativos de los cual pasó á la Amérira seMentrionál. Fue militar, y en…</t>
  </si>
  <si>
    <t>Buzan, Alvaro de</t>
  </si>
  <si>
    <t>Alvaro de Buzan</t>
  </si>
  <si>
    <t>…s es de un color blanquizco; como los álcalis , con 4° D. Antonio Agustín. D. Sancho Dávila. D. Juan de Aus vierte el color vegetal azul en verde; tiene ja propiedad de unir tria. D. Alvaro de Buzan. Antonio de Nebrija. Pedro Meaendez. el agua con el afeite, y en todas sus combinaciones es un veneno., Avilés. (JV continuará.') violento. Se disuelve en el agua, y los químicos lo emplean como reagente de las afinidades de otras sustancias. El estíontites s…</t>
  </si>
  <si>
    <t>Bykovr</t>
  </si>
  <si>
    <t>…l lord Lowther y sir John-Bec— grueso destaca||ento de turcos te hallaba en Ekistchi, se volvió al kett, individuos del gabinete, han entregado al duque de Wellingdía siguiente él coronel Bykovr por los pueblos de Tjdibikiói, tonsu dimisión, y que el Duque no las habia aceptado aun : es Karapamet y Dcnikler. tos individuos han votado contra la proposición que hizo Mr. En las cercanías de Provadi también se han hecho algunos re Peel para qUB la Cámara…</t>
  </si>
  <si>
    <t>C, F. de</t>
  </si>
  <si>
    <t>F. de C</t>
  </si>
  <si>
    <t>…ovidencia. Iodo «inmundo ha murmurado contra Una sefiora bienhechora...,.,..................................... 960 España por la expulsión de judíos y moriscos, con quienes no te D. F. de C.................. ................................................ 200 níamos relación de consanguinidad ,, y tiendo bien diversas las cir i ' ; r -.■■■ ' ■ : • &gt;' cunstancias; pero «qué conducta observan ahora los extrangeros al Los individuos del Real cuerpo…</t>
  </si>
  <si>
    <t>C, L.</t>
  </si>
  <si>
    <t>L. C</t>
  </si>
  <si>
    <t>…ías el ción física y moral te te hombres t pof M. L. Deskíides, tradu conde de Arante, te duques del Infámate, de Hilar, de Trias, cido ai español, y aumentado con notas por D* J. D. L. C.: dos de Arcos y de Ctena: k condesa duquesa de Bensvente y Gan tomos, á 8ñ prolongado. Se suscribe á if rs. cafiPrbmo es Madrid día ; el marques de Valtecarzasa; el conde de Miranda; el Inclito en la librería de Pérez, y en Barcelona en k de-pliva. XX Ramón P…</t>
  </si>
  <si>
    <t>C, M. de</t>
  </si>
  <si>
    <t>M. de C</t>
  </si>
  <si>
    <t>…dentro de seis meses. El prefecto podrá revoluciones la clase mas temible que puebla las costas del reino suspender, dando cuenta, al concejo que se ponga en correspon de Méjico. (D. M. de C. j dencia con otro, ó publique proclamas ó alocuciones á los ciuda Cádiz 18 de Febrero.danos. Se'añaden muchas reglas sobre la formación de listas para las elecciones. En la -mañana de este día entró felizmente en este puerto el Tit. 2.0 De las atribuciones de…</t>
  </si>
  <si>
    <t>Ca</t>
  </si>
  <si>
    <t>…le favorecería mucho si quisi«e usurpar algún terriiorio cáncer de una* navegación cómoda y fácil, pueden compensarle en por la parte de Levante, y tuviere semejantes, mi ras. F1 conde Ca an parte por la libcrUd de la navegación del mar Negro al Me po d'Istria ha manifestado qiíe consentía en renunciar al ele Kter raneo; porque el primero de «tos dos mares recibe en su se vado pu»to que ocupa, (¡aitías.) no muchos rios, caudalosos y navegables…</t>
  </si>
  <si>
    <t>Caballero, Fermín</t>
  </si>
  <si>
    <t>Fermín Caballero</t>
  </si>
  <si>
    <t>…Ínteres, pueden asistir á la junta ge __ Tercera parte del Dique contra ¿as nuevas irrupciones dei Tor neral ordinaria, que se celebra todos los anos el dk 1* de julio rente, por D. Fermín Caballero. Se vende en Madrid en las libre de cada ano bajo la presidencia del señor corregidor del señorío rías de Cífuentes, Sánchez y Ranz^Badajoz en h de Carrillo; Bar de Vizcaya. w celona en la dé Sierra; Bilbao en ia de García; Burgos en la de DIA. Revilla; Cádiz…</t>
  </si>
  <si>
    <t>15/12/1829</t>
  </si>
  <si>
    <t>Gaceta de Madrid n.º 173</t>
  </si>
  <si>
    <t>…antes, y las divisiones administrativas de las partes cinco minutos mas. y geográficas á que corresponden, con otros pormenores interesan tes á todas las clases de k sociedad; por D. Fermín Caballero: un ESPAÑA. pliego marca imperial perfectamente impreso. Se vende á 20 rs. en Madrid, librerías de Sancha , Cifuentes y Ranz , y á 21 en Ba Aranjuez 10 de Diciembre. dajoz, CarnÜo; Barcelona, Sierra; Bilbao, García; Burgos, Re Esta mañana á las once y diez mi…</t>
  </si>
  <si>
    <t>Cabrero, Joaquín Perez</t>
  </si>
  <si>
    <t>Joaquín Perez Cabrero</t>
  </si>
  <si>
    <t>403</t>
  </si>
  <si>
    <t>…rni^nojmas largó para la cónstrúccton nó podra erceder Reales de Orihuela.................... ....... ’ í,$otít de cuatro meses ,"y précisaménte en los clós' pfiniérbs 'dcberán en D. Joaquín Perez Cabrero, vecino de id.......... , 40 tregarse la filad de las prendas. F.! Sr. colector genera! de Espolies j Vacantes. '1001900' Si durante'la construcción fuese preciso hacer alguna alteración</t>
  </si>
  <si>
    <t>Cafks</t>
  </si>
  <si>
    <t>…ublica tn el, acaso otra ve*t pfes playa» del Anahqac. - ' .ri, , , de tp de Setiembre la últbna carta dt.esttqut djcfasiy , [lt ia Me«fa v, | ^ »Ya, sin duda . habrá recibido V* .Señor Cafks jmuchpsparrabtóiie»*atisfactorios,yle habrán hecho» creer que ña pue.t&lt;An r,alguno» afim « «« “0 **#?» opipion; y aunque, op (u«se Mi. hecho*atr«&gt;cé»f5rimiiiales ctmietiqos enÍM Aipé^cfe^ip^ tapáboseatamericaio &lt;y i los Sre». redactores; mas.ea precito, ed~ E…</t>
  </si>
  <si>
    <t>Caíala, Manuel Eslías</t>
  </si>
  <si>
    <t>Manuel Eslías Caíala</t>
  </si>
  <si>
    <t>…tividad la navegación dol mar Negro desde que se ha pu Marta Quasda, D. Josef Pérez Vilkmif, IX Pablo Conchillos, ~ blicado la paz, y muchos buques cargados de granos han arribado D. Manuel Eslías Caíala, D. josef Ludena, D. Juan Ramón ¿ los puertos de Rusia. Por desgracia los huracanes que han so Perales, D. Ramón jasdenes, D. Andrés Florín, D. Miguel - brevenido en estos últimos dias han ocasionado en las cercanías del raPedro de Verda y D. Miguel López Cor…</t>
  </si>
  <si>
    <t>Calahorra, Obispa de</t>
  </si>
  <si>
    <t>Obispa de Calahorra</t>
  </si>
  <si>
    <t>…la casa Inclusa de esta corte, que le j ; . Calahorra................ están concedidos en Real orden de 1 de Junto de 1794, y i las religiosas de la Concepción de la v¡- El limo. Sr. Obispa de Calahorra p ía Calzada. 3,0b» 11a de Membrilla 500, que suman El venerable cabildo de ta ranta iglesia catedral. 3,000 ; *1,5®® ■ . ...........Cádiz,........ Cuenca. •: r El Sr. cora pirroco de le de S&lt; Antonio*..»........ flp * Al Sr. obispo de esta diócesis pare la l…</t>
  </si>
  <si>
    <t>Caldas, Josef Manuel</t>
  </si>
  <si>
    <t>Josef Manuel Caldas</t>
  </si>
  <si>
    <t>…os de. iodo el mupdo; y ep el seno de los vicios Astorgavacante por fallecimiento de,D. Juan Francisco Sánchez,, propios de las .sociedades mas refinadas, tocáis ya-los antiguos á D. Josef Manuel Caldas: para otra de la dé Patencia, por el de horrores de Ja vida aptropófaga. Tal. es el .-estado á qne vuestra de D. Lorenzo Calvo de la Cantera , á D Francisco Rodríguez Car-T sastrosa admjnistracion ha. reducido aquel rico patrimonio que racedo: para’ una capel…</t>
  </si>
  <si>
    <t>Calderón, Pedro</t>
  </si>
  <si>
    <t>Pedro Calderón</t>
  </si>
  <si>
    <t>…clasificadas aparte por los químicos, por di 3.0 Hernán Cortés. Garcilaso de la Vega. D. Alonso de Er-i ferenciarse esencialmente de todas las tierras primitivas conocidas cilla. D. Pedro Calderón de la Barca. Miguel de Cervante, Saahasta ahora. La itria se halla.cn el mismo caso. , vedra. D. Josef Patino. El barjtes es de un color blanquizco; como los álcalis , con 4° D. Antonio Agustín. D. Sancho Dávila. D. Juan de Aus vierte el color vegetal azul en…</t>
  </si>
  <si>
    <t>Calero, Marcelino</t>
  </si>
  <si>
    <t>Marcelino Calero</t>
  </si>
  <si>
    <t>08/08/1829</t>
  </si>
  <si>
    <t>Gaceta de Madrid n.º 111</t>
  </si>
  <si>
    <t>…avera....... 1,000 las mejoras hechas y que diariamente hacen en la agricultura y en El regimiento infantería , 8.° de línea.............. 3,001 las artes, han sugerido al español D. Marcelino Calero v PortoEl limo. Sr. Obispo de Murcia......................... 6,000 carrero, actualmente impresor en Londres, la idea de publicar el El Excmo. Sr. Director general de la Real Íiresenteas artes,periódico,en el cual,dedicadono solo exclusivamentese hará una exp…</t>
  </si>
  <si>
    <t>Calomarde, Francisco Tadeo de</t>
  </si>
  <si>
    <t>Francisco Tadeo de Calomarde</t>
  </si>
  <si>
    <t>…ría al electo, añade la circunstan miento. En el Pardo á 28 de Febrero de 1829.==Está señalado de cia notable de no haberla obtenido ningún español desde San Rai la Real mrvno.scA D. Francisco Tadeo de Calomarde. mundo de Peñafort. —.. . .No podernos meaos de publicar con el mayor sentimiento las NOTICIAS EXTKANGERA&amp; circunstancias que ocurrieron en la enfermedad que padeció el So-' TURQUIA. berano Pontífice León x», y dé le que fue víctima el 10 ¿las 9i de su mañana…</t>
  </si>
  <si>
    <t>Calomarde, FranciscoTádeo de</t>
  </si>
  <si>
    <t>FranciscoTádeo de Calomarde</t>
  </si>
  <si>
    <t>…rcito y de los capitanes gene plimientq.=sEstá señalado"de la Real manó/Etí Palacio 1 ¿ de rales , según Jo juzgue oportuiió^a fin de asegurar el acierto de las Abril de i8ifi,=éA'D. FranciscoTádeo de Calomarde. ‘ ! propuestas pata Wempléos dé oficiales. ; Continúa la instrucción de la Gaceta anterior. ____ Art. 36. " tos primeros comandantes de carabihetos, al cabo . i... Ascensos, :¡ de .ocho aáós de ejercicio en su empleó, serán dectarados corone* Art. 23. El ord…</t>
  </si>
  <si>
    <t>Calomarde, Juan Vicente Car Tadeo</t>
  </si>
  <si>
    <t>Juan Vicente Car Tadeo Calomarde</t>
  </si>
  <si>
    <t>17/03/1829</t>
  </si>
  <si>
    <t>Gaceta de Madrid n.º 33</t>
  </si>
  <si>
    <t>…a, en dió de este,importante ramo de la medicina, cirugía 7 farmiciaen virtud de Real orden comunicada por el Excmo. Sir. D. Francisco las universidades 7 colegios «le España, por D. Juan Vicente Car Tadeo Calomarde, secretario de Estado 7 del déspácho de Gracia rasco «médico de número de los Reales hospitales de esta corte. Justicia, al limo. Sr. D. Francisco Fernandez delPino, gó- Él plan adoptado por el autor, de la célebre, escuela «Je Huffelan irnador de la saladc c…</t>
  </si>
  <si>
    <t>Calvete, Juan</t>
  </si>
  <si>
    <t>Juan Calvete</t>
  </si>
  <si>
    <t>…D.Jíwaf¡Gtiríí» fioé fite y emplace , ¿ j|odos los quOiee l crean con deresho. á di? y Armcla á ía ,0ri(iusi«»t¿ cha.tntimaMaría, eómo 'acrefdores ..legataéios ó heredetfos^ipare D. Juan Calvete y í D. Francisco Praf. A qué/.deaPro&lt;&lt;fel;: término do godiak jé ocdMrcaoen ifomuiiaMéisd .,. Igualmeptef s¿ há stryi# , .nombrar,¿-consulta deda cá- «efloria f nor la cséribaata.dU ifúrnero dé .Gmado/ilon.te.radici; mafa, pira, ja, regencia ¿«U»nte con aperc…</t>
  </si>
  <si>
    <t>Calvo, Andrés</t>
  </si>
  <si>
    <t>Andrés Calvo</t>
  </si>
  <si>
    <t>…lebrará en la ca ■ -Se cita y emplaza á Doña Antonia Olazaran, D. Manuel de sa consular el dia 26 del corriente; el segundo el 31 del mismo; las Barreras , D. Juan Antonio Ucelay, D. Andrés Calvo, Don y el tercero el 6 de Abril próximo, todos á las doce de la maña Juan de Alzaga, D. Francisco Antonio Ucelay, D. Juan Josef na. Durante los dos últimos términos se admitirán las mejoras que Castaños y D. Francisco Mazon, accionistas que fueron de la com '…</t>
  </si>
  <si>
    <t>Calvo, Lorenzo</t>
  </si>
  <si>
    <t>Lorenzo Calvo</t>
  </si>
  <si>
    <t>…lino vertical de hierro que do y del despacho de Hacienda lo que sigue; han introducido de Londres, -Por la vía de Lóndres acabamos de recibir dos cartas fechas Idem 24 de idem. A D. Lorenzo Calvo y D. Domingo Ro en Cantón (China) i 15 y 17 de’Noviembre del año último. En la jas, comerciantes en Manila, en Filipinas, privilegio de intro rimera se nos dice: »El bergantín de guerra Relámpago llegó' á ducción pof tz- años para introducir en aquellas islas una ferrería Sl…</t>
  </si>
  <si>
    <t>…edades mas refinadas, tocáis ya-los antiguos á D. Josef Manuel Caldas: para otra de la dé Patencia, por el de horrores de Ja vida aptropófaga. Tal. es el .-estado á qne vuestra de D. Lorenzo Calvo de la Cantera , á D Francisco Rodríguez Car-T sastrosa admjnistracion ha. reducido aquel rico patrimonio que racedo: para’ una capellanía det núm. 40 de la misma catedral,, formó el cuidado. de losMÓoarcás de España, y. embelleció la por muerte de D. Ignacio…</t>
  </si>
  <si>
    <t>Calvo, Miguel</t>
  </si>
  <si>
    <t>Miguel Calvo</t>
  </si>
  <si>
    <t>…D. Car Gaceta.) . los ni sobre el fondo de temporalidades. En estos fueron premia El Observador austríaco del 6 del .corriente contiene notir dos los alumnos D. Antonio Granados, D. Miguel Calvo, Don cías de Comtantinopfe que alcanzan hasta el. 18 de Diciembre,en Juan Tirado y D. Manuel Perez, á quienes se dió en memoria el tre las cualeslas mas notables son las siguientes: tomo 4.0 de matemáticas del socio D. Alberto Lista. Al dia si ••Parece que el…</t>
  </si>
  <si>
    <t>Camacho, Josef Máría</t>
  </si>
  <si>
    <t>Josef Máría Camacho</t>
  </si>
  <si>
    <t>…Fl dote de Ju Calahorra. Trigo 17 4 18. cebada 7 á 8 ¡ vino 9 á 10 ¡ aceite nta, ó historia de nudama deSenneterre , traducida del francés al 148 ^.gO. : S ■' -1 ‘ castellano por D. Josef Máría Camacho: un tomo en 8.° en pas Logroño'. Trigo 22 á 23¡ cebada 10 e *a¡ vino n 412¡ acei- ta 4 io rs. Se venden en la'librería de la viuda de Cruz, frente 4 te 30 453.r ■' S. Felipe el Real. : 1 -. toi&amp;D^-.-.Tarancón, (13 de Diciembre.) Vino, arroba 14 ■-n\ ____ Méto…</t>
  </si>
  <si>
    <t>Cambroncro</t>
  </si>
  <si>
    <t>…a y las juntas, el Sr. D. Manuel María Gatnbroinero. Lo que: se hace nueva edición. Seria inoportuno recomendar unas obras que lo es presénte al público, para que le conste que el Sr. Cambroncro con* tán con solo, el nombre def autor: el buen acogimiento que han tiaúa desempeñando el cargó de tal consultor. merecido siempre del público' lo acreditan las repetidas ediciones que se han hecho en tan pocos años. Es tán incluidas en esta edición Por dispo…</t>
  </si>
  <si>
    <t>Cambronera, Manuel María</t>
  </si>
  <si>
    <t>Manuel María Cambronera</t>
  </si>
  <si>
    <t>…drá ser sobre una cuarta parte del . D. Miguel Donato, vecino y del comercio de la comercio total de Puerto-Rico. Comna , y residente es esta corte........-..........—..... 20,000 D. Manuel María Cambronera............................. 1,000 AVISOS. , D. Rafael ce Góngora j Armenta, caballero de Por Real orden de 14.del presente mes se ha mandado cele la orden m Alcántara} y coronel retirado.................. 2,200 brar nuevo remare en esta corte del suministro…</t>
  </si>
  <si>
    <t>Campo, Manuel Martínez del</t>
  </si>
  <si>
    <t>Manuel Martínez del Campo</t>
  </si>
  <si>
    <t>…............. ... ¿ ídem, Mariano Merino , D. Ricardo Gíeveiand, D. Miguel Bertiz ,Boa Odiz.......—.....—............................................... i beneficio, Diego Goldie, D. Manuel Martínez del Campo, D. Jorge WaáSevI lli..........________________.................... i daño. dington, D. Samuel Pnce , D. Antonio Escovar, D. Joan AsMáU¿a-........... | beaef. dinero. tonto Aüsoategm ,D. Antonio Cot, D. Domingo Ordiñana, Dos Gr-mala....... ...................…</t>
  </si>
  <si>
    <t>Campuzano, Pedro</t>
  </si>
  <si>
    <t>Pedro Campuzano</t>
  </si>
  <si>
    <t>…ales. .el presente. ¡Qué deberá creerse ahora! Si en .dias serenos se tuvo En Ingles, D. Manuel Griñan. . por aventurado expomy los antiguos derechos denlos gobiernos á En Dibujo, D. Pedro Campuzano y D. Teodoro Saldafia. .los vaivenes de upa discusión ¡no seria supina impericia entregarlos En Música, D. Gonzalo Liñan, D. Fernando Meras, D. Juan 1 al torbelljpo de un siglo que se levantó contra la autoridad de Martínez, D..Mariano Gil, Excmo. Sr. Marques de Casasola y ~ todas…</t>
  </si>
  <si>
    <t>Canciller</t>
  </si>
  <si>
    <t>…n á Lóndres, respecto á los delincuentes condenados á muerte en la*' su hija la Princesa Doña María Cristina en su viage á Madrid, últimas sesiones de Oíd-Bailey, dió audiencia al lord Canciller,, salieron de Ñapóles el dia 30 del mes último; la primeya noche al duque de Wellington, al conde Barthurst y á Mr. Peel: hr descansaron en Gacta, la siguiente en Velletri, y ayer por la ma corte concluyó después de las seis. (Moming-chtonhle.) ñana llegaron…</t>
  </si>
  <si>
    <t>Caneva</t>
  </si>
  <si>
    <t>…ford haya dejado de defender una causa á que tan El dia 2 2 de Marzo llegó á Burdeos el bergantín francés Coude veras parecía unido. Dicen que el sucesor de Mr. Stratftord ríettr, capitán Caneva, salido de Arica el jo de Noviembre. Por será Mr. R. G«rdon, h'ertnano del lord Aberdeen. Este caballero él no se ha recibido noticia alguna de aquel país, pues al paso que tiene á lo menos la ventaja de que habiéndose hallado en Londres, allí todos gritan li…</t>
  </si>
  <si>
    <t>Cañizares, Josef de</t>
  </si>
  <si>
    <t>Josef de Cañizares</t>
  </si>
  <si>
    <t>28/05/1829</t>
  </si>
  <si>
    <t>Gaceta de Madrid n.º 80</t>
  </si>
  <si>
    <t>…feria cu acudirán ¿ recibir el cuaderno ai y adelantar el importe del si los cuatro días siguientes al segundo de la pascua de Pentecostés; guiente. Contiene aquel las comedias dé D. Josef de Cañizares, El debiendo dar principio el y 7 tías siguientes del próxthm mes de dómhu Lucas y El honor da tnttnJúmtnto. | Junio. . :.t m—Ensayo sobrt las varitdadrs dt la vid común que v» ítíí' :. tn Andalucía, con un índice etimológico y’ trés listas de plir .' en . El…</t>
  </si>
  <si>
    <t>Cano, Manuel</t>
  </si>
  <si>
    <t>Manuel Cano</t>
  </si>
  <si>
    <t>…papel 14 Benita'López. D. Antonio de la Paliza. :E).: Manuel de Palacios -'reales, rmttcíi'14. (ge continuará.') Saravía. D. Juan Mártincz de Robledo. D. Francisco de Guardqmino. D. Manuel Cano. D. Bernardo* délos Heros. D. Josef 5ari_—Los' suscriptores á 1a; nueva edición de la Historia gene tibáñez. D. Josef López. D. Francisco Pacheco. D. Nicolás, .Ca ral de España del P. Juan de Mariana., i la cual se añade la cho. D. Francisco Sgenz Gómez. ,D.…</t>
  </si>
  <si>
    <t>Cano, Melchor</t>
  </si>
  <si>
    <t>Melchor Cano</t>
  </si>
  <si>
    <t>…enr do en tos mis de los Reales de miips con ios iagie&gt;es, y ea los villa. Esta noble y scaarilla f|brjca, Vaz«la y dirigida por el ar^ __ ,7 -- quitecto titular de aquella ciudad D. Melchor Cano, esfá oeco-caminos que están cubiertos de ladrones en grandes oarn-L líber til las cam-' rada en su;4#erior por ventanas con bellas molduras, j coa tresquicces con trabóos v teniendo escaramuzas se</t>
  </si>
  <si>
    <t>Cano, Pedro</t>
  </si>
  <si>
    <t>Pedro Cano</t>
  </si>
  <si>
    <t>…e 159 que en cada predicación leÉOstan conct- 1 producto de la suscripción de la villa del Burgo... . , 167 didos.................... ..........«....i......»...».»'........,»..,»..D. Pedro Cano, alcalde mayor de la misma... 100 En socorro de familia* menesterosas de ésta' El contador de Propios de la provincia do diócesis...:.............................. ....................... Soria y dependientes de su oficins.............. ....... . ado Badajoz.…</t>
  </si>
  <si>
    <t>Cantos, Juan de</t>
  </si>
  <si>
    <t>Juan de Cantos</t>
  </si>
  <si>
    <t>…los procedimientos 'de la química, arreglados á sus de esta plaza, por mano de su habilitado el teniente mas recientes adelanto», este ramo tan privativo de nuestra provin Coronel D. Juan de Cantos, ayudante del mismo...... 2,760 cia , como único en España, á fin de que llevado al mayor grado lln antiguo militar pobre, pero humano, que no de perfección y buen gusto posible,' no se limite al consumo de ha querido dar su nombre'; por mano del habilitado d…</t>
  </si>
  <si>
    <t>Capitán</t>
  </si>
  <si>
    <t>…73 •aaa 400 •• ••••asoaasaaaaaaanaaasa* Monta, Requena y rémoj el resultado del censo dé ésta ciudad en el ado precedente, /I Membrilla. dispuesto y' publicado por’ diligencie &lt;k: Sr. Capitán general, su - 12,319..,. 1 400 ••••••••••■•••••••••■••«•o ASstlridé » «— gobernador. ^ -«OOaaaa.aaaa.aa Idem. Todos los habitantes domiciliados en la Habana se dividen en a;4—7a*** 400........ ••...■■...«•■.• V iliaroblcdo, dos clases principales; blancos, y…</t>
  </si>
  <si>
    <t>…ndirme#;dterteooy óssfi&amp;tetxnc en las ^iiiaes de| edii*? 28 de Agesto de xSip.xrExcmo. Sr mdsidro Barradaes.ndtecroo. -cío mayor con los restos de tefále&amp;e tropa:f!i^ mandaba^ mas Sr. Capitán genial de la isla de Cuba. .;: * , . para emprender una operación, tanícteesperada íente *pP entregar -aFftiror de te/taemígos zo^en&amp;ítós^y heridos jgqfu^ocupaban aviso aí Fcsiicó*' _ ; ^ios edificios de k plaza. - .--i “1 ?ci:r,rK] h'-*-: ■- » El Sr. brigadi…</t>
  </si>
  <si>
    <t>Capitán, Gobernador y</t>
  </si>
  <si>
    <t>Gobernador y Capitán</t>
  </si>
  <si>
    <t>…ltimo publica ia plaza con el comandante D. Ramón María Arroyo , oí tiros en SütnemcBto lo que sigue: » \ en la avanzada del camino de la barra, y despaché á ella un ofi El Exemú. Sr. Gobernador y Capitán general acaba de recibir del cial con 4c hombres de refuerzo, Sr. brigadier D.Isidro Barradas y comandante general de la ■ ~ fe de üú coarto de hora ocupó el enemigo toda la po dk-isimde vanguardia en el reino de Nueza-Es p*7Ía&gt; con fecha blación á excepción…</t>
  </si>
  <si>
    <t>Capo</t>
  </si>
  <si>
    <t>…anto ia' rwnsídn ásignadíi de y ponetsitip,formal á estaplaza. ... i. 3400 rs. anhales. Ashriisinó le’he’dádo cuenía de una consulta ctér ___ Corrían voces de que él presidente el conde Capo d’Istria. Capitán general'dé' la Isfa:dé ¿liba,señalada cpii;'elnfim. |&lt;^¡ Babia llegado á Vostizza, y que después pasaria á Patrás. que- también remití i dicho Secretario, en laqiiecph motivo, de' — — Se na dado á la vela para las costas de Marruecos una esc…</t>
  </si>
  <si>
    <t>…griegos bajo las órdenes de loa, flis. (Gaceta unhersaj.') . ,; . :r genérales franceses Higonnet y Schneider..Se han propalado aquí Idem 12. . , . diferentes noticias acerca del conde Capo d’Istria y del general Ayer pasó por esta eápitál un correo francés coi) pliegos de Ct|urch, de quién se dice que ha hecho su dimisión; también *e su gobierno para Constantinopla; antes había pasado otro proce- añade que el ejército' de lpsilanti se ha repleg…</t>
  </si>
  <si>
    <t>Capó</t>
  </si>
  <si>
    <t>…., hJp,pod&lt;?mos meuo¡&gt; de admirarnos, al Jser. en las cartas ’dqE tal que hayan pagado los desechos, de entrada. 3.0 Que se excep Oriente 4os, Jiachos de ,este~,cor9o, cómo &gt;. el^^conde Capó; túen de la regla anterior los cácaos y azúcares introducidos en las baye.-oonfiado un mando tan. importante Á va hombre de éstd ¿lajcitadas épocas, por no quedar habilitados para, ciríular ín .lqiinte- se., El resto de iLas.tropas.'griegas, que se húllan.co…</t>
  </si>
  <si>
    <t>17/01/1829</t>
  </si>
  <si>
    <t>Gaceta de Madrid n.º 8</t>
  </si>
  <si>
    <t>…Valaquía, y de ciendo que cesen 1« hostilidad» fuera'de la línea, de las fronteras vafiÓSr deSlácaímentos que ser han introducido en las plazas' turcas, designadas. Dicen.qué.*el conde Capo -d* Istria ha enviado ¡comi que -se siguen' abettecimdode vivera* según lo permiten las cir sarios á Candía para inclinar á la pdz á los griego», y ofrecer asilo cunstancias.’ • ; ‘ ■ •- ’ ”.i -■ en Morea : á Iqs descontentos. -EI; general Church debe haber r…</t>
  </si>
  <si>
    <t>…uda al ver que solo se padece turcos. Los mismos periódicos añaden que en consecuencia de esto entre los que se rozan y comunican, no ya materialmente rozán ha debido dar orden el conde Capo d'Istria para - cjue cesen las dose , tino viviendo en una misma casa ó pueblo. operaciones del general. Church, y poner término a la insurrec Es tan repetida esta experiencia que no nos debe caber duda ción de Candía. Estas disposiciones, si es cierto que se…</t>
  </si>
  <si>
    <t>…1 «buen, no: " . La misma Gaceta 'de 'Áút'gbürtÓ¿ fefiéiéndose 'á hotretin deiSyrá, anuncia. , qué’**jué b éxpédíción griegá jdestínada .paéa Caridia; ha reci bido contraordea del conde Capo. d’Li ria;porqué, segué* d«iián j sé opónian á ella los cóntubá dé Inglaterra y de Frátlciá. Vá^se empiezaárezeláéeH’Gitóia 'qu’ééiin.^.^sará múchqiiémpo antes^áé lér confiAnc^nteq^hab^jHscacsp^azU^nKrvar b qué sé"fijé'la'íiSéfte.'dééste rí$íevoínifaqó?11S’"*…</t>
  </si>
  <si>
    <t>…ha conféridl» al actual bajá de esta capital otro destino. TVKQUIA. V;. 'i-' r f r[ jií' ii, 'Kl-. - •* 'J ... .Íí-v:.' 0^.5"- 1 s Smtrnet x8 de Enero* ' . Roma aJpde’.Rinero., El conde Capo cf'Istr ja ha escrito al lord Cochrane una carta Continúan los funerales por el Pontífice difuntOcEl.aacto que en sustancia dice asi r -l ' r '• :U ; lagio signé scordando lis disposúriona» prepmstorias jpam aá cón«Xa suerte dé Grecia dependede la pratOKÍon d…</t>
  </si>
  <si>
    <t>…mbién católicos y albancses. resulta ' barco de vapor, qué manda ua oficial ruso, el presidente, de ia rán aun 3,300,000 defensores del mahometismo; y si aun se inclu I Grecia, el conde Capo d’btria, quien, con el objeto de visitar la yen los albancses y algunos otros,resultará á lo mas que'el núme ¡Morea , eligió venir por otar ó esta ciudad. .Luego que se presentó ro de los defensoras de Mabotna en Europa y las islas asciende á delante del puer…</t>
  </si>
  <si>
    <t>23/06/1829</t>
  </si>
  <si>
    <t>Gaceta de Madrid n.º 91</t>
  </si>
  <si>
    <t>…ué han ocupado este invierno, y se reti letín. raran d Prloponeso. También parece cierto que todos los proyec »E1 gran visir habiá salido de Schumla. con intento de atacar to* del conde Capo d'lstria se hallan contrariados, y que vien á Provadi, mientras el general Roth se ocupaba en concentrar1 el do casi fallidas todas sus esperanzas, iba á-hacer dimisión de su cuerpo á cuyo frente se había de poner para abrir la campaña; presidencia. ñut ios r…</t>
  </si>
  <si>
    <t>…ha acompañado; cuando el ma— ma ciudad se detendrán esta noche. | riscal entró en esta se le hizo un saludo de 15 cañonazos. ITALIA. Ayer llegó Mr. Calergi, ayudante de campo del conde Capo* I d’Istria, con pliegos y dos hermosos sables que el conde regala al Trieste go de Mayó. _ mariscal Maiton y al general Durieu. , Según noticies de Alejandría parece que el bajá de Egipto he&lt; . Se dice en esta que se ha concluido un armisticio entre turco* c…</t>
  </si>
  <si>
    <t>30/06/1829</t>
  </si>
  <si>
    <t>Gaceta de Madrid n.º 94</t>
  </si>
  <si>
    <t>…dia, Albania^ Tesalia. - . -4„ “ton llegado á Bucharest, algunos heridds.1Varias casas de co? merejo de esta han recibido cartas de Odesa', en ' las que se hab!^ t Aseguran que el conde Capo d'Istria piensa recurtir.i las gran ;¡Íé un combate presentado á los turcos por el almirante Greighj des potencias para que hagan anular lá declaracioh dé lós ingleses, que les apresó muchos buques. Añaden que el general Paskewjích que perjudica sobremanera l…</t>
  </si>
  <si>
    <t>…y que al efecto se expidan las órdenes bajadores de Francia y de Inglaterra han encargado á Mr. Diwoportunas al cumplimiento de esta soberana resolución. Lo que de kins remita al conde Capo d'l.tria una declaración , en donde le Real orden comunico á V. E. para los efectos convenientes por amenazan con medidas vigorosas.' Los turcos por su parte espe el ministerio de su cargo, como igualmente para su noticia, que ran ver muy pronto un Ñavarino g…</t>
  </si>
  <si>
    <t>…alojar de ¿1 al Rusia ; 2.a -:l*;tenaá&lt;údbhídñtuil y característica de l*s turcos; 3 * - enemigo. La guarnición de aquella 'plaza, que consta de ¡0 hom el’carácter y las miras del conde Capo d’Istria, píesideáte'de Gre- &gt; bres mandados por un francés,que parece ser un antiguo emigra cía: ^ferrbo i que no sé bk dsdo' hasta* ahora lelwqior que merece. do , se defiende con tinto' vigor y terquedad, que hasra ahora el .Ya.se -conoce.: la .extensión í…</t>
  </si>
  <si>
    <t>…or el general Díebfe|* , pues quieren admitir el Soberano extranjero que se pretende impo ha vuelto i equivocar el cuerpo de este gefe eos ei dei general ner!©, y se asegura que d conde Capo d!Lma será elegido pre Krassowskl que lia llegado de SíKsuia, y está acampado actual sidente perpetuo. mente delante de Schumla, está muy tranquilo en su campamento, INGLATERRA. y no Incomoda es nada á los rusos durante su marcha, y asi es Undres iq de Agosto…</t>
  </si>
  <si>
    <t>…Argos de julio. yor economía, y á establecer una disciplina mas severa en su tri pulación. Todas estas cosas son sin duda muy útiles, y de ellas «En la exposición que de orden del conde Capo d'Istria se hi podrá resultar mucho bien; pero mejoras de esta naturaleza son se hecho á la asamblea nacional dé Grecia, se nota que Francia es la cundarias y casi insignificantes en el Egipto. Lisonjearán cuando única de las tres potencias que 'facilitaba á…</t>
  </si>
  <si>
    <t>…pocos días há. dos buques in Corfú nada dicen sobre e»te apunto. Las últimas noticias de Gre gleses, procedentes de Odesa &gt; con prisioneros turcos. Por las car cia anuncian que-el conde Capo d’Lirta, lejos de perseverar en tas que estos buques han traído se sabe que van disminuyendo los su anterior re»aíuc;on acerca de ¿separarse de los negocios, se estragos que la peste hacia en las inmediaciones de aquella ciudad, ocupi por el contrario en afir…</t>
  </si>
  <si>
    <t>10/10/1829</t>
  </si>
  <si>
    <t>Gaceta de Madrid n.º 145</t>
  </si>
  <si>
    <t>…á Hamid-ag*, comandante de uno de los casti nal , reunida en. Argos, te ha separado despeas de haber conferido llos de los Dardanetos, y dado, libertad á todos los prisioneros ai conde Capo d’lsirie amplios poderes' hasta la convocación dd rusos que había en Constantinopla. ((/ucrM dt Aujtburjo.) nuevo congreso nacional. (Ohenmdar. mtutrimtc.} MUSIA. ' BA VIERA, Mnrt» dt Bronitmbvrgo 16 dt Sttiembrf. a a dt Sttúmirt. Resumen de las noticies últi…</t>
  </si>
  <si>
    <t>…capitalistas. Con todo parece que la principal Por un barco de. vapor ingl» hamos rccibido la noticia de que dificultad del pago del ínteres no proviene de los escrúpulos reli el'conde Capo d’Istria se disponia, con anuencia de los ministro* giosos de los turcos, sino de que la forma y la naturaleza del go de Francia é Inglaterra, á pasar al cuartel general ruso de Andri- bierno oponen unos obstáculos al parecer insuperabl». nópolis: dicen que d…</t>
  </si>
  <si>
    <t>17/12/1829</t>
  </si>
  <si>
    <t>Gaceta de Madrid n.º 174</t>
  </si>
  <si>
    <t>…que dicen, posee dos millones de ducados en numerario,y mas de echo tís dkmantes.- Productos. Gastos. Ganancia. No stxedc ¿o mismo respecto á Grecia , en donde la influen cia del conde Capo d?Istm excita nuestros zelos. Se presume que Ano de 1820 3.721,000 1.617,800 1.617,800 rs. nuestro ministerio emplea todo su crédito y sus esfue-zos para Año de 1821 4.040,800 1,373,200 2.667,600 alejar á este presidente del timón de los asuntos; aun se encar…</t>
  </si>
  <si>
    <t>…tm faustos presagios. El Padre de bs bí!# i estas', causó la 'mayor consternación a los griegos. Hoy se misericordias bendiga con el lleno de sus mas abundantes gracias aguarda a! conde Capo d’Ltria; pero todos sus pasos y fatigas se*, é! sagrado vínculo de Fernando 7 María Cristina, los haga tres inútiles, pues las órdenes dei gobiérne francés parecen irrevo dichosos por muchos años, que reinen dulcemente en el corazón cable?. de sus fieles amad…</t>
  </si>
  <si>
    <t>Capod’Irtriapromuíció</t>
  </si>
  <si>
    <t>49* ' *, . v eos ha comunicado algunas noticia*. El sg da Julio comenzAms ureas la anmblca n»ciooal. El conde Capod’Irtriapromuíció la captlUgricga,calk deMaslée, doodete haqUtfidoun t, con cae motivo un lugo discurso. Aun no w sebe quién es d - Deum en afrioo de paciM por W vktortts cqnm^i^JpQv los presidenta, delasiamhlea; pero se cree i rusos cootré los turcos. :.V,. ... . ñor al almir…</t>
  </si>
  <si>
    <t>Carcace, Joaquín</t>
  </si>
  <si>
    <t>Joaquín Carcace</t>
  </si>
  <si>
    <t>22/12/1829</t>
  </si>
  <si>
    <t>Gaceta de Madrid n.º 176</t>
  </si>
  <si>
    <t>…ciones científicas i y rat partes deldcscubierto referido laafpaguenlot. expresados Don .los importaatestjesiiÍtados que de ellas, se esperan* hajái&gt; j««r den ^Hilario Fernandez y D. Joaquín Carcace&gt;, que desempeñaban ¡n- tro de poco que c^e imperio sabe, hacer qiic á los,triunfos, milita merinamente las.funciones degefes,; porque si bien no disfrutaban res sucedan I^,ptpgrrsos de las artes,,,.;.:. . . X:SL ¿ no-..- v mas sueldo que el de sus empleos efe…</t>
  </si>
  <si>
    <t>Carcaces, Joaquín</t>
  </si>
  <si>
    <t>Joaquín Carcaces</t>
  </si>
  <si>
    <t>…oc(sWcrueídadv,o:j;í »¡&gt; oí.v jpefiaba jas funcione» de tal eraelseguod? D. Hilarip Fernandea, 0b Empieza.^ -reapfmarse el comercio,, fn Belgrj^do, y; ep .Semlia, j las de este el capitán D. Joaquín Carcaces, pidiendo;, al propio (vjóbre ^q.muy pedidqs.lós; productos df C?Añi-actura^ tiempo se -le manifestase quienes cn elte caso debian^ ptgar jas dos (Gaceta de Augtlwrgo.') : ¿Jt í. . ¿creerás partes: del desfalco que se señalan i los eeféspropiatarios 1 ■ í'J-7…</t>
  </si>
  <si>
    <t>Card, Jósef Ilunoii</t>
  </si>
  <si>
    <t>Jósef Ilunoii Card</t>
  </si>
  <si>
    <t>…e Teruel^vaMnte.po^p^o-j V.i; Mfj suc ■ . &lt;v. ■ /. - &gt; ■; v ’ -&gt; :rXANC(A. . .. moción de D.Rjmon Costa y Monaon á una.canoflgia.de la santa iglesia metropolitana de Zifagpza* y.á D. Jósef Ilunoii Card¿a/ Parisi+dtDuumbrel para la canongía de chantre de la iglesia cólegiárde Alcálliz,'dió^ Bph» Ji ^y. Cinco pqr i‘óo consolidado» ,198 "r -o c,. emis de Ziragoza, vacante poj fallecimiento de p. Jfpsef Romero,} Accione» del lyiQ. Efnpféstito Real de EsjjaKa 8i…</t>
  </si>
  <si>
    <t>Cárdenas, Gabriel de</t>
  </si>
  <si>
    <t>Gabriel de Cárdenas</t>
  </si>
  <si>
    <t>01/10/1829</t>
  </si>
  <si>
    <t>Gaceta de Madrid n.º 141</t>
  </si>
  <si>
    <t>…h&amp;ii* Santander. Par*l soeqwt* dsi Ptrdy la 4* ¡a Vlsñdax\ y^ coockiljá Bilbao. Par ¿idem. r*pe fTfmi4gko;4tr lat áÑHerúei4bMf«£#f«K ,l»*«í)i*^»ar,a»crHq Cádiz. i por loóldrm. por D. Gabriel de Cárdenas v Gano. La list.e.deskUr#1^ !P&lt;0*af Slrilla.UÍw.H.M..MN.IHM¿..NHMMM.M« ¿á ¿dalta' ■ je únprimirá #1 Jo jdel tomo últ¡mp...S#4uscíikb«b MufríAfn lo Málaga. •M ¿ ¿¿fanefirio. "■ Jjbrctfc de E*^*vi«iM»ilfe¿.Qíqflegfiiw-gm«»*li^¿rspngkd* Granada* ¡'¿dafioc-cn-^r-…</t>
  </si>
  <si>
    <t>Cardóse</t>
  </si>
  <si>
    <t>…el quinto día por omisión de su esposa, en la casa de Mosen de Makddey, catedrático de leyes en la universidad de Bonn, tra Levy; Juan Francia, calle'tras de la Iglesia, casa, dei Sr. Cardóse, ducido al francés de la sexta edición alemana por el Sr. Etieim,: ¿ los dos chas , después de purgado por sí ¿ irritado hasta lo stano; y ahora ai español con algunas correcciones, y aumentado con un Asa Bocsrisa , es punta de Europa, patio del Sr. Dañino, á…</t>
  </si>
  <si>
    <t>Cario</t>
  </si>
  <si>
    <t>…................................... 2,627.. ao Los vecinos de Almazarrón............................... 400 adelantamientos y del modo de llevarlos i efecto, sino que se El Excmo. Sr. D. Cario* O-Donell, director pondrán los dibujos de aquellos útiles ó máquinas, que sean ne del Real Cuerpo de Artillería en Madrid.............. 11,243.. 4 cesarios para dar mayor facilidad á su ejecución. 1 El mismo en Valencia.......................................…</t>
  </si>
  <si>
    <t>Cárlos</t>
  </si>
  <si>
    <t>…lmacenes de la administración. que esta junta sea suprema, peri tua, y presidida por mi augusto He dado cuenta al Rey nuestro Señor del expediente instrui Hermano( ... el Infante, D. Cárlos i aria, ytcepratdénté'dél mencio do á consecuencia de la cuestión suscitada entre el administrador^ nado mi Consejo supremo de laGuerra, para quercuniéndosetra • de renta* de Santiago y el connadante de,,aquel resguardo, sobre. diás en cada sehiaña, ómassi fu…</t>
  </si>
  <si>
    <t>Carlos</t>
  </si>
  <si>
    <t>…ofrece .otro ejemplo muy notable (Se continuará.) . de los efeerqs provechosos qup en ellar produce la protección sobe VARIEDADES. rana! Si, según aparece de una memoria leída al Sr. D. Carlos iv por el secretario del despacho,.de Hacienda en 1.* de Diciembre En papel publicado en Londres el 23 de Julio último con el Y dé 1802 está parte del imperio español se hallaba en un grande título áeAfténdice al Semanario de agricultura y artes , periódi atr…</t>
  </si>
  <si>
    <t>…; ni la habitación y demas emolumentos inherentes á estos La Sta. Cruz y $. Miguel : cada uua 4, destinos*;-Ea esta inteligencia cualesquiera Sres. sacerdotes canó Retrato del Rey D. Carlos iv, pór Bruñe ti 8. nica y legaimeníe habilitados , que no pasen de 38 años de edad, Dos estampas de la obra del Saiustio, por Carmena; cada una 8. que quiéran hacer oposición á las enunciadas plazas, podrán fir La Her odias , grabada por Sclma 8. (Se continu…</t>
  </si>
  <si>
    <t>…rección en que fueren necesarios. Nombrado rector de la misma universidad en principios de - Tercero. ' Los caminos de hierro son igualmente preferibles á 1774 por el inmortal Stx D. Carlos ih , sirvió este encargo hasta los canales: primero, en cuanto á los gastos excesivos que en es Agosto de 1776 con el decoro, la prudencia y discreción que exi tos ocasiona la necesidad de mantener una provisión abundante dé gía este honroso destino. : . agua…</t>
  </si>
  <si>
    <t>05/11/1829</t>
  </si>
  <si>
    <t>Gaceta de Madrid n.º 156</t>
  </si>
  <si>
    <t>…varüs átravesabá descubierta la -ciiidad, tugal, y del Sermo. Sr. Infante-Di Cárlós’Luis. S. A.R.-elSt. In cotí ofensa del decoro y: de -|a'salud pública; y’se ha construido fante D. Cárlos recibió £ las doce, y en seguida lo verificó la Se ademas'una nueva madre de 13 lavaras de longitud. L» mayor par renísima Srá. Princesa de Beira por el cumpleaños de S. A; R. el te de lascalles.de la parroquia de S. Sebastian se. ha empedrad? Sr. Infante D.…</t>
  </si>
  <si>
    <t>…hasta fin dé lezna pasada la villi-de Ocaña, se encomiaros con los augustos Julio de 1.820; ha pagado un 17 por too sobre el capital-de los Vkgerós--los Setmos- Sres. Infantes:. :D. Carlos y Doña .daría créditos dé aquel ramo,, y va á extinguir los de* subvención , qí é Francisca -de Arí&gt;, -D. Francisco- de Pauta Amonio, y su epma revieron su origen en el préstamo de ico millones abierto ’ctt Doña Luisa Carlota , y la Sra. Infama Princesa ce la Reir?.…</t>
  </si>
  <si>
    <t>Carlos, De</t>
  </si>
  <si>
    <t>De Carlos</t>
  </si>
  <si>
    <t>…*él aprecio; dií ma aJ/8^nÉjíf&gt;yC^ fécismie^V^f^Jfiiiffi®»^}” los aragoneses. J ‘ T ”'•* . 'J1 ~ts,‘mos básin,gynde placer^'que[apenas habj4.cn' ^ íenlínsplá;pejapNombrado por el Sr. De Carlos iv en at de Setiembre de fié 'á qúftri Háyá de echírVeVn cara desleáljá'4.O:,&lt;0.hecro. jiírq1795 para la regencia de la-Real audiencia de Valencia, se cap res desentendimiento,,. «—•---- spn as que-ie háibrf&gt;^descubrir^1S“ tó. luego da estimación de losyaleoc…</t>
  </si>
  <si>
    <t>Cárlós’Luis, Infante-Di</t>
  </si>
  <si>
    <t>Infante-Di Cárlós’Luis</t>
  </si>
  <si>
    <t>…a cerradodebóveda una Cloa le D. Cárlos Luis María; de la Sexma. Sfa. Infanta Reina de Pórí ca que por esp¿ic¡o de 8o varüs átravesabá descubierta la -ciiidad, tugal, y del Sermo. Sr. Infante-Di Cárlós’Luis. S. A.R.-elSt. In cotí ofensa del decoro y: de -|a'salud pública; y’se ha construido fante D. Cárlos recibió £ las doce, y en seguida lo verificó la Se ademas'una nueva madre de 13 lavaras de longitud. L» mayor par renísima Srá. Princesa de Beira por el cumpl…</t>
  </si>
  <si>
    <t>Carlota, Luisa</t>
  </si>
  <si>
    <t>Luisa Carlota</t>
  </si>
  <si>
    <t>…ores en esta capital. ' de las mismas accionar. ' ';r ' j1 S. A. él Senno. Sr. Infante D. Francisco de Paula y su au¿- VAKIEPADES ESTADÍSTICAS. gusta Esposa la Serma. Sra. Infanta Doña Luisa Carlota han con tinuado y continúan sin lá menor-novedad en su importante sa -c ¡ . Preciosdc lós frincipalés frutos en 31 dt Octubre. lud, y siguen felizmente su viáge de regreso á esta corte por el de otra fecha ia llevan señalada en la provincia ó pueblos camino-d…</t>
  </si>
  <si>
    <t>…quel ramo,, y va á extinguir los de* subvención , qí é Francisca -de Arí&gt;, -D. Francisco- de Pauta Amonio, y su epma revieron su origen en el préstamo de ico millones abierto ’ctt Doña Luisa Carlota , y la Sra. Infama Princesa ce la Reir?. Doña 1805 para, las urgencias del Real - erario, y cuyas obligaciones María Teresa í quienes desunes de manifestarse entre sí su mutuo repasaros sucesivamente 3t Consulado, al Crédito -público, á la geciíoy samtedtoa l…</t>
  </si>
  <si>
    <t>Cárlqe</t>
  </si>
  <si>
    <t>…la vigorosa directores de los cinco gremios , mayores., I^ ,repre&lt;«ntéqtés las administración de Femando el' Católico habían dado i la Monar- temporalidades. P. Pedro Juan GocWiak D. Cárlqe iáú^eoic* . ’quíaen territorio; riqueza', guerreros y marina, ae emplearon ba Pacheco. EN La imprenta real,</t>
  </si>
  <si>
    <t>Caro, Francisco Javier</t>
  </si>
  <si>
    <t>Francisco Javier Caro</t>
  </si>
  <si>
    <t>…os sangrientos sacrificios de Guarimocin, ó D. Ignacio Omulrian. s D., Antonio Gamiz. = D. Joaquín de de los bárbaros principios nuevos de Mótelos, se da crédito á las - Mosquera.=D. Francisco Javier Caro.=D. Mariano González representaciones hechas contra Ja sinrazón de los que mandan, ten . Merchante, s D. Manuel María Arbizu. =D. Manuel Jiménez drían los díscolos un numero indefinido de pretextos para ofender. Guazó.sD. Rafael Morara .=D. Bartolomé Vasallo.…</t>
  </si>
  <si>
    <t>Carpinte, María Rafaela</t>
  </si>
  <si>
    <t>María Rafaela Carpinte</t>
  </si>
  <si>
    <t>…’ Idem. plimentado un despecho requisitorio del de la ciudad de la Haba Sevil^L....................... ................................ i daño. na, por el que se cita y emplaza á Doña María Rafaela Carpinte fifidiiD. \ ro, viuda residente en esta corte, cuyo paradero se ignora , como ~ QflIlldlHStMS»*'tSsaHH**SHM*W««*ÚÓfS»M*IHf*SS**«MM««f idem. , 4I de los demas acreedores que aparezcan tener derecho á los, bie'tAIX~B^ltfe~ss»rssrJi-iiii •H&gt;*aM*s*M*****tM^s«sf«s…</t>
  </si>
  <si>
    <t>Carrafa, Juan</t>
  </si>
  <si>
    <t>Juan Carrafa</t>
  </si>
  <si>
    <t>20/01/1829</t>
  </si>
  <si>
    <t>Gaceta de Madrid n.º 9</t>
  </si>
  <si>
    <t>…a en la iglesia Real de nuestra Señora del Baen-Suceso de AEcante~— £ Idem. esta corte, dibujada por D. Vicente Velazquez, y grabada con es ■•Murcia... 1 por 100 ídem. mero por el profesor D. Juan Carrafa. Ha obtenido el pase cor Valencia..... 1 ídem. respondiente de la Real academia de S. Femando, y ha sido dedi Barcelona á pesos fuertes... í á 1 ídem. cada por su Real congregación á la Reina nuestra Señora. Se Zaragoza...............———. x£ ídem, Jj,V Vallad…</t>
  </si>
  <si>
    <t>Carvajal, Joan Manuel López</t>
  </si>
  <si>
    <t>Joan Manuel López Carvajal</t>
  </si>
  <si>
    <t>…Echevarría, D. Pedro Antonio deOlayarríe- Do Marte, pintada por D. Velazquez, y grabada por Le Vita‘y Santa Cruz, y á D. Francisco Lemonauria, vecinos de Bil llain, 28 rs. ■ bao:^ D. Joan Manuel López Carvajal y D. Antonio Luis Coli ; Tomas Moro, gran canciller de Ingjaterra, pintada por Tinas, vecinos de Bembibre en Galicia; á D. Ramón Portillo, ve ciano, y grabada por F. Muntaner, 28 rs. cino de Bermeo en Vizcaya; á D. Josef Francisco de Arriaga, ■ El niño de Vallecas, pintad…</t>
  </si>
  <si>
    <t>Carvajal, Joaquín</t>
  </si>
  <si>
    <t>Joaquín Carvajal</t>
  </si>
  <si>
    <t>…ia.... ém m e D. Manuel Jiménez Navarro , corregidor de Be____ Nos ¿vGn de París cue Mr. Gordos , nuestro embajador en 60 Cumtantincpla, R tenido frecuentes sesionas con los‘Minis D. Joaquín Carvajal, agente de negocios......._ 160 tres de Francia para un Tornar las disposiciones de nuestro gabi D. Ramón Carvajal, alcalde mayor de .Hiñotosa nete v m de Us Tuberías, respecto si cncurpo que lleva cerca de 100 la pt un. Mr, Gordcn pasará por Vhena ¿ hn de co…</t>
  </si>
  <si>
    <t>Carvajal, Ramón</t>
  </si>
  <si>
    <t>Ramón Carvajal</t>
  </si>
  <si>
    <t>…n 60 Cumtantincpla, R tenido frecuentes sesionas con los‘Minis D. Joaquín Carvajal, agente de negocios......._ 160 tres de Francia para un Tornar las disposiciones de nuestro gabi D. Ramón Carvajal, alcalde mayor de .Hiñotosa nete v m de Us Tuberías, respecto si cncurpo que lleva cerca de 100 la pt un. Mr, Gordcn pasará por Vhena ¿ hn de conferenciar Doña Margarita Herreros............... ..................... . 20 ccn Mr. Merterrdch , ce quien algunos…</t>
  </si>
  <si>
    <t>Carvajal, Sebastian Jcseí Ortiz de</t>
  </si>
  <si>
    <t>Sebastian Jcseí Ortiz de Carvajal</t>
  </si>
  <si>
    <t>…pe! 72 rs., pasta 92. Orden Americana de Isabel la Católica. 4.0 marquilla, perga mino i 2 rs. {Se continuara.) Sis. - Dona M. P. A. B........................................ 100 D. Sebastian Jcseí Ortiz de Carvajal un crédito Anatomía patológica , últisio curso de Javier Bichat según de la deuda sin interes de 3144 rs. ir mrs............. un manuscrito autógrafo de Beclrard, con una noticia sobre ia $r. D. Ramón Lázaro Dou, cancelarlo de la vida y los trabajos de Bichat…</t>
  </si>
  <si>
    <t>Casado, Dr Manuel Ruiz</t>
  </si>
  <si>
    <t>Dr Manuel Ruiz Casado</t>
  </si>
  <si>
    <t>…terráneo y dei Adriático, de.Marsella, de dante TXManuel María Arroyo, el capitán de caballería gradua Genova, ^de Líense y¿ &lt;k¿ Jv.I&amp;te, tiene en Corfú mepr. y mas do dé teñiste, coronel Dr Manuel Ruiz Casado, el capitán de la pronto despacho que el bacalao sueco. misma am^ D. Martin de.Avntok; y contusos el capitán de la * En Gdffú'se “puede da?csalida fácilmente todos tos años á tres compañía D» Faustino Rodríguez, y el teniente gradua ó cuatro cargamentos, de b…</t>
  </si>
  <si>
    <t>Casamada, Manuel</t>
  </si>
  <si>
    <t>Manuel Casamada</t>
  </si>
  <si>
    <t>…pasar 4 la misma 4 recoger los ejémpl ares (JSe concluirá.') por que se hubiesen suscrito. de gramática latina según el método de las gramáti AVISO. cas de las lenguas vivas, por D. Manuel Casamada, presbítero: Las oficinas de las juntas creadas por Real decreto de 20 d$: dos tomos en 8.° El primero contiene la etimología, y el segundo : [Enero -último para juzgar las reclamaciones españolas contra la la sintaxis, la ortografía y la prosodia—Quince días…</t>
  </si>
  <si>
    <t>Casas, Nicolás</t>
  </si>
  <si>
    <t>Nicolás Casas</t>
  </si>
  <si>
    <t>…rrieron en por J.White, traducido de la undécima edición inglesa, por Mi*. él círculo^tajo fas garantías,de 21 millones en dinero; es decir, X^elaguete, y puesto en castellano por D. Nicolás Casas, catedrá que á no ser el auxilio de aquellas los giros hubieran reclamado tico de fisiología : de la ReaT escuela de veterinaria de esta corta 5° millones de libras en metálico. . Obra útil para los profesores de veterinaria, picadores, herradoEconomizado el…</t>
  </si>
  <si>
    <t>Casas, Pablo</t>
  </si>
  <si>
    <t>Pablo Casas</t>
  </si>
  <si>
    <t>…y pasa al suelo ó terreno fundamental, cual cisco Goitisolo, á la baronesa de Nordcnfiich, á Doña Asuncios quiera que sea la profundidad del camino, le falta m verdadero Alvarez, D. Pablo Casas - D Atanasío del Castillo, D. Toribio apoyo y se destruye.” { Se concluirá.') Antonio Calvo, D. ManuelSénra, D. Francisco Iriaoyen, Dos Manía Casuso, D. Antonio Goal, D. Josef María Uría, Dos Asmo de la Peal Caja de Amortización. Lorenzo Tajona r,D. Manuel Po…</t>
  </si>
  <si>
    <t>Casaseca, Josef Luis</t>
  </si>
  <si>
    <t>Josef Luis Casaseca</t>
  </si>
  <si>
    <t>…a benemérito agricultor conservátorio d* artes , y arreglado i loa conocimientos actuales invita á cuantos quieran reconocer laa variaa calidades dc su huerta én la ciencia , por -D. Josef Luis Casaseca, profesor de química en todos losyCUadoa.de los árboles, y i loa que deseen proporcio aplicada á las arto en este establecimiento &amp;c.: dos tomos en 8.* narse tan delicioso fruto, á quienes dará 4 conveniente instruc con una lámina 7 varios planos. Se hallarán…</t>
  </si>
  <si>
    <t>Casasola, Marques de</t>
  </si>
  <si>
    <t>Marques de Casasola</t>
  </si>
  <si>
    <t>…na impericia entregarlos En Música, D. Gonzalo Liñan, D. Fernando Meras, D. Juan 1 al torbelljpo de un siglo que se levantó contra la autoridad de Martínez, D..Mariano Gil, Excmo. Sr. Marques de Casasola y ~ todas las edades, y deseftimó y vilipendió bárbaramente los mas D. Manuel Junco. venerables monumentos! En Equitación, Excmo. Sr. Marques de Casasola. ... EL gobierno español, á la verdad , es el que mejor podría En Esgrima, P. GregorioVedoya. .bogar cont…</t>
  </si>
  <si>
    <t>Casiiglióni, Cardenal Francisco Javier</t>
  </si>
  <si>
    <t>Cardenal Francisco Javier Casiiglióni</t>
  </si>
  <si>
    <t>…ido á toda la porción de los habitan crutinio de ayer tmñana físe «lécto paré lé dignidad Pontificad tes de este pais por Idsftrterendtcsrocuerdos que ofrece. Al fijar- Emo.y Rmo. Sr. Cardenal Francisco Javier Casiiglióni , Obispo 4se el pensamiento toba* latanaer.it de su irreprensible vida, se Tuscuuno&lt;da Frascati), penitenciario mayor,-y préféctó de la-sa presentan á (a ves los utcesovde la humi idad desde la cusa hasta grada congregación de Indices. PrMuntadb él Mctéi, £oi…</t>
  </si>
  <si>
    <t>Caspe</t>
  </si>
  <si>
    <t>…derna vocal é instrumental, impresa en Ma 4 cuártos. drid y en el extrahgero, á precios moderados. Diccionario militar, por Moreti, 4.0, papel 58 rs., pasta 64, - . ■ De orden del Sr. Caspe, alcalde de corte, se llama y empla rústica 60. (4V continuará.') za á D. Manuel Rodriguez Fuertes,cuyo paradero se ignora, pa ra que en el término de 30 dias se. presente por sí, ó por medio Tratado de relaciones comerciales, ó sea práctica de comer de procu…</t>
  </si>
  <si>
    <t>Castelló, Joaquín</t>
  </si>
  <si>
    <t>Joaquín Castelló</t>
  </si>
  <si>
    <t>09/04/1829</t>
  </si>
  <si>
    <t>Gaceta de Madrid n.º 43</t>
  </si>
  <si>
    <t>….................................. 00. ¡anta cristiana , traducida fielmente del francés al Burgos....................................................... 00. castellano por el Dr. D. Joaquín Castelló, corregida por D. Josef Cortffia y Santiago..................................... 1} idem. Carrasco, ex-profesor de sagrada teología en la universidad LuliaFalencia.................................................... 00. na de la isla de Mallorca. Un tomo en 8…</t>
  </si>
  <si>
    <t>Castiglioni</t>
  </si>
  <si>
    <t>…las cenizas de partido fronterizo ó marítimo que corresponda á su respectiva si Pío vii. tuación. Y con este objeto mantendrán los destacamentos de servi El 16 celebró la misa el cardenal Castiglioni; y después tuvo cio , que los capitanes generales de las provincias juzguen necesa la cuarta junta general el sacro colegio, en la cual fueron nombra rios, limitándolos precisamente á los casos y circunstancias mas ri dos las médicos y cirujanos del cónclave.…</t>
  </si>
  <si>
    <t>Castillo, Felipe Ruiz de</t>
  </si>
  <si>
    <t>Felipe Ruiz de Castillo</t>
  </si>
  <si>
    <t>…nso.ordenó-queen-la.madrugada deldiatigtiiéil- -comsndanledel reSguardo y 'el aditMiMstradbr tesorero de Cruzada te saliese tn la -misma dirección el primer ‘regimiento musulmat», D. Felipe Ruiz de Castillo, los cuales aunque inermes hicieron formado en -Ifc provincia de Karabagh, y habiendo recibido aví^o 'huir y quitaron eb valor de 9$ rs. en géneros i siete'oontrábande «yup la infantería -y- caballería-enemigaschallabanefectivameft- ’distas que sÓYesistleron…</t>
  </si>
  <si>
    <t>Castlereagh</t>
  </si>
  <si>
    <t>…cabo con aquel liesen los juramentos sobre la transustanciacion, y sobre la ido esmero y cuidado que requiere objeto tan interésame. Al mismo latría de la iglesia romana; pero el lord Castlereagh pidió que no tiempo empleará todo su conato en averiguar, con aquel vivo inte-- se tomase en consideración, y asi se acordó por unanimidad. res que ¡nspira la humanidad y exige el sagrado deber de sú insti En.la sesión de 3 de Mayo de 1819 renovó su proposici…</t>
  </si>
  <si>
    <t>Castrisiones, Gregorio de</t>
  </si>
  <si>
    <t>Gregorio de Castrisiones</t>
  </si>
  <si>
    <t>…io del ministerio consideración han sido Jos deMontmprillony Nevers, en donde de S. M. G&lt; en bruselas........... varias cuadrillas de gerfte, la mayor partemugeres, han detenido - D. Gregorio de Castrisiones, vecino y del. comer- , -I lós carrbe qué iban ¿argados de trigo y han • amenazado i W que cío de Cádiz...;,....«............................................. $,ooqí| trafican en granos. . D. Ramón García Gastón, vecino y del comercio Los hugiítrado* que acud…</t>
  </si>
  <si>
    <t>Catatan</t>
  </si>
  <si>
    <t>…or lo menos cada dos horas de un rán al secretario de ayuntamiento D. Alfonso García Mellado. cocimiento de la flor de malvas tibio, mezclado con igual can ■ ..Por providencia del Sr. Catatan, del consejo de S. M. en el tidad de una leche de almendras clara y fría, con el fin de dejar Real y supremo de Castilla, se cita y emplaza por término de 30 los á una temperatura mediocre, poniéndoles ademas unos cabeza días, á todos los que se crean con der…</t>
  </si>
  <si>
    <t>Catatu</t>
  </si>
  <si>
    <t>…stndo que el estado críiico de la república re mandante de los alzado* trató con decoro al dignísimo y re quera unos hombres de mas talento y virtudes; Lo mucho que han comendable arzobispo Catatu. ,Lo único que acabamos de ver en dundo' la lucha’ y las dilapidaciones de los empleados, ha secado periódicos extrangsros es que te ha cstebleciao en aquella republilas fuente! de la prosperidad pública; y no hay, como era necesa quilla un* moneda de cobré c…</t>
  </si>
  <si>
    <t>Cavia</t>
  </si>
  <si>
    <t>…se crean con derecho á sus bienes, para que en el término de 30 días se presenten á usar del que les competa an Cmtmáa d catálogo de las obras de garticulares que se hallan te el Sr. Cavia, alcalde de la Real casa y corte, por la escribanía vernales en el despacho y almacén de la imprenta Real, de provincia que despacha Monto!ia; con apercibimiento que de Instrucción para pastores / ganaderos, por £&gt;aubentm3 8.°, pa- no hacerlo, les parará ei p…</t>
  </si>
  <si>
    <t>….taran por sí ó por medio de apoderados á hacer las proposiciones cido, les parará el perjuicio que haya lugar. I que tengan por convenientes. .. . Por el juzgado de provincia del Sr. Cavia, y escribanía que! regenta Montoya, se cjta y emplaza á los1 acreedores de la testa—j CAMBIOS SKI DIA. mentaría del-Excmó. Sr. D. Benito Osorio , marques de Morfara, Londres.. 8¿t- para que en pl término de 40 dia^, que por primero p último pe *5 «8» rentorio…</t>
  </si>
  <si>
    <t>…erjuicio que .haya 181 mugeres; en Italiag^iBhombra, 5,067 mugera; enHolaudá lugar. ' ,:V.1V ■■ ' 3.480 hombres, 4,471 mugeres; en Inglaterra 13,865 hombres, — Por provídencia del Sr. Cavia se cita y emplaza i tos acree 11,487mugera; en Aleman¡a?3,i88 hombres, 2,233 mugera;en dora é interesada en la testamentaría de Di Antonio Róniúaldó Améiici-3'24 hombres, 279 mugera; total general de dementa Marín, y señalada mente 4 jos que antiguamente sé p…</t>
  </si>
  <si>
    <t>Cayetano</t>
  </si>
  <si>
    <t>…ente no es practicable sino en un córte número á 3 rs. cada uno cu niqgró y &lt;í iluminado. de individuos. Kl Sr. Leroy, que aunque triturador; es hombre muy -j .I» cita y emplaza á D. Cayetano ;de Xérranechea, como uno .'franco, y dd ún talento superior ; confie» que le ha sucedido mu- dé los herederos de Dofiü María Josefa-Villaréai de Berrir , para chas reces coger y arrancar con lo* imtiumentoa dé la trituración que en el término de nueve 4¡ri,…</t>
  </si>
  <si>
    <t>Cayltaux, Agustin</t>
  </si>
  <si>
    <t>Agustin Cayltaux</t>
  </si>
  <si>
    <t>…elo* taipanúU.dodta,dioarAffta&lt;w;,tasa’taam&lt;»r.;Od4&gt;vta.»y b« Pascual» D. Joicf JUnon:OcCipriimiCÉ»K,Pi Saitóa y:v8&gt;dosdlá&lt;Hc«a difoáos4oeedminomdétparsidorde€peoaal^kbe CayUeaux, D. Agustin Cayltaux &gt; D,AnMfa fiaiaiz , D. hmmnv Mn dr’tadns ta emdmt del gaerUtodt ¡Ctéosal, 14 bmtafií 'denü’ ttMufiOC. - ■ ¿- ií&gt;{ini¿:,ff5ef3RS»’i uit^íft ;is ,’xcnsvovr da dta mcamtptndat'^mg‘im'’mretfoiidr.: y-'1- »b.?iiw&gt;?pivnei3 ■ '::n-fv .'c* l\ .onkntr&gt; h,oh-.,) .~oq..…</t>
  </si>
  <si>
    <t>Caz, Ramón</t>
  </si>
  <si>
    <t>Ramón Caz</t>
  </si>
  <si>
    <t>…nan ha partido para la isla de Cerdefia, Una persona devota............. ..................................... 60 de la cual ha sido nombrado virey. Un bienhechor, por mano del P. D. Ramón Caz«Se dice que van á salir inmediatamente para Ñipóles el Rey carro, de la congregación de S. Felipe Neri................ 160 ’ la Reina , y que el gobernador de.Turin sera nombrado virey de Una Sra. viuda.....................................................«...…</t>
  </si>
  <si>
    <t>Cbaptal</t>
  </si>
  <si>
    <t>…a dado á lite, ha-sido ea - __Los suscriptores á la Química aplicada á la agricultura, es impresiones separadas y cortas, cuyos ejemplares se han distribui crita en francés por el conde Cbaptal, y traducida al castellano, do entre los - conocidos, sm lograr la publicidad que les hubie por D. J. P., acudirán á recibir el tomo i.°, y adelantar el im ra dader lar venta. Seria pues de desear que separando las escri porte del 2.0 á la librería de Ranz, c…</t>
  </si>
  <si>
    <t>CDus-Manipalmo, S-</t>
  </si>
  <si>
    <t>S- CDus-Manipalmo</t>
  </si>
  <si>
    <t>…in que res, ó ya por los diotqs^de los sepulcros. .Su fórmula era D. M. ■ nuestras tropas, i pesar de su .inferioridad numérica, perdiesen un (Diis Manibus.) A los Dioses Manes, 4 D. S- CDus-Manipalmo de terreno. ; bus sacrum) consagrado-a Jos Diose.s. Manes. Yp he usado .duda: «}A las ocho, en fin, de la tarde fatigado el gran visir hizo primera por pareccrme que.ja piedra, so tiene capacidad para roas,' cesar la pelea y se replegó al valle dé Nevveza. La…</t>
  </si>
  <si>
    <t>Cea, Salvador de</t>
  </si>
  <si>
    <t>Salvador de Cea</t>
  </si>
  <si>
    <t>…' catedral en de Málaga, ración se La un solemne concurrencia fue luí* para cantó el sermón! TfDtwn. cidísima y numerosa, y durante la función dió la guardia al tem por ascenso de D. Salvador de Cea á ración de la misma, ¿ D. Va plo una compafiía de Voluntarios Realistas. (Gaceta ir Lisboa.) lentín García Ramirez. ESPAÑA. ' • ia Comisionados para felicitar al Rbt nuestro Señor por Ib Barcelona, 1£ Je Noviembre. Maestranza *de Ronda los Srcs. D. Domingo R…</t>
  </si>
  <si>
    <t>Cean-Bermudez, Juan Agustín</t>
  </si>
  <si>
    <t>Juan Agustín Cean-Bermudez</t>
  </si>
  <si>
    <t>…el fanal flotante se hallarán 5 brazas de agua. Las marcaciones que preceden no están Ayer i las 11 de la mañana fu fallecido en esta corte el céle corregidas de la variación. bre D. Juan Agustín Cean-Bermudez, tan conocido por su vasta ESPAÑA. instrucción y constante laboriosidad, y por las muchas obras con que ha ilustrado las nobles artes. Valencia jo de Noviembre. SS. MM. Sicilianas y su augusta Hija ia Serma. Sra. Princesa DoRa Maxia Cristina oe Borbon gozan d…</t>
  </si>
  <si>
    <t>Cereceda, Manuel</t>
  </si>
  <si>
    <t>Manuel Cereceda</t>
  </si>
  <si>
    <t>…generadores Martínez; y para una capellanía de corO de la santa iglesia prima que en ella se combaten , se cree ocioso, por lo que se omite. da de Toledo, vacante por promoción de D. Manuel Cereceda, y Constará la obra de 2 tomos en 8.°. El precio fijado pata los se renuncia de D. Josef López Pantoja, i D. Vicente Herrero. ñores suscriptores en Zaragoza es de 9 rs. vn. por tomo en rústi ca; y para los de las demas provincias 10 rs., cuyo aumento es Conti…</t>
  </si>
  <si>
    <t>Cevallós</t>
  </si>
  <si>
    <t>…, rústica Romero* agítate de negocios en ^esta corie, y su administrador J*3 cuartos. „■ ;í '-‘te-, en la citada ciudad, manifestará el pliego de condiciones bajo, f Respoesta del Sr. Cevallós á la carta del marques de Almena-' lasque se quiere arrendar la mencionada fábrica; y previnién dose, que los lidiadores podrán acudir hasta el 15 de Junio. j amento del colegió miíifar de cadetes de Artillería de Se- _Se halla vacante la plaza de-médico titu…</t>
  </si>
  <si>
    <t>Cfiurch</t>
  </si>
  <si>
    <t>…ry j Bochares: 6 de Mayo. e! coronel Hetdcck, las'victorias conseguidas en Invadía por la &amp; hm masifestado en esta ciudad y en el ejército indicio* de división griega que manda el general Cfiurch. SS</t>
  </si>
  <si>
    <t>Chabrol</t>
  </si>
  <si>
    <t>…mbres muertos y tres mas sobre el agua, y la cubier mucho los cimientos., ta manchada de sangre, con tanta abundancia que corrió por los En la interesante memoria publicada por el conde Chabrol, imbornales, deduciéndose de esto que hubo entre elos mismos re con respecto al ^presupuesto (budgef) de la ciudad-de París, se ha friega, matándose unosá otros. Ultimamente ofrece remitir el par bla de un invento que copiaremos por la utilidad que puede pro…</t>
  </si>
  <si>
    <t>Chacón, Manuel Ramón Jaén</t>
  </si>
  <si>
    <t>Manuel Ramón Jaén Chacón</t>
  </si>
  <si>
    <t>…miento de, la-Cquj'de ^_ Iá: persona que t^iyiesé qué reclamar algún crédito hasta',4 VVandihc, grabada por Consórtt, 2«__Lf Samaritána f de Bautista dia 3' de júnióde 1823 contra D. Manuel Ramón Jaén Chacón, Garafolo, grabada por Balqstraí.a’ So—L^íjagráda Familia,¿dem, vecinq-.cle. la villa dé.Dos Bafrios, provjnc¡ar d&amp; Toleclo, acudirá grabada ppr jComorti, 2 5o~¿_S. Gerónimo, del Domíniqüinó, anté el juzgado dé Sr. Francisco Jiménez . én dicha yilU;f en el gr…</t>
  </si>
  <si>
    <t>Chanta, Manuel</t>
  </si>
  <si>
    <t>Manuel Chanta</t>
  </si>
  <si>
    <t>…••••••••••••••••••••••••••• ■IMMIMSSastMSSiMS i dallo papel. zas Teresa Perez del Camino, D. Domingo Rodríguez, D. Sebas ®íílZJXedeaAev* i beneficio din* tian Luzon, D. Jaime Dót, D. Manuel Chanta, D. Gregorio Granada:.............................................................. Par á ( dafio. Salinas,D. Minuel Blanque, D. Juan Amonio Colmenar, Don ' Gfltdobz...!............................................. ......... .. 00. Fernando de Rojas, Doña Mar…</t>
  </si>
  <si>
    <t>Chape-ai</t>
  </si>
  <si>
    <t>…e' de li Paz, frente al parte. espigóles, y en seguída^se apipderaróa de la Acordada, Guerrero ■m. - .Stttptipfcion i la QuímU» aplicad* d ía agricultura, escrita fr«ucei;:por: «1 conde Chape-ai , y traducida al castellano por J?. J.4?. cent notas ^añadidas:porrd traductor.^El^nombré del au• ' \Tr &lt; * 6^ “ ■ '^lífí ‘ r'X^JT’utvi * 9f. , , Jtpry.fo-aHtqna -de quettrata-esra obra «fó óeéesitan nías elóáió que nicíoñ de la capital. Se ha formado un cuer…</t>
  </si>
  <si>
    <t>Chapt.il</t>
  </si>
  <si>
    <t>…presente obra. Sus redac . Los suscriptores á la Química aplicada á la agricultura, tores se aprovecharán dóciles de las observaciones que se les bicic- escrita en francés por el conde Chapt.il, y traducida al castellano | ren, apresurándose á anunciar i la gratitud general los nombres por D. J. P. acudirán á recoger el 2.0 y último tomo á la libre de los que les favorecieren con sus advertencias, con el aviso de, ría de Ran2, calle de la Cruz, dond…</t>
  </si>
  <si>
    <t>Chaves, Felipe Sawdovat y</t>
  </si>
  <si>
    <t>Felipe Sawdovat y Chaves</t>
  </si>
  <si>
    <t>…ón ninguna. Pero la gran revolu sulta de la Cámara, excepto D. Amonio Jo»ef Qatiridóv Don ción que ha habido en la nación turca desdjE ia destrucción de loa Manuel García Doncel y D. Felipe Sawdovat y Chaves. ganízaros, ba cambiado todo; los soldados con fusil y bayoneta Como los militaré* de occidente, y los regimientos precedidos de Continúan Iqs donativos par4 socorro.de las familias ■mrrmsusdtu utn música militar que solo toca piezas europeas,# cuyo frente po…</t>
  </si>
  <si>
    <t>Chosrew-Mirza</t>
  </si>
  <si>
    <t>…OO', y que el del Neva, en las cqlles, plazas y en el jardín, en donde lo obser general Krassowslcy habia dado él gran visir utia batalla bastantaí vó con una numerosa comitiva el príncipe Chosrew-Mirza. Por sangrienta delante de Schumla,-en la cu*) fue herido el caballo» la noche asistió este al teatro, y desde al palco imperial vió la del visir, y muerto el del general KrasaOvrsky.-'* ; ‘ -&gt; ' representación de la ópera alemana del Frtysckütx.. ___Los buen…</t>
  </si>
  <si>
    <t>Church</t>
  </si>
  <si>
    <t>…mdode vivera* según lo permiten las cir sarios á Candía para inclinar á la pdz á los griego», y ofrecer asilo cunstancias.’ • ; ‘ ■ •- ’ ”.i -■ en Morea : á Iqs descontentos. -EI; general Church debe haber reci 'jI-' El pfiecio dé los granos ha súbido extraordinariamente en esté bido igualmente ¡ordtp de,suspender 1« hostilidades., Anuncian pais; y si los vinos experimentasen semejante subida , tip tendrían asimismo quéisé debe astablccer en Nauplia…</t>
  </si>
  <si>
    <t>…Basano ha sido reemplazado por él capitán Criezi en el mando de cias prestarían á las justicias ordinarias'; para lo cuál eii casó nece- la expedición dé Prevésa. El ejército dpi general Church ya no se sajió sérin apremiados por los7 subdelegados, cpó multas y demás halla Ipn estado, de seguir , la ofensivay limita sus Operaciones á apercibimientos convenientes. De ordeíí aé S. M. comunico á V. I. movimientos inútiles, qué ho pudiendo imponer nada…</t>
  </si>
  <si>
    <t>…el di* i.° al 10 de Abril. «Ha llegado á esta un oficial de graduación de la comitiva del PAtrás ai Je Febrero. barón de Didsitsch, gefé del tstado mayor general. Ha asistido á El general Church ha dirigido al presidente de Grecia un par muchas juntas militares, en que estaban reunidos todos los genera les que en la actualidad se hallan én esta ciudad. El barón de Die- ■ te cuyo extracto es el siguiente: ^ ' «Exento. Sr.: X» tropas del campo de Gomda…</t>
  </si>
  <si>
    <t>Chúrch</t>
  </si>
  <si>
    <t>…o y respeqtiífa' autoridad . détermibarán la dura’éum, ó promoverán ■ Egina 19 de Febrero. • ■ ' cualquiera otra medida qué ‘en mérito de las circunstancias conven* Según paété-de general Chúrch, fecha i.8 del CÓrrlente, los ¿a á mi séfviÜo. ' místicos délá*escuadrilla griega se llan apodsiradó en el puerto de</t>
  </si>
  <si>
    <t>…queado por puesto que la guarnición militar no.p**e A* goo hombre»,;! loa griegos en el último punto. que hasta ahora habían sostenido el sitió eran los habitantéy' ^ ’ VICHA. ' - general Church .ha intimado varias veces rendición de la pl«-&gt; za; pero el bajá, que tiene esperanzas, aunque mal fundadas, dé "A. .1-'.1 Berlín so de Maya. recibir socorros, no ha hecho hasta ahur»; ningún caso. Si En esta capital es muy continua la entrada .y salida dé co…</t>
  </si>
  <si>
    <t>…onste la observancia de lás ..... El gobierno ha recibido pliegos de Corfú con fecha 30 de disposiciones siguientes, se publican desde luego y se detallan en Maye anunciando qupcl general Church ha hecho dimisión del esta forma. , mando en gefe del ejército griego, yqije se ha dirigido á Egina i.° Estando ya resuelto por la superioridad el trato para con á conferenciar con-el presidente efe la Grecia sobre el nombra» 'las-embarcaciones provenientesde…</t>
  </si>
  <si>
    <t>Chzvés, Felipe Sandovd y</t>
  </si>
  <si>
    <t>Felipe Sandovd y Chzvés</t>
  </si>
  <si>
    <t>…nto tiempo *m dar Kfialc* de #¡&lt;b, ha Asimismo se ha servido ttombrar S. M. fiera el corregimiento «do porque.la inoculación de le vacuna no ha ofrecido cosa' inte-, de Albacete-á D. Felipe Sandovd y Chzvés: para h Vara de al rasante en aste pais. Mas ahora no piietféi ahenós de referir á vmd. calde mayor de Pastrana é D.-Francisco Javier Smchéz Gijom un acontecimiento que nadie había podido prever , y que ha sor para la de Palma en Canarias' á f&gt;.- Josef Gil de…</t>
  </si>
  <si>
    <t>Cid</t>
  </si>
  <si>
    <t>…..... , 13 pesos fuertes. dicho juzgado y escribanía de Antoñaaa ; y de lo contrario les. par /. rará el perjuicio que haya lugar. , ’t ' ANUNCIOS.. —En .virtud de providepcia-del Sr. Cid, alcalde de la Real ca sa y corle, se .cita, llama, y emplaza á todas Jas personas que se Continúa ti Catálogo ¡le las otras Je S. AI. que se hallan vtnalé. .crean con.derecho á los bienes quedados por fallecimiento dc Doen su Real imprenta. ña María*Casimira…</t>
  </si>
  <si>
    <t>Cidét, Frincisco</t>
  </si>
  <si>
    <t>Frincisco Cidét</t>
  </si>
  <si>
    <t>76</t>
  </si>
  <si>
    <t>…n de Indias en los últimos cheo , D. Josef Herrera, D. Pedro; Riiinai), £&gt;. Pedro Matamoseis años de su minhterió, otro de las gloriosas acciones que pro rós' , D. Agustin Clotet, D. Frincisco Cidét , D. Mániiel Iglesias porcionó cbn sus providencias; y el último un estado dé la mari 'D. Josef Marín ¡ en Sevilla á D. Géfóbinao Yorifa jr D. Gada Real en el áfio 1746. 4.0 Noticia biográfica del generar de Í riel Julián García, 7 ppr, su ausencia ui apodera…</t>
  </si>
  <si>
    <t>Cien</t>
  </si>
  <si>
    <t>…ntación........................... 1,893 Fernañdina. Que celebrada dicha contrata con el mayor aplauso I Idem de varios vecinos del Real sitio de S. Ilde- y confianza del capitán, general Cien tungos, y del ilustrado inten dente Ramírezparecia increíble , á no estar bien comprobado, | Ifonso.......................... ......i........................................... . 1,285 Idem de varios vecinos de lá villa del Escorial de que en el corto espacio…</t>
  </si>
  <si>
    <t>Cienfuegos, Javier</t>
  </si>
  <si>
    <t>Javier Cienfuegos</t>
  </si>
  <si>
    <t>…mporta á todos los, gobiernos legítimos En Gramática castellana, D. Ramón Valle. _el qye tío se valga de otra defensa que la antigua y pacifica po En la clase ínfima de Latinidad, D. Javier Cienfuegos y sesión. Es este título la. piedra angular sobre que descansa el grai» D. Josef B.iranao. baluarte dé la legitimidad, único punto en que han encontrado En la media de idem, D. Josef Saldafia y D. Manuel Berrio"zabal. 'firmezaj reposo los Soberanos; y si el M…</t>
  </si>
  <si>
    <t>Ciouet</t>
  </si>
  <si>
    <t>…Of: el'Sr. Tesorero del haciendo presente áS. M. »Que sí había de llevarse á complcrrieftto, Sermo. Sr. Infante D. Francisco, su augusta-Esposa según convenia y se contrató con el coronel Ciouet en 1819, la 7 amados Hijbs, por donativo de los criados de SS. A A. 17,424 importantísima idea, siglo y medio há cqn tanta previsión concebida, * Idem por lo percibido dél Sr. tesorerog|el Sere de establecer una úáil población blanca en el distfitq.de la gran…</t>
  </si>
  <si>
    <t>Ciouet, Luis de</t>
  </si>
  <si>
    <t>Luis de Ciouet</t>
  </si>
  <si>
    <t>…n ‘Ja I dase el proyecto hasta el presente. Asi permaneció hasta 1819, á isla. En tales circunstancias el único medio que encontraba el Con T cuyo principio el coronel de ejército D. Luis de Ciouet, agrega sejo para el progreso de una empresa de tanta importancia ,'erfi el do á la plaza de la Habana, arrostró á su costa tan útil y árdua -crear una comisión regia, que desembarazadamente, y c'oq inde empresa, presentándose al capitán general de la isla de…</t>
  </si>
  <si>
    <t>Cirios</t>
  </si>
  <si>
    <t>…ráctica una cipio» de organización, pertenece al reglamento expedido en 2 8 considerable latitud que no facilita la clasificación del verdadero de Mayo de 1761, en el' reinadó del Sr. D. Cirios 111, tan flo grado de inutilidad. reciente por los medios de ^extensión y perfección en los institutos Por eso el adjunto Real decreto satisface, como era menester, militares. n. x¡ dos condiciones muy principales; y son, la organización militar, - Allí se ha…</t>
  </si>
  <si>
    <t>…ipe, tintearán.) .-j.s .*-T: v iñúm. 13, frente á. la librería de Miyar^á «rs.el de laantígua, y - 8 elide la moderna. / ’ ■■.-i. t uausiomui. .a^-LcEscrito clásico delininado del Sr. D. Cirios itroue se Cita » del* al foljo 46 ■; dal tomo noveno de lé nueva edición de \* Historia Retel ¡Aterí* modera* en el evrtev del di* aa. general de España del P. Mariana. Véndese en Madrid én las li■onrí» de Eacober y de Orea á 8rt.1 ; ;; - Números. Premios. Ad…</t>
  </si>
  <si>
    <t>…g'ííV"' poderosa munificencia, al sepultar con honor al Banco de S. Car tidad,superior» la «fe qué mf podrían disponer á no mediar el pa- io», monumento glorioso dé la memoria del Sr. D. Cirios m, SW! (lajf^r^mpcctivQ al áñddb echó los cimientos á otro que haré pasar á la posteridad el nom Í8a8 ,&lt;yc¿nos los resultadas &lt;4. jeste jtastruo^nio; de la circulación, bre del Sr. D. feriando vn envuelto en el reconocimiento de las cuando se maneja por bueña…</t>
  </si>
  <si>
    <t>…fina, naranjo, sarco ti na, nogal, nuez vómica, ka nuestra Señora, sus Sres. Reyes Padres, los Sermos. Sres. Infan opio, pimienta, plomo, polígala, potasio &amp;c., en que abundan tes D. Cirios. D, Francisco, sus augustas Esposas, y la Serenísi las fórmulas y diversidad de preparaciones, cuya reunión y com ma Sr2. Princesa de la Belfa. volviendo todos á palacio á !r¿ sie paración constituyen el principal mérito de esta obra. La susenpte y medía de l…</t>
  </si>
  <si>
    <t>…Hija, cuya separación solo pudieran suavizar las yes en otra magnífica, acompañados de los Sermos. Sres. Infantes altas virtudes del Régio Esposo, y la ventura de una grande y ge D. Cirios y Doña Luisa Carlota, todos escollados por los guar nerosa nación, 4 cuyo trono la destinára la Providencia: los cir dias de la Real.Persona. El pueblo confluía de todas partes á las cunstantes no pudieron presenciar sin dulces lágrimas esta despe calles del largo tránsito, no sa…</t>
  </si>
  <si>
    <t>Cis, Baltasar Hidalgo de</t>
  </si>
  <si>
    <t>Baltasar Hidalgo de Cis</t>
  </si>
  <si>
    <t>…S. M. el estudio de El dia 9 de Junio de 1829 falleció en la ciudad de Cartagena las ciencias y de las artes. Los mas aventajados fueron premiados 4 los 71 años de edad el Exctno. Sr. D. Baltasar Hidalgo de Cis con medallas de plata, y decorados con lazos los otros que se dis ne* os y Latorre, natural de dicha ciudad, del consejo de Estado, tinguieron. El .ayuntamiento j clero, el numeroso y escogido con gentilhombre de Cámara de S. M. con ejercicio, caballero gran…</t>
  </si>
  <si>
    <t>Ciscar, Francisco</t>
  </si>
  <si>
    <t>Francisco Ciscar</t>
  </si>
  <si>
    <t>…lgunos perjuicios, desde" Übésr- drfvnes duos dé. kd&gt;£%dh íBticak'.éA mism&amp;víisieffé r.iscMtade tRearí.or pasado hasta 5 ¿t este ? habiendo llegado á la altura de 1 2 píes den por D. Francisco Ciscar, caballero de cruz y placa de la Real v 8 pulgadas sobre su nivel, ef '27dé Dkitnfeé;'&amp;r las costas del y militar orden de S. escuadra de la Real Mediten: i neo h% ocasionado también estragos Is .sobreabundancia Ai^ia j:f ^cai (bk jisEta deHipeccioaHe k jx is…</t>
  </si>
  <si>
    <t>CisseArt</t>
  </si>
  <si>
    <t>…dias. El condeDiebitsch ha tomado el mando del ejército; el conprincipales objetos deque depende Ja perfección del servicio. . qe Toll queda de gefe del estado mayor, en lugar del general CisseArt. 80. El servicio extraordinario del cuerpo consiste en ex lew'; et generalUorttourlin pasa ¿ cuartel-maestre general, en vez tender sus diligencias á favor de la seguridad pública, en la apre de Mr. Berg; el senador Arcumow conserva el destino de inten hensió…</t>
  </si>
  <si>
    <t>Claudio</t>
  </si>
  <si>
    <t>26/05/1829</t>
  </si>
  <si>
    <t>Gaceta de Madrid n.º 79</t>
  </si>
  <si>
    <t>284</t>
  </si>
  <si>
    <t>…la ordenación en gefe de Ha párrafo, donde dicen el actual señor intendente de la Habana Den cienda militar de la ciudad de Santiago, á las dece de la mañana, Bernabé ” &amp;c., léase D. Claudio. EN LA IMPRENTA REAL.</t>
  </si>
  <si>
    <t>…a comunicado como cierta aguas, tan nociva 4 la salubridad pública, -fistos ensayos se ejecu la toma de Schumla pot el ejército ruso, dice ahora que no se he tan por el acreditado profesor D. Claudio:Soutclou , á cuyo zelo rarificado. Pudó muy bien el general ICrassowski apoderarte de 7 notoria inteligencia ha encargado el Sr. Asistente la di;cccion de ella ¡ pero sé ha óécho un armisticio formal con dicha plaza: dicho establecimiento. ; . El general Dieb…</t>
  </si>
  <si>
    <t>Clefden</t>
  </si>
  <si>
    <t>…puerto turco los embajadores de Francia y de Ingla terra. (Gaceta de Franela.) " ' ' ; imgiátbua. tÁneber a de Abril. ESPAÑA. &lt; . . ,--loa toado» consolidados se hallan á 8yf. Kl vizconde Clefden presentó en la Cámara de los Pares una Madrid i 7 dt Abril. exposición, en que el obispo católico de la diócesis de Kildare, al doctor Doy le Jy el clero católico de la misma diócesi^ piden SS.MM. y AA. continúan sin novedad en su importaste salud .que la-Cám…</t>
  </si>
  <si>
    <t>Climent</t>
  </si>
  <si>
    <t>14/04/1829</t>
  </si>
  <si>
    <t>Gaceta de Madrid n.º 45</t>
  </si>
  <si>
    <t>…de la villa de Santa Cruz de ■. 1 • —. . m rr’Jr .ll"" ■ . ,h*'\ ^.'4.'*" Santiago......................... ................................... . a ,000. Pláticas dominicales del Sr. Climent, Obispo qué - fus de A la sociedad económica de la ciudad de la Laguna.»... a 173. Barcelona: tres topios en 4.0 en dos volúmenes, á 52 rs. en pasta, Al socorro de los pobres presos de las cárceles de aque* secunda edición.^Sermpnes del mismo pan todas laifes…</t>
  </si>
  <si>
    <t>Clive</t>
  </si>
  <si>
    <t>…ereses dei comerció y de los colonos , y prbducirá solamente tantismo * ‘ modificaciones útiles, desde el momento en que se reconozca su En fe Cámara de los Comunes al proponer el lord Clive la necesidad. . contestación al discurso del Rey, se expresó con mucha energía «La conclusión satisfactoria de fes negociaciones- entabladas sobre k confianza que el país tenia en el gobierno del duque de con el Emperador del Brasil, es un testimonio de cuánt…</t>
  </si>
  <si>
    <t>Clotet, Agustin</t>
  </si>
  <si>
    <t>Agustin Clotet</t>
  </si>
  <si>
    <t>…audales que vinieron de Indias en los últimos cheo , D. Josef Herrera, D. Pedro; Riiinai), £&gt;. Pedro Matamoseis años de su minhterió, otro de las gloriosas acciones que pro rós' , D. Agustin Clotet, D. Frincisco Cidét , D. Mániiel Iglesias porcionó cbn sus providencias; y el último un estado dé la mari 'D. Josef Marín ¡ en Sevilla á D. Géfóbinao Yorifa jr D. Gada Real en el áfio 1746. 4.0 Noticia biográfica del generar de Í riel Julián García, 7 ppr, su…</t>
  </si>
  <si>
    <t>Clóuet, De</t>
  </si>
  <si>
    <t>De Clóuet</t>
  </si>
  <si>
    <t>…s resultados tenga I mo punto mas ventajoso el llamado península de Majagua , se á bien declarar haberse p’erfeccio'tíádá tina obra á todas' luces ta.n I posesionó v estableció el coronel De Clóuet con los colonos .que interesante como deseada: para que luga se ejecute lo rélativó i lí ¡Condujo. Trascurridos apenas diez meses, y á petar de las mur mites de dicha colonia, y cuide de lá observancia Jreciprftca ‘de la j chas y largas contradicciones que ex…</t>
  </si>
  <si>
    <t>Clouet, Luis de</t>
  </si>
  <si>
    <t>Luis de Clouet</t>
  </si>
  <si>
    <t>…eeeaa»ne»««e»eeee»e*»e**e»ae Mff' Sr. D. Pedro Sainz de Terrones, temrero general D. X.T ••e*e#a*«e* •««&gt;••••* •••t«»4«e*t 4» de la Real1 casa, por cuenta del producto de fa sas-&gt; D. Luis de Clouet, coronel ».»••»•••*&gt;&lt; •■•••e«aea*e» 400 cripcion dé los criados deSS. MM...................... . 306,000 D. A. Roucher is«s««si«*MHe«i«*i-«««&lt;i«4ttnn*MM 80 • Sr. D. Manuel Jimeitez Guazo, ministro- &lt;M • D. J. B. de Migó.............. ................... 1,00»…</t>
  </si>
  <si>
    <t>Cn</t>
  </si>
  <si>
    <t>…España 71!. cumplimiento. Renta perpetua de idem 47$. «En el cartel general de Ai'da á gr de Julio de 1819.= El ix de Agostó llegó de Cádiz al puerto de Toton el ber- Fírmado.sEl general Cn gefe del ejército ruso.” gautin de guerra Zebre, al mando del capitán de fragata Mr. Siuian; el bergantín de guerra Champenoise, al mando del teniente POLONIA. de navio Mr. Ring, procedente del mismo punto, dé donde sa Cracmia 7 ir Agosto. lió el $ de Agosto.…</t>
  </si>
  <si>
    <t>Cñ, J.</t>
  </si>
  <si>
    <t>J. Cñ</t>
  </si>
  <si>
    <t>08/09/1829</t>
  </si>
  <si>
    <t>Gaceta de Madrid n.º 125</t>
  </si>
  <si>
    <t>…onceder privilegio txcktsiro por cinco años a Dea jen iin su aplicación á 1a economía doméstica ó á las artes; porBartolomé Cib-Lsci T D. Jtaft Giraud, de sacian franceses, socios D. J. Cñ. Herpin, traducidas del francés al castellano, v corre-nu-crlnistas redaos «fe’J«rcr áe 1* Frontera, para asegurar fe pro g-.cü nuevamente per un proíesor de química. La obra constará piedad de naassstqais* de su isreadea para prensar fe tara con de dos tomos…</t>
  </si>
  <si>
    <t>Cochnne</t>
  </si>
  <si>
    <t>13/01/1829</t>
  </si>
  <si>
    <t>Gaceta de Madrid n.º 6</t>
  </si>
  <si>
    <t>…ák operacionek&lt;hostiles que pueda haber .enjcvdtoi dir , - Mr. ¡Haqiiicre, que ha venido úitimamenteen compañía; del vanospartidoa de aquel mino: ni prctfará auxilio iá -DwiMiglNd lord Cochnne, trabajará eft el periódico titulado Corread* OMnv- coótrrsus enemigos, ni ¿astoácontra D. Miguel. iGmtierí) te, cuyo redactor principal es Mr. Aeybaod. Se cree que otos m* \iLns pliegos.que coudujo ayer un cor/eo al departMnentOr da flores permuMcerán en Mor…</t>
  </si>
  <si>
    <t>Cochrane</t>
  </si>
  <si>
    <t>…capital otro destino. TVKQUIA. V;. 'i-' r f r[ jií' ii, 'Kl-. - •* 'J ... .Íí-v:.' 0^.5"- 1 s Smtrnet x8 de Enero* ' . Roma aJpde’.Rinero., El conde Capo cf'Istr ja ha escrito al lord Cochrane una carta Continúan los funerales por el Pontífice difuntOcEl.aacto que en sustancia dice asi r -l ' r '• :U ; lagio signé scordando lis disposúriona» prepmstorias jpam aá cón«Xa suerte dé Grecia dependede la pratOKÍon de las grande* clavsi En la sexta jonta…</t>
  </si>
  <si>
    <t>Codd</t>
  </si>
  <si>
    <t>…37 de Junio. Según ellas habían salido de Campeche muchos bu- ^ , ■ ■ 1 ■ ques á piratear, yse cométisn infinito» roboa en |a costa. Se decia Madrid i6 ié Sttítmbrt. que el mayor general Codd habia muerto durante la travesía. Mr. -Macdónald, coronlel de artillería real, había sido nombrado go S. M. y AA. continúan sin novedad en su importanta salud bernador pro tempore. en el Ral sitio de S. Lorenzo; habiendo dapacnado el Rxt ___Lis personas que e…</t>
  </si>
  <si>
    <t>Coffin</t>
  </si>
  <si>
    <t>…no quiere comer, di perfecta uniformidad de voluntad; de modo que solo una vez ob ciendo que mUá no habia necesidad, ademas de que «lid no había servó desavenencia entre ellos el capitán Coffin en la travesía des vientre. ■ de Siam á los Estados-Unidos. El médico ha tratado de experimentar el grado de insensibili Estos jóvenes corren y saltan en efecto con una actividad que dad de este hombre pellizcándole fuertemente los brazos y las edmira, y cuan…</t>
  </si>
  <si>
    <t>Coiterem</t>
  </si>
  <si>
    <t>…e desobedeciera el llamamiento del — V» se ha publicadovla curación de iina tisis puimonal que ha estacionario, se le hará fuego para obligarla á que cumpla; y si en conseguido el doctor Coiterem haciendo inspirar al que padecía cate hecho se advirtiere malicia culpable,ademas de pagar el valor esta enfermedad el cloró por medio de un aparato inventado'por de los tirqs, que en todo caso deberá realizarse, sufrirá la deten él. Este nuevo é inaudito mét…</t>
  </si>
  <si>
    <t>Collar, O. Silvestre</t>
  </si>
  <si>
    <t>O. Silvestre Collar</t>
  </si>
  <si>
    <t>…......................{ daño. En lengua griega. Sr. D. Juan Bcssieres. Santander.............................................................. i* i i# beneficio! En idem italiana. Sr. O. Silvestre Collar. Bilbao i idem. En idem francesa. Sr. D, Josef Casan!. . - - i daño. Én idem inglesa. Sr. D. Rafael Figuera, • Málaga. i idem. En dibajo. Sr. D. Gregorio Vedoy a, Sr. D. Pedro Mádrazo, Granada. i} ídem. Sr. D. Pedro Bravo y Sr. D. Mariano Gil. . " f ídem, En…</t>
  </si>
  <si>
    <t>Colmenar, Juan Amonio</t>
  </si>
  <si>
    <t>Juan Amonio Colmenar</t>
  </si>
  <si>
    <t>…ficio din* tian Luzon, D. Jaime Dót, D. Manuel Chanta, D. Gregorio Granada:.............................................................. Par á ( dafio. Salinas,D. Minuel Blanque, D. Juan Amonio Colmenar, Don ' Gfltdobz...!............................................. ......... .. 00. Fernando de Rojas, Doña María Josefa Moreng, D. Josef PeAlicante. eSSSS*M¡i*MsiSS«l*MÍ*M*M»l**&gt;*l*»MM«IMlM|MSt|S ^ j I draza. Di Juan Sala, D. Domingo Sooparis, D. Mariano Vals,…</t>
  </si>
  <si>
    <t>Colombo, Jacobo</t>
  </si>
  <si>
    <t>Jacobo Colombo</t>
  </si>
  <si>
    <t>…cónsul, en la misma ’ 'nuestra. ' .............. ■ ' plaza ..................... ............................... . too «La solución de la cuestión griega, tegua los principios que D. Jacobo Colombo, dependiente, de aquel. consu-; há sentada el gabinete-ruso, no puede considerarse como suficiente lado............................................................................. .......... 80 para satisfacer las quejas de este contra la Puerta; puesto que…</t>
  </si>
  <si>
    <t>Comercio, An</t>
  </si>
  <si>
    <t>An Comercio</t>
  </si>
  <si>
    <t>…para que declare el mérito, teniendo en considera • Sres. mariscales de campo de cuartel en esta pro ción la mayor frecuencia á los estudios. vincia, por mano de su habilitado el capitán D. An Comercio y fábricas. Premio de i3 rs. vn. al autor de la tonio Fernandez............................................................ 5*55? mejor memoria en que se trate históricamente del origen, progre ; Sres. brigadieres de cuartel en esta provincia, por sos, decade…</t>
  </si>
  <si>
    <t>Comi</t>
  </si>
  <si>
    <t>…rden ' ■ '.:r ■' -ü «Jo-,-.- . •• - - - &lt; -• ■ ; :. ' / - 1 que la caqvó el fuego de esté, la acometió y persiguió hasta Jqs Continúa la noticia de la vtversion dada por el Excmo, Sr. Comi atrincheramientos de su-posición . mientras que el regimiento-mu- sario de Cruzada á los fondorTndicadot en la Gaceta N. 113. ■ -¿ ¡. '• sulman/sostenido por los cosacos, se precipitó rápidamente; sobre J : : ' :• ri: (:• . . JKs. tnrj. el enemigo. t ' ■ .i s…</t>
  </si>
  <si>
    <t>Comi-</t>
  </si>
  <si>
    <t>…l de Aragón: se ha construido un puente de cantería y mani postería concertada en los tableros, sobre el rio Manublés; y fltro Continúa lan&amp;iria de la imersion dada por el Esecmo. Sr. Comi- de lo mismo sobre la confluencia de Río-mediano y él Brazal■ tarto de Cruzada i tos fondos indicados en laGaceta nún. nj. hondo : se han mejorado y suavizado las entradas del dé S. Lázaro sobre el Jalón: se han repuesto las manguardias arruinadas, y. re- Rs.…</t>
  </si>
  <si>
    <t>Comisa</t>
  </si>
  <si>
    <t>…etirado.” fecha se le señala en la provincia ó pueblo correspondiente.) AiAVA.—Vi/orú*. (4 de Julio.) Trigo, fanega 29 rs.: maiz Continúan lat limosnas dadas por ti Excmo. í limo. Sr. Comisa 27: cebaba 15 : avena 13: vino , cántaro 20 á 21. rio general dt Cruzada con motivo del dia de S. Femando. Avila. (Provincia de)__Avila ( 20 de Junio.) Trigo y ce Rs. m. bada sin alteración: centeno , fanega 8. Aragón. (Medidas del país.)__Alcaríiz. Trigo sup…</t>
  </si>
  <si>
    <t>…gen las gran do mandar que se inserte esta noticia en la Gaceta. des obras emprendidas en la ciudad de París, se observa con el Continúan lat limosnas dadas por el Exctno. i limo. Sr. Comisa níaybr interes al-que se ha hecho para fabricar-con solidez sobro rio general dt Cruzada con motivo del dia de S. temando. mal terreno, sin tener precisión de abrir cimiento de mucho cos to. Este knétodo se había puesto en uso para la construcción de los' JO.…</t>
  </si>
  <si>
    <t>Comisario</t>
  </si>
  <si>
    <t>…lativ» al bilí que se ^piensa proponer En celebridad de los dias de nuestra muy amada y virtuosa "para‘suprimir los'impedimentos lcgales de los católicos. Reina, el Excmo. é limo. Sr. Comisario general de la Cruzada, en Ha habido, como de costumbre, varias conversaciones diver uso de sus facultades apostólicas, consignó la cantidad de.2o@ du tidas- sóbre los fraude» de que' se uta para conseguir exposiciones ros al socorro de varios establecimientos…</t>
  </si>
  <si>
    <t>v 167 El Exento. Sr. Comisario a'póstolico general di IdSta. Cruzada, Córdoba. (10 de Marzo.)_2L»r«.r. Trigo, fanega 16: ceba (on moth'j de tos temblores de tierra últimamente acaecidos en da 17: vino, arroba 17: aceite 30. varios puntos de tas diócesis de Cartagena y Orihuela, ha diri - C…</t>
  </si>
  <si>
    <t>…alma en presencia de su Dios, por el P. Manri presencia. que, 8.°, papel 5 rs., pasta. 8. (Se continuará.) Distribución de la cantidad de rs. vn. verificada por el Exento, é limo. Sr. Comisario apostólico general de Cruzada, Los libros poéticos de la santa Biblia, traducidos al caste a! socorro de varios establecimientos piadosos y objetos de bene— llano en verso y prosa conforme al sentido literal, y á la doctrina Jicencia pública del reino, en cel…</t>
  </si>
  <si>
    <t>…ento de monja* Nueva Granada y los de Nicaragua, en que fueron desechos esto» últimos con mucha pérdida.Íranciscanas. Madrid JO de Abril. Continúan las limosnas dadas por el limo. Sr. Comisario general SS. MM. y AA. continúan sin novedad en su importante sa de Cruzada, con motivo de los dias de S. M. la Reina. lud en esta capital. A la casa de niños expósitos de la ciudad de Avila....... to.ooo. En la ciudad de Valencia se abrió una suscripción en f…</t>
  </si>
  <si>
    <t>…l respondiendo á taá honorífica confianza. número de cafionea que han perdido lo* turcos asciende i $6. Ocho individuos, electo* corresponsales, han aumentado,en El Exano. f limo. Sr. Comisario afostóllco general dt im tanta 1 este ñus la litta.de eta.dasq,la biblioteca experimenta siempre fo . Cruzada, em motroo de los felices diat del Rét nuestro Señor, mento por la genero» dnnarion con que contribuyen todo» los ¡ académicos, siendo «fe ta volimwM…</t>
  </si>
  <si>
    <t>…s'debe dinero al dey. Todo se aclarará, y es muy nas indigemes de todas clases y estados que frecuen probable que no tengamos qué arrojar muchas bombas.” temente recurren aTExcmo. Sr. Comisario general £1 Observador "austríaco contiene las‘siguientes noticias de de Cruzada, implorando los auxilios que dispensa Bucharest* En primer lugar hace una ‘pintura bástante tnsje dei este ramo para aliviar sus necesidades, se han in éstadcTen que se hallan los…</t>
  </si>
  <si>
    <t>Comisiono, Castiabogados del</t>
  </si>
  <si>
    <t>Castiabogados del Comisiono</t>
  </si>
  <si>
    <t>05/05/1829</t>
  </si>
  <si>
    <t>Gaceta de Madrid n.º 54</t>
  </si>
  <si>
    <t>…l denales y todos losp»*Ud©»,y en seguida.dió la bendición apos 3 tólica. Luego que losCárdemles, los auditores de la Rota, los combate. Llegaron en efecto las tribulaciones, y el obispo Castiabogados del Comisiono y.los prelados se revistieron con los or lioni tuvo parte enla gloria coodeef* de ú Jgies¡a. DespMsde namentos correspondientes, se levantó S. Sw, entonó tercia, y se pu E1 restauración del trono pontificaly Pió vii llamó-cerca de sí 4 so las vestiduras ponti…</t>
  </si>
  <si>
    <t>Cons</t>
  </si>
  <si>
    <t>…uperior ruso establecido en aquella ciudad y las autoridades de bemador del estado mejicano, se ha unido á los rebeldes j-que han Varsovia. Con este motivo se ha dicho que el gran duque Cons batido dicen á las tropas del gobierno en dos distintas ocasiones. • tantino sé acercaría al-Danubio con un mando de importancia; Tampoco son muy lisonjeras las noticias que estos periódidot sin embargo,,debemos manifestar que las-cartas últimamente reci dan…</t>
  </si>
  <si>
    <t>Constantino</t>
  </si>
  <si>
    <t>…rscrcia 8 de Diciembre. : ‘ ^ Jos Tententés de los .mismos ; se ha dignado resolver, conformán dose cón 1Ó‘expuesto en ‘ suTaibrr por él ínterventór gehet^í' del' S. A. I. el gran duque Constantino: llegó á esta tres dias há de ejércitó y que",estando dotádas ías dós clases' 'de Tenientés y Sub-' regreso de S. Petersburgp. . tenientes'don: un mnnio'ísiiel'do ^ se ‘ lis cónsideré 'íégú ládas íeri üna salido falsa la; noticia,que esparcieron muchos periód…</t>
  </si>
  <si>
    <t>…a cual nos hemos visto precisados á vivaquear por mucho Varsavia ig de Diciembre. tiempo. Estos trabajos han dado á nuestros soldados ocasión dé £&gt;esde que llegó á esta capital el príncipe Constantino reina desplegar su habilidad ; y para formarse una justa idea de e»to se fnn&lt;4í:&gt; actividad en todos los ramos de la administración. Se cree ría preciso haber visto cómo con algunas horas de trabajo, y sir que se aumentará el ejército polaco, y que sus cuadro…</t>
  </si>
  <si>
    <t>…us tropas; pero lo " '' Cbn referencl* 4'Utí-correo extraordinario que parece ha llesüenoesque RoAcró-l* trasladado é los csurtelestitaédot aléx- gado i;Paris, se dice que el gran duque Constantino fia recibido tmtso dé la capital psrafijaralli suresiáeucia. También seasegu- mdén dé marchar qon el ejército polaco i ocupar los Principados» ro que el Sultán ba salido pan el ejército grande, que se ha re- ffiterin contrnúan la tropas rúas tus operaciones e…</t>
  </si>
  <si>
    <t>…labra que po ha usado, y de que se orden del Emperador para que está pronto á marchar bajo las ór yaleii solo para irritar los ánimos contra él; y concluyó diciendo denes del gran duque Constantino. qúe juzgaba que luego que la proposición se presente! Las Cámaras, verán estas que es muy satisfactoria. ALEMANIA. Brandemburgo 6 de Febrero. Cámara dt los Comunes. Si las tres grandes potencias están de acuerdo , respectó 4 la pa cificación de Grecia,cada u…</t>
  </si>
  <si>
    <t>…unca podrá suceder, en vista del espíritu y la doctrina Berlín 4 de Julio. de ella, pero ni siquiera se ha admitido la acusación que según, El Emperador Nicolás partió con el gran duque Constantino costumbre debe preceder á la discusión cuando se delata una obra pira el teatro de la guerra según se asegura, be cree generalmente á la Congregación de índices. De modo que no se ha hecho á los aquí que la rendición de Silistria señalará su llegada á ¡as ori…</t>
  </si>
  <si>
    <t>…anasistidoá él,' Algunos ingleses de distinción que-han llegado á Lieja, pro ademis de SS: MM., losPríricipesy Princesas suí augustos hijos,' cedentes de Ems¿ afirman que el gráii duque Constantino que se SS.AA.RE.el Príncipe yPrincesa de Salerno, el emba jador halla hace tiempo' én aquellos famosch baños, acababa de recibir extraordinario de EspaSa, el cuerpQdip'omático ,los ministros y ún correo extraordinario que le traía lá noticia do haber entrad»…</t>
  </si>
  <si>
    <t>…a Cristina beBorbon á sér la Esposa mas amada del Gran son el azote de los distritos comarcanos. de Fernando, nuestro augusto Monarca., y por lo mismo nuestra c,.—S. A. I. el gran duque Constantino y $. A. la princesa dé Reina y Señora. Don de! cielo á la verdad, que entre ramos y Ldwiez . tkspses de haber residido algunos dias en Dresdc, han tan repetidos testimonios como oes h¿ dado de sus grandes mise partido de «la capital el 23 de Noviembre con dir…</t>
  </si>
  <si>
    <t>Constantino-Antes</t>
  </si>
  <si>
    <t>…ín. Dicen que desde allí tado una ó dos veces en el paseo público ^cuando el tiempo lo ha picará 5. M. á Tukzyn en derechura , hasta donde le irá acompa permitido. ^ ñando el gran duque Constantino-Antes de su salida ha instituido ITALIA» S. M. I- una orden nuera, cuya insignia servirá para recompensar Roma 2.3 de Junio. el mérito civil y militar es el reino de Polonia. El Sumo Pontífice por su decreto de 15 del corriente ha re GRECIA* novado la proscripción…</t>
  </si>
  <si>
    <t>Contador</t>
  </si>
  <si>
    <t>…an levantado el grito todos los perió D.B. A. O............... ................................................. 40 dicos extrangeros contra ios españoles 1 ¡ Cómo nos hubieran re Sr. Contador, é individuos de la contaduría prin presentado á la faz del mundo! En todas partes se nos daría en cipal de propios de esta provincia................................. 600 ara con tal providencia. Iodo «inmundo ha murmurado contra Una sefiora bienhechora...,.,…</t>
  </si>
  <si>
    <t>Contamino</t>
  </si>
  <si>
    <t>…arroja vaoetJU das por la explosión cubrían todo el terreno, 7 aun permanecían BtrlmjoJe A&gt;ipd&gt;». - cargadas, en medio de las hogueras que imprudentemente habian S. A. I. el gran duque Contamino y la princesa de Loará» encendido para alumbrarse antes de mi llegada. Por fortuna un co llegaron áJBialauVan «onde solo icdctíivieron ua* hora, cea» pioso aguacero inutilizó las espoleta, aunque una conservó el fue licuando hj T¡age hfcia Venorie. . go 7 ard…</t>
  </si>
  <si>
    <t>Conynkam, Albert</t>
  </si>
  <si>
    <t>Albert Conynkam</t>
  </si>
  <si>
    <t>…os en diferentes puntos del sur. dt SrJtó. dt_____El Diario deLimtrichanuncia que mañana 3# se hará la elec- harina. Essseeeséeses* 484484 aps.apof cicn cnClare. Se pretendeque el lord Albert Conynkam se pre Cabotage. sentará como candidato en oposición á Mr- OConnell. Exportación al ex!------El Cossrier, contradiciendo las noticias del Jtsnfari'mpKto trangero • soase* ««■» »7S&gt;&lt;&gt;4S* M7»447 i lamodaort deministro* ,-áMgura que iodo lo que dijo aquel pe Ide…</t>
  </si>
  <si>
    <t>Cór, IX Felipe de</t>
  </si>
  <si>
    <t>IX Felipe de Cór</t>
  </si>
  <si>
    <t>…la guardia éess cargo; adrírtíesdo á V- S. que deberá remitir diosas dili del Sultán ascendía á óS; ios soldados de la mansa cié Levante, gencias erigidles bajo de sobre al Excmo. Sr. IX Felipe de Cór que en caso necesario debían hacer el servicio de nerra, a 40^; doba ? decano del mismo supremo tribuna!, 'para unirías ai expe los 8 batallones de iofamem ligera , conocida ames bajo el nom diente generad que ha de formarse soore este asunto $ con el lis de…</t>
  </si>
  <si>
    <t>Cordido, Manuel Cao</t>
  </si>
  <si>
    <t>Manuel Cao Cordido</t>
  </si>
  <si>
    <t>…iglesia nueva de le para una canongía de la colegial de latCorufia, en el arzobispado feligresía de S. Jorge, sita en el crucero de Arrow , para lo cual de Santiago, por muerte de D. Manuel Cao Cordido, á,D. Anto se trasladó con gran pompa el Santísimo Sacramento, estando el nio Vidueiros; y parada: dignidad de chantre de la,, colegial de templo., que es de muy buena arquitectura, adornado con mucha Talavera de la Reina, en el arzobispado de Toledo,por fall…</t>
  </si>
  <si>
    <t>Córdoba, María Manuela Fernandez de</t>
  </si>
  <si>
    <t>María Manuela Fernandez de Córdoba</t>
  </si>
  <si>
    <t>…videncia del Sr. Galindo, teniente de cor - ao^oe» regidor de esta villa, y escribanía de número de Casado, á instan ANUNCIOS. cia del apoderado de los herederos de la Excma. Sra. Doña María Manuela Fernandez de Córdoba, condesa que fue de Torralba y de Talara, se ha señalado para junta de los mismos el día 28 del Continúa '■ Catálogo de las obras de S. M. que se hallan venales corriente en la escribanía, y hora de las tres y media de la tard« en el da pacho de la Real impre…</t>
  </si>
  <si>
    <t>Coria, Obispo de</t>
  </si>
  <si>
    <t>Obispo de Coria</t>
  </si>
  <si>
    <t>…ios terremotos* Rs* mrs. El monasterio de benedictinos de Coria en As ANUNCIOS. turias,........................ ..............................................•••—••— i ,000 limo. Sr. Obispo de Coria..... ......................2,000 Los .oficiales y portera de la agencia general de Catalogo de las estampas que se hallan de venta en la calcogra expediciones á Roma...... ........... ............. .............. *------ * $04 fía de la Imprenta Real. Exano.…</t>
  </si>
  <si>
    <t>Corona, Francisco López</t>
  </si>
  <si>
    <t>Francisco López Corona</t>
  </si>
  <si>
    <t>…ropeo que debería cele vigente de k escuela, debería ser en el mariscal segundo mas au brarse en Varsovia para tratar de k cuestión ruso-turca, y se dice xilio del ejército f ó en D. Francisco López Corona * mariscal que el conde Pablen debe asistir 2 él. cesante, quien por reunir las circunstancias que exige aque Ha vuelto á Vaiaquk el príncipe Hospedar Ghíka; también lla* g* calidad de excedente y antigüedad deberla ser atendido con ha llegado k condesa Lange…</t>
  </si>
  <si>
    <t>Corona, Miguel López</t>
  </si>
  <si>
    <t>Miguel López Corona</t>
  </si>
  <si>
    <t>…desgracia los huracanes que han so Perales, D. Ramón jasdenes, D. Andrés Florín, D. Miguel - brevenido en estos últimos dias han ocasionado en las cercanías del raPedro de Verda y D. Miguel López Corona: para oficiales de la Bósfcro el naufragio á algunos que hablan salido de este puerto, secretaría á D. Francisco 'Javier Arrióla, D. Manuel de la Parra y entre ellos le ha tocado la suerte á uno austríaco 3 cuya tripula y-D. Aginia de Santeikes: para archiver…</t>
  </si>
  <si>
    <t>Corral, Angela Lamagna del</t>
  </si>
  <si>
    <t>Angela Lamagna del Corral</t>
  </si>
  <si>
    <t>…or de ata villa, por la .... . escribanía del nú.mero de Gao na y Loechcs, á contestar la de Rl|vl(HMÍM*á«MS**aSMfMlSS** •MsIIMSSMMHíIsMSNMHMMH Ps'r é;V&gt;dem. manda introducido por Doña Angela Lamagna del Corral, viuda h¿é¡4!rmgieiiM*ea»lím»«l«»iw«M««»M»»»......... .. ' 1 á^dllidiíhl del D. Francisco Javier, Mosquera, sobre pago del importe de sus Sevilla. «isaissusssassMUSM**» eeo#e«#*»o##»*jMaeeee»»ae*»oee»a¿ bienes dótala; en inteligencia que de no hacerlo le para…</t>
  </si>
  <si>
    <t>Corry</t>
  </si>
  <si>
    <t>…el gobierno del duque de con el Emperador del Brasil, es un testimonio de cuánto'puede Wellington. _ * * - una sabia firmeza, si se emplea para sostener pretensiones justas, y El lord Corry apoyó la contestación; pero aunque opuesto cimentadas sobre derechos, cuya conservación interesa á todas las hasta el ¿ia á la emancipación, cedió ai fia á consecuencia de fe naciones mercantes; derechos cuya vindicación y apoyo Han sido gran confianza que se…</t>
  </si>
  <si>
    <t>Córte</t>
  </si>
  <si>
    <t>22/08/1829</t>
  </si>
  <si>
    <t>Gaceta de Madrid n.º 117</t>
  </si>
  <si>
    <t>…stampas, qW fbrttum tin ctraderno, de* caprichos in- próximo, *c véodé ádemas de las librerías allí señaladas, en eiia vetmados-f eralndos al agué fúétte con aguadas de resina por Don Córte en la de'Rarolat en Sevilla én la dé Hidalgo: Salamanca en Francisco Goirá. ."v^‘ ■ ■ ■■• , la deBlanco: Valladolíd en la de Roldan; rebajado el precio á ' Sadirtajiii' arreglada al grabado es de ¥ pulgidas dé alto 7 j reales. ' ’ "•'' ' -44*• EN LA IMPRENTA…</t>
  </si>
  <si>
    <t>Cortés, Gerónimo.Martin</t>
  </si>
  <si>
    <t>Gerónimo.Martin Cortés</t>
  </si>
  <si>
    <t>…roná csta bahta locSres. conde deGui- llería retirado en Elche, dependiente de la Capitanía general de lkminot,- Stratfford-Canning y Ribeaupierre ¡ ¡embajadores' de las Valencia* D. Gerónimo.Martin Cortés; y ha resuelto por Real tres Potencias aliada* , dada uno i bordo de un buque, dé su go orden de este dia se lé den las gracias en su Real nombre por este bierno. Vienen da Pera, y te dice fie eitan.cn ánimo de pasar 4 generoso desprendimiento, y que se publi…</t>
  </si>
  <si>
    <t>Cortijo, Luisa</t>
  </si>
  <si>
    <t>Luisa Cortijo</t>
  </si>
  <si>
    <t>…en el torteo de ayer. gidor de esta villa, refrendada del escribano Gaona y Loeches, se Números. Premios. Administracionw. cita y empieza á-D. Pedro Cortijo, hermano y heredero de Doña Luisa Cortijo, sus hijos y descendientes legítimos, para que com 3,056.... i a000 ps. fs................. Algeciras. parezcan al citado juzgado dentro del término de 30 días, conta Í.835-...,691.... 6000—......................aooo.............................. Búrgos.Reus.…</t>
  </si>
  <si>
    <t>Cortijo, Pedro</t>
  </si>
  <si>
    <t>Pedro Cortijo</t>
  </si>
  <si>
    <t>…primero de corre . Real lotería moderna en el torteo de ayer. gidor de esta villa, refrendada del escribano Gaona y Loeches, se Números. Premios. Administracionw. cita y empieza á-D. Pedro Cortijo, hermano y heredero de Doña Luisa Cortijo, sus hijos y descendientes legítimos, para que com 3,056.... i a000 ps. fs................. Algeciras. parezcan al citado juzgado dentro del término de 30 días, conta Í.835-...,691.... 6000—......................aooo.…</t>
  </si>
  <si>
    <t>Cosme</t>
  </si>
  <si>
    <t>…ición' con la estatua de nuestro augusto Soberano , ejecutada se' reunieron entre si todos los gobiernos para destruirlo. Los por fcl’icadémtco de mérito de la Real dé S. Fernando D. Cosme hombres se coadunan siempre en todo aquello que tiene la señal I. Velazq'tiipz «director dé escultura del estudio de nobles^ artes de de la locura,” | ésta ciudad? Toda esta obra , que imita al marmol, blanco , ysus »Este instituto tenia la ventaja de introdu…</t>
  </si>
  <si>
    <t>Cot, Antonio</t>
  </si>
  <si>
    <t>Antonio Cot</t>
  </si>
  <si>
    <t>…Jorge WaáSevI lli..........________________.................... i daño. dington, D. Samuel Pnce , D. Antonio Escovar, D. Joan AsMáU¿a-........... | beaef. dinero. tonto Aüsoategm ,D. Antonio Cot, D. Domingo Ordiñana, Dos Gr-mala....... ........................................ ............ Par á q daño. Juan Antonio Irazusta, el capitán Fitzch, D. Francisco Isadir, AHcinte..................... ..................... 1 por 100 ídem. D. Pedro Zalduegin,…</t>
  </si>
  <si>
    <t>Cotrd-</t>
  </si>
  <si>
    <t>…eCcacia 41 beneficio da las mitffcontmuard') »m bh ano. nas de carbón de piedra: cuarto, deja 4 la libre especulación del ín CbntiHúdla úótkiá de ia htorrSibH dada for el ’Emtnm. ’Sr. Cotrd-‘ teres partiimhti'ilas de plofno, metales preciosos, 7 de otras sus ^ ■seirto do Cn&amp;adálíá hs ft*uiot 'ikékáéos oh ¡a traces* numt- tanciáis -apireCiablei qiM&gt;ha derramado:con prodigalidad la naturaleza fobreánaestro suelor quinto, anima l* ind¡geqKÍon de la…</t>
  </si>
  <si>
    <t>Cottereau</t>
  </si>
  <si>
    <t>09/06/1829</t>
  </si>
  <si>
    <t>Gaceta de Madrid n.º 85</t>
  </si>
  <si>
    <t>…temáticas. Si los franceses tuviesen mas nes de una politice sabia y precavida. (Diario dt ¡os Debates?) xonfianza en los principios que han abrazado, serian mas tolerantes ____El doctor Cottereau, agregado á la facultad de medicina de para con los jesuítas, o mas bien para con aquellos que tienen por ] París, presentó el martes a/ del corriente á la Real acadenra de tales; esto es, para todos los que en nuestro país llamaríamos evan medicina un enferm…</t>
  </si>
  <si>
    <t>Cow.ev</t>
  </si>
  <si>
    <t>…e en buen otado, tamo por lo perteneciente á víveres E- UcnrLr anuncia que los pMegos remitidos desde Vierta por como á reparos y dem &gt;»: U rusa se hallaba en Poros ei día 5 de e! lord Cow.ev con fecha 4 de Mayo, habían de una victoria ga Abril En Malta »e hihkhi mas que nunca de la proximidad de nada por .o» i2r-.es en CztrnovoG;. un rompimiento entre Inglaterra y Rusia; y según ío- que se ve noE: mismo p=r:ccb:o inserí1 un artículo negando que e…</t>
  </si>
  <si>
    <t>Cowle</t>
  </si>
  <si>
    <t>14/05/1829</t>
  </si>
  <si>
    <t>Gaceta de Madrid n.º 67</t>
  </si>
  <si>
    <t>…m que.se cree que no tardará en caer ea tobos de k;fystieif* paña: que va á abrirse costra los rusos. Pero, no se puede explicar ____ Con fecha 16 del corriente avtsa5 de Viesa ej lord Cowle^b que el mal estado de los caminos ha néo causa dejquédos rusos: (1) Un puds tiene 32 libras dei marco de Francia, turcos no hayan vuelto á comenzar lás hostilidades, "G) tía zoloník pesa 70 graao% —^El Cmrkr t a quien según parece interesa mucho</t>
  </si>
  <si>
    <t>Cowley</t>
  </si>
  <si>
    <t>…poco peso, que no pasa de quince libras, y la de que un niño pliegos de Mr. Gordon fechos en Constantinopla á ra de Agos pueda ponerla en movimienro. (Gaceta de FranciaO to, y del lord Cowley fechos en Viena á 17 del mismo. Al salir ESPAÑA.ditos pliegos' dada se había resuelto definitivamente respecto i Grecia, nt hábian salido los comisionados turcos que debían pa Madrid 18 de Setiembre.sar al cdartel general del conde Diebitscb. (Ccurírr.) Según…</t>
  </si>
  <si>
    <t>500</t>
  </si>
  <si>
    <t>…a&amp;Otose ¡sabe con tada^rteza que esta escuadra se halla eonde de Bulgari, y continúa su viáge á Pétersburgoi Ayer salió muy cerca &lt;Jéf Canal. con pliegos para Londres el hijo del lord Cowley, ministro de ^ En efecto nuestro corresponsal de Portsmouth nos escribe con Inglaterra cerca~de~nuestra cOrtertín correoüfrancei ijue^ salió tle^"^ííeha dérf9éJSérT«anibre'lo siguienier»Me apresuro á participaros Constantinopla el 17 del corriente ha traído l…</t>
  </si>
  <si>
    <t>Cr</t>
  </si>
  <si>
    <t>24/09/1829</t>
  </si>
  <si>
    <t>Gaceta de Madrid n.º 138</t>
  </si>
  <si>
    <t>…ui**. ^ TsiPtoHlüfc dM^ «uMicca AiijajíCehadagr. Fon auto de la'Rcal audiencia de Sevilía ae cita y einpTflza á W cemteno 4; loa acaaedorer pwqOftf lian peesentado i lo* bienes de D. Cr¡*-lUw»4 tdl|al.AjOobjUtta«¿vde¡ao.del Foerto^de Sta.r María ,'para.4}M en . NavAaaA (is * ,Tng9,_robo 9*4; cl tiriiMiio de rgo di»'comparezcan «n dicha Real aodiencia por aot cajbfda 4M: »i*o, canuro.4.; aceitjs^rob^ g8.á 40.; tí ó por apoderados coa do* docu…</t>
  </si>
  <si>
    <t>Cretiiz</t>
  </si>
  <si>
    <t>…stá muy satisfecho de la conducta dél bajá »El ejército que sitia á Rustchuk ha sido atacado por39 tur de. Egipto, y aunque .por ahora disimula su enojo, es porque no cos; pero el general Cretiiz los ha rechazado^con gran pérdida^ El ; está en disposición dé "vengarse, procurando sacar todo el partido general Scheremetieff se', ha disiinguido . principalmente jes ata isiBfé del que ya tiene condenado ¡n prtto como rebelde. acción.”’ ' „■ - , .'-V. ; S…</t>
  </si>
  <si>
    <t>Criado, Rafael</t>
  </si>
  <si>
    <t>Rafael Criado</t>
  </si>
  <si>
    <t>…rgelino á dos leguas Antonio Noguera: para una media ración de la misma, por el de la costa (á la altura de las islas Hyeres) dando caza ¿ un buque de. D. Pedro Benito Lafuente, á D. Rafael Criado: para una ca mercante que pudo salvarse por estar próximo al puerto; también nongía de la catedral de Ceuta, por muerte de D. Domingo Du se han divisado ¿ lo lejos otras seis naves piratas qué han apresado ran, á D. Pedro. García Delgado: para uaa media ració…</t>
  </si>
  <si>
    <t>Criezi</t>
  </si>
  <si>
    <t>…ión alguna haciendo plantaciones- han abandonado'sus trabajos. El capitán «Je7 policía ni alegar éxciisá al servicio,‘'qué en iguales’circunstan- Basano ha sido reemplazado por él capitán Criezi en el mando de cias prestarían á las justicias ordinarias'; para lo cuál eii casó nece- la expedición dé Prevésa. El ejército dpi general Church ya no se sajió sérin apremiados por los7 subdelegados, cpó multas y demás halla Ipn estado, de seguir , la ofensiv…</t>
  </si>
  <si>
    <t>Cristina, María</t>
  </si>
  <si>
    <t>María Cristina</t>
  </si>
  <si>
    <t>…la exposición del recorder de su elevada clase y virtudes. SS. MM. sicilianas, que acompañan á Lóndres, respecto á los delincuentes condenados á muerte en la*' su hija la Princesa Doña María Cristina en su viage á Madrid, últimas sesiones de Oíd-Bailey, dió audiencia al lord Canciller,, salieron de Ñapóles el dia 30 del mes último; la primeya noche al duque de Wellington, al conde Barthurst y á Mr. Peel: hr descansaron en Gacta, la siguiente en Velletri,…</t>
  </si>
  <si>
    <t>…pidió que nuestras Soberanos y sus Reales vinieron 4 despedir 4 SS. MM. Sicilianas, y 4 m augusta hija la Húeiocdef entrasen en esta ciudad el sábado como habían pensado; Princesa Doña María Cristina ; y en compañía de nuestros Sobera pero lo verificaron todos él domingo ag fi tas seis de la tahki Aque nos, llegaron los ilustres viageros hasta Rívoli, desde donde con lla nofche hubo iluminación general, distinguiéndola , por la pro tinuaron con dirección…</t>
  </si>
  <si>
    <t>…los envíos mas conside Monarca Sr. D. Fernando vii , por D. A. R., en obsequio de rables de pescado deberán hacerse en los primeros meses de los su feliz enlace con la Serma. Sra. Doña María Cristina de años pares. No obstante como la vendan la $e hace en la isla á Borson , para canto y plano, á 6 rs., y para guitarra á 5. Grande fines de Setiembre, seria fácil despachar algún cargamento en esta marcha triunfal á la entrada en esta corte de la Serma. Sra.…</t>
  </si>
  <si>
    <t>…uvieron la honra de IX Fexvavbo vr es su préxímo y augusto enlace con la Serosa. besar las Reales manos de SS. MM. y A- la Rea! servidumbre de Señara Princesa, de las Dos-Siciiias Doña María Cristina be nuestra augusta futura Soberana, la de los Sermos. Señores Infan Roxsox, ha. llamado á los acreedores i quienes está afecto el de tes, D. Juan Miguel de Gríjaiva, el Capitán de Guardias de k recho de subvención de guerra, para- que se presenten en la"coa-…</t>
  </si>
  <si>
    <t>…ricación de turnio por medio ■ y española, para las felices nupcias dei Rey' nuestro* Señor -con k ¿e un ~:mo nueve que ha inventado con máquinas para moler y Reina nuestra Señora Doña María Cristina fs&gt;£ -Borboñ, cerner cieno oro dicto, cuyo modelo y descripción se halla depo Princesa de las Dos' SiciUas; por D. Gregorio IsÉaé Dkz de Govéd. sitado en el Real Conservatorio de artes, habiéndosele expedido Se hallará 2 12 cuartos en la-librería .de Orea." p…</t>
  </si>
  <si>
    <t>Cristina, Maxía</t>
  </si>
  <si>
    <t>Maxía Cristina</t>
  </si>
  <si>
    <t>…r último á esta comisión trando, étt-uno de los coches SS. MM.-Sicilianas,-SS. A A. RR. la recaudadora, k cual tendrá la inexplicable satisfacción de haber Serestáte Sra. Princesi Doña Maxía Cristina be Eorson f acudido de pagar esta antigua deuda, eos cerca de 5 millones de rea Doña María Francisca, y cn^cl otro ks Se raías* Srss* Infamas les, y la de disminuir en go millones próXimau&amp;me k de amho$ Doña Luisa Grlofa, Doña María Teresa, y los Sermos* Sres…</t>
  </si>
  <si>
    <t>Crotbers</t>
  </si>
  <si>
    <t>…9 deSetiembreúl- tku de rentas y contrabandos, modo de sustanciarlos, y penas, imr tímo. &gt;*•&gt;*■' ■;...... ''" ' puestas áolos defraudadoñl dé lá Real Hacienda, con inserción á mEI capitán Crotbers dé la «dieta JfnrrnWr, qñe llegó é Bsjti- la letra de las Reales órdenea é,instrucciones que.eo el dia riged; necesario.¿ te* subdelegados, asesores, fiscales de.Rentas y depen dientes del resguardo, y útil á los que tengan la obra de , loe Habana idice qisé…</t>
  </si>
  <si>
    <t>Crowclt</t>
  </si>
  <si>
    <t>…a en esta ciudad .... .Discurso' enviado por el presidente dé los Estados Unidos* á la junta delegada pof la Real Academia de S. FernandS paré exa los indios Greeks, por medio del coronel Crowclt. minar los profesores prácticos de arquitectura de los cuatro reinos «Amigos y hermanos: de Andalucía, que habiendo obtenido sus nombramientos' de «El grande Espíritu ha pernptido que la Voz del pueblo me maestros por los gremios ó cuerpos privilegiados con a…</t>
  </si>
  <si>
    <t>Cruz, Santa</t>
  </si>
  <si>
    <t>Santa Cruz</t>
  </si>
  <si>
    <t>…mpezó el pueblo £ pedir su cabeza. El general Gamarra, su anta gonista, fue recibido con aclamaciones: en seguida quedó electo ¡ Roma 17 de Diciembre. , ' presidente de Bolivia él general Santa Cruz, antiguo presidente n El jueves último asistió el Sr. vizconde de Chateaubriand, em del Perú. El general Sucre ha sido arrestado y conducido á Lima: bajador de S. M. Cristianísima, i un gran convite que le habia ofre el 10 de Setiembre estaba en el Callao. La…</t>
  </si>
  <si>
    <t>…ieotipa hecha en. ciado pan, cuando el pérfido BUnco toim por intriga el mando; París por Mr. Didot. Su precio por suscripción ,cn .rústica será el, . que pertenecia de derecho al general Santa Cruz,; sin permanecer ¡ dfe ao rs. en Madrid y ia en las provincias, del ctial seentregari en él cinco’días, es preso y muerte! por uña faccion,y á esta su-. la mitad en el acto de suscribirse; adviniendo que. ademas de 4 cede un gefe legítimo, y á Velasco sucede…</t>
  </si>
  <si>
    <t>Cuellar, Prudencia</t>
  </si>
  <si>
    <t>Prudencia Cuellar</t>
  </si>
  <si>
    <t>…*w*g**** *************** IJar á 4 benef., res á los bienes que han quedado por fallecimiento abintcstato de Gruñida.». »eaaoessee»o—eesee—*v**«****f «**«—*—•«•*«*••»»»•*• i daiio. Doña Prudencia Cuellar, natural de la villa de la Nava.^e la Al¡canfe,_~.......MSMSSMSMH* *t^S»**»SM*afl**&lt;A«S«l|^SS Í i 1 ídem, Asunción, provincia de Segovia , 7 viuda de D. Bernardo Me vi Murcié...........eoe«e(Ma**«aeeeae********a***a*****aeee*eaeae«*e ídem. lla Sanr, vecinos q…</t>
  </si>
  <si>
    <t>Cuesta, Teresa Diez</t>
  </si>
  <si>
    <t>Teresa Diez Cuesta</t>
  </si>
  <si>
    <t>…F. yV.,del comercio. Esta obrita pue^ .Urrutia, á usar de sus derechos en el juicio de testamentaría de su de ser útil’, porque ademas de dar una idea de los principios ele abuela Doña Teresa Diez Cuesta, como uno de su$ herederos ins mentales del comercio, contiene modelos de cuantos documentos tituido en el testamento bajo que ha fallecido;! prevenido, que dé se suelen usar entre negociantes, y ¿n particular de la teneduría de no verificarlo, se Je dará cl…</t>
  </si>
  <si>
    <t>Cunn</t>
  </si>
  <si>
    <t>…nos el juicio acre y las dotes del estilo que caracterizan al formas para su mas fácil uso. príncipe de los historiadores españoles. Idem 29 de idem. A D. Joscf Joaquín del Aian», coronel Cunn completo de matemáticas puras por D. Josef de Odriode caballería y gentilhombre de Cámara con ejercicio, privilegio zola, capitán del Real cuerpo de Artillería: tomo 3°, que com de introducción por cinco años de una máquina^ para construir prende los tratados…</t>
  </si>
  <si>
    <t>Curtís</t>
  </si>
  <si>
    <t>24/01/1829</t>
  </si>
  <si>
    <t>Gaceta de Madrid n.º 11</t>
  </si>
  <si>
    <t>…este ejército la proclama que sigue : ------- A consecuencia de haber remitido el Arzobispo católico de - «Nuestro» deseo»; van por fin á cumplirse. Ha llegado el nio- Armagb, el doctor Curtís, a! marques de Anglesey las copias de siento de mamilar al socorro de nuestros desgraciados concitada'. la carta del duque de Wellington, y de su contestación á ella, le danos de la parte oriental de nuestro continente. Harto sabidoe ha escrito el noble marqu…</t>
  </si>
  <si>
    <t>Cutaoda</t>
  </si>
  <si>
    <t>…d de S. Fernando, ocurrido en esta corle el fiia t 1. de Noviembre último, psr* que en .el término preciso de3O,diás&lt;C0tnparezeaoé:djediicirleen,el juz. CAMBIOS bu BIA. , gado del Sr. Cutaoda y escribanía vacante de García,de la Madrid; ' pues patata dicho término, les pararé par juicio. Uodmtfil 41._París 15 ip4 16 Iíb_Saataáder * benef. . _¿_Quí,ío tupies# el paradero de D. Serafin de Amenedo ó.de «¿Bilbaodallo.__Cédtzé- ídem papel—Sevilla! 41 i…</t>
  </si>
  <si>
    <t>D, Bernardo Revuelta.y</t>
  </si>
  <si>
    <t>Bernardo Revuelta.y D</t>
  </si>
  <si>
    <t>…ón célebre; la esfera', el glqbó^yiá geografía; misma clase D. Josef Adaro,Í)^.Juan .Ramón , D. Ramoa Bar-la úrbataidady fa cfónOlogiá; lá' tóstória de Espilla 7 ¿jdlbujofueredo , D. Bernardo Revuelta.y D*.Lucio del Valle,. obtuvieronxon los últimosóbjetos en quebrillaron dé un modo asombroso también mención honorífica, y sortearán otro premio ^extraordina lá' apücacíbáde los discípulos; y d infatigable zelo. de los maes* rio. Éstos premios consisten.todosL.en…</t>
  </si>
  <si>
    <t>D, Fernando Hérrera y</t>
  </si>
  <si>
    <t>Fernando Hérrera y D</t>
  </si>
  <si>
    <t>…l**&gt;*l*»MM«IMlM|MSt|S ^ j I draza. Di Juan Sala, D. Domingo Sooparis, D. Mariano Vals, ■ Murcia...;....!.*...............v.................................. i¿em* D. Isidro Prots, D. Fernando Hérrera y D, Vicente Salvés, que V1ÍCÍHCIÉ&gt;ssÍimms«smmi«»»«shs&gt;».m».*smsi........ idem. representaba la caja de Amortización: todos.acreedores en el con Badajoz..-;........................................ 00. curso del Sr. marques de Benavént, qne pendió en esta corte y…</t>
  </si>
  <si>
    <t>D, Infante</t>
  </si>
  <si>
    <t>Infante D</t>
  </si>
  <si>
    <t>…sociedad de Ovie La santa y Real hermandad del refugio /piedad de esta corte^ do en los aflos iy8t fij(l3{ottl cónde. de Toreno, «i .los. qiK-se de la que es protector el Serano. Sr. Infante D.Cárlos María Isi-í hace una destripdon dé varios'mármoles, 'mihérátes^ y ótni di dro, llama como patronaquees del patronato de legos*qué'ftiri-p versas producciones que te han deacubicrtocniél principado de As daron D. Diego dé lá Pefitf'yDofia Juliana Niso, s…</t>
  </si>
  <si>
    <t>D, Juan de Breñal</t>
  </si>
  <si>
    <t>Juan de Breñal D</t>
  </si>
  <si>
    <t>…compañía, Don para descargarlos barcos, con estampas, en negro, papel e r*., rús Manuel Muñoz de Pando. D. Francisco Antonio (González Mi tica 5. randa. D. Antonio Ventura Gómez. D. Juan de Breñal D, Joscf Númi4#Míquina*: lavarías carretillas: 2.°carros para tier- Jauregui. D- Francisco Caficque. DrJjW1, Muñoz. Doña Paula ras; máquina para hacer trencilla, con idem en idem, papel 14 Benita'López. D. Antonio de la Paliza. :E).: Manuel de Palacios -'reales…</t>
  </si>
  <si>
    <t>D, Teresa Hernández.'</t>
  </si>
  <si>
    <t>Teresa Hernández.' D</t>
  </si>
  <si>
    <t>…. Juan Antonio Basaldó. Núm. 2.0 Máquina para hacer clavos, con idem, pepcl 6 rs., Í&gt;. Juan Ventura Ortiz. &lt;D. Matías López, Martínez. D. Juan rústica 6. , Antonio Gómez de Haédo. Doña Teresa Hernández.' D, Pedro Núm. 3.^ Idem para devanar varías madejas i la vez; dos groas López Martínez. D. Gregorio López de Pando y compañía, Don para descargarlos barcos, con estampas, en negro, papel e r*., rús Manuel Muñoz de Pando. D. Francisco Antonio (González Mi tica 5.…</t>
  </si>
  <si>
    <t>DadÜMÓr</t>
  </si>
  <si>
    <t>…o/WW/roriTrespor 100 consolidados 89#. &gt;• ' i . ■ \ .Q.ijr!£ ns i it Julio.,. Tí ElTimet diüd.'qkiTVétla contráfio i la política general de. Eu --■a Acabada llegar á esta corte el príncipe DadÜMÓr, ayudante' ropa, y á Id que ha declarado el' duque da¡Wellington , el permi de campo del conde Pasckewitsch de Erivan,' el cqal, salió el 5' tir que la Turquta dejtse de ser potenCia independiente. Si^w nuedel cuarteLg^nenlrestpbleddptcercrdr Ardesson,rál&lt;S©…</t>
  </si>
  <si>
    <t>Daña, Víctor</t>
  </si>
  <si>
    <t>Víctor Daña</t>
  </si>
  <si>
    <t>…rior pronóstico, fes enfermos, srcediaso de Borrici, dknídad de la santa .Iglesia de Tortosa; y el que en el tercero manifestaban debilidad, ya en este nos suplica Escroo, é Ruso. Sr. D. Víctor Daña tan Saez, Obispo de la misma, ban les detallásemos algún mas alimento, pretextando el no poder tomando k palabra al ofertorio de ella , les hizo ver cuan obli sqfrir el hambre, por lo que no tuvimos dificultad en concederles gados quedaban á la bondad de tm M…</t>
  </si>
  <si>
    <t>Dándolo</t>
  </si>
  <si>
    <t>…aquel dia un cuerpo de 63 hombres, destacados del ejér mente y pasar á la isla de Candía. cito del gran visir, se presentó al frente de las avanzadas rusas El almirante austríaco, conde Dándolo, que salió de Smirna cerca de Provadi. Permanecieron los turcos en la posición, hasta para Egina, estaba en 20 de Diciembre en Milo con una goleta y que el 24, sin emprender cosa alguna, se retiraron sobre Aidos y un bergantín, (fiaceta universal.') Schumla.…</t>
  </si>
  <si>
    <t>…el 24 para la Meca,con el objeto de im otros víveres que iban á Constantinopla, y los condujeron á Egi plorar las bendiciones del cielo en favor de los ejércitos otomanos. na. El almirante Dándolo , que á la sazón se bailaba en Smirna, Nada omite el Sultán para exaltar mas y mas el espíritu guerrero se trasladó inmediatamente á Egina, y sin decir nada, se apoderó de su pueblo. No cesan los movimientos y la organización de las de dos buques imperiales q…</t>
  </si>
  <si>
    <t>…dad que reina de algún tiempo á esta parte Acciones del banco 1870. Empréstito Real de España 78$. Renta en las comunicaciones de estas islas con Londres. perpetua de ídem 52}. El almirante Dándolo que cruza eu el Archipiélago ha dado, El Rey por su decreto de ayer ha mandado, con acuerdo parte á su gobierno de que iba á reforzarse considerablemente la del consejo superior de la Guerra, lo que sigue: escuadra británica que se halla en estas aguas. Artíc…</t>
  </si>
  <si>
    <t>…te continúan sien NOTICIAS EXTRANGERAS. do bastante alarmantes. Se háii redoblado las precauciones en las BULGARIA. fronteras, y reforzado el'.cordonsanttario. El vene ral, mayor, conde Dándolo, comandante de nuestra es JCrAjoza oo de Julio. cuadra aélArchipiélagoVliásldd-nombrado contralmirante. . .El cuerpo del general.Witt se ha puesto en movimietife, j se JdekC^l«rige 4‘la 'peqltéfiaValáquia, en donde la mayor parte de la» Las cartas de Constant…</t>
  </si>
  <si>
    <t>Dañino</t>
  </si>
  <si>
    <t>…¿ los dos chas , después de purgado por sí ¿ irritado hasta lo stano; y ahora ai español con algunas correcciones, y aumentado con un Asa Bocsrisa , es punta de Europa, patio del Sr. Dañino, á k&gt;s capítulo en que se manifiesta el origen, progresos é influencia que tres días y después de haberse del mismo modo purgado y tomado ha tenido el derecho romano es la jurisprudencia patria, por Don algunas infusiones aromáticas estinmkBtes con ei fin de…</t>
  </si>
  <si>
    <t>Daoy, Samuel</t>
  </si>
  <si>
    <t>Samuel Daoy</t>
  </si>
  <si>
    <t>…m mamieeto de Joz dichoa acr«c&lt;torea, &lt;uie iodutoa lo» ertrangeÍtSu. Ni,m; D. Juan Maoual do Lera Alifaz , comerciante en'el A^^.r^r taaa’ &gt; ctráihdo dcYorek, reinode Inglaterra ; D. Samuel Daoy y. comaturcia................... rr-?r nañlr» del comercio dé la villa de Cwdüoii, en *1. m»mo. reino; , ctodífoctorra dala oommflía da kymrta» de Madrid; Dofia.María * p«o» * * JoacA de Cartillo^tvicm da to andad de le Corofia; D., Fabián .fu*rtaa..flB--f.H…</t>
  </si>
  <si>
    <t>Dávila, Sancho</t>
  </si>
  <si>
    <t>Sancho Dávila</t>
  </si>
  <si>
    <t>…guel de Cervante, Saahasta ahora. La itria se halla.cn el mismo caso. , vedra. D. Josef Patino. El barjtes es de un color blanquizco; como los álcalis , con 4° D. Antonio Agustín. D. Sancho Dávila. D. Juan de Aus vierte el color vegetal azul en verde; tiene ja propiedad de unir tria. D. Alvaro de Buzan. Antonio de Nebrija. Pedro Meaendez. el agua con el afeite, y en todas sus combinaciones es un veneno., Avilés. (JV continuará.') violento. Se disuelve…</t>
  </si>
  <si>
    <t>Dcmidow</t>
  </si>
  <si>
    <t>…hombre desconocido aun? nes de infantería y 29 escuadrones de caballería, con 32 piezas de S¿n embarco, el general Diebítsch está ya colocado en el dia en artillería. El ayudante general Dcmidow 1 mandaba todas estas tre aquellos hombres gandes á quienes la guerra ha hecho céle tropas; la infantería lo era por el ayudantegencralChapowitzki; la bres en nuestro siglo.' caballería por el general Lewaschow, y el general mayor Wachs-/ ~-Después que "pasar…</t>
  </si>
  <si>
    <t>Debates, Je los</t>
  </si>
  <si>
    <t>Je los Debates</t>
  </si>
  <si>
    <t>…Ut plazadeRacFiowa, sítuadamasiba-' tinopfa , seria conveniente infórmahe si todavía lá ofrecen en jo de Widdin, destruyendo las fortificaciones antes de evacuarla. PctCTiburgo. (D. Je los Debates.) . __ ; * El bajá de Scúuri se prepara ¿tomar la ofensiva contra empeño—- : S^ttiriórjSírtódicw al&amp;íahes psrece queloe turcos se sos ral Geismar. tienen en una resptable posición respecto ¿Ja pequefia Valaquia. Hoy hemoYxecibidola corrcspondéncia de Búchares…</t>
  </si>
  <si>
    <t>Decano</t>
  </si>
  <si>
    <t>…a9^s|.núi López .Ballesteros. . \-yiasjj¿ue'se cometen jen loi templos. ' , .; . - ? ; • NOTICIAS EXTRANGERAS. Conformándose el Rir nuestro Sefíor con el parecer de! IIu»&gt; irfeimo Sr. Decano gobernador interino del consejo, se hisémdo ...j . TUXQ0IA. resolver en Real orden de 13 de Mayo próximo que el bandoreConstantinopla zz de Mayo. l.itivo á contener las irreverencias que se- cometen en los templos, aprobado por S. Mi en g'üe Abril de este afi…</t>
  </si>
  <si>
    <t>Deemp</t>
  </si>
  <si>
    <t>…es (tcri 4 ■ mua¡*adoal,coaiajo «I Exepo. Se. Secwsaiitvde Esudoyldfl «fWMpa. df toda, la paga* ,findolente pato» aorncatma de weldo y Despacho 4rGmi* y !«&lt;*«»* por «pedio.&lt;Jel H» Sr. Deemp ;prr^po^ay^^rin^;pofí^.p*nsioMtt,*e cntiaadc&amp; tin pcfmiuodai^ividaila* pensione»4» &lt;we ñiedaa &lt;k &amp;&gt;:mha«n»p*e.*oo,dfl?*l»odonoe inn»9Ci»U4id coaqaeke U'jnUommjnsagan «I pagodc loe diezmos, aja queUs ditpour .litar, da ln.de * Andre», ó ppr ójrpa mérito» pa^ti…</t>
  </si>
  <si>
    <t>Dejgrás, Mariano</t>
  </si>
  <si>
    <t>Mariano Dejgrás</t>
  </si>
  <si>
    <t>…la mucha abundancia que gía . escritos en francés* por' Jdí. Rpch?, Sansón ’, y traducidos hay^ de estos mineralca^én la- provincia, para contestar al oficio de al cástellano por D. Mariano Dejgrás y D. Diego de Argumosa, V. E. dei; de Noviembre último, en que de Real orden me en acudirán á recoger el tomo 4.a en Madrid en la librería cié Calle carga averigX» de los propictarióe'¿de las minas de carbón si po ja , calle de Carretas, y en las provincias en los puntos donde se d…</t>
  </si>
  <si>
    <t>Delgado, Antonio</t>
  </si>
  <si>
    <t>Antonio Delgado</t>
  </si>
  <si>
    <t>…ue con tanta felicidad Toledo, por muerte de D. Pablo Irazoqui, y no haber tenido hizo el caballero Juan Aldini, con el fin de encontrar medios de efectó el nombramiento hecho, en D. Antonio Delgado, y por facilitar socorros en casos de incendio. Estas experiencias se han muerte de D. Andrés' Antonio Arteaga, á D. Agustín Gallardo reiterado en esta ciudad con el éxito mas completo. Se dió princi y D. Josef Sabas María de Rioja, .. t pio por algunos ensay…</t>
  </si>
  <si>
    <t>Delgado, Pedro</t>
  </si>
  <si>
    <t>Pedro Delgado</t>
  </si>
  <si>
    <t>…evo, núm. 25. mado con razón el padre y protector de cuantos pobres y necesi ----- * Memoria- sobre el nuevo sistema decimal de yesos y medidas tados le-Implorahan. españolas, por D. Pedro Delgado, brigadier de infameria ele los El extraordinario concurso de gefes y personas de distinción, Reales ejércitos; en la que se demuestra que tiene España un sis ipe ademas de las corporaciones de la ciudad, concurrieron á tri tema natural de pesos y medidas, de…</t>
  </si>
  <si>
    <t>Denegó, Manuel</t>
  </si>
  <si>
    <t>Manuel Denegó</t>
  </si>
  <si>
    <t>…fecto. Tal es el título de esta que el- t.°de Diciembre estalló una revolución en Buenos-Aires, obra, uoa:de: las mas apreciables quejen su género se. han publica Íremovida por el coronel D. Manuel Denegó i Ucabeza de tjpo, do basa ahorna Esti escriuen nvelros fáciles, naturales y sin apa ombres, contra el gobierno establecido. El generé Livallesalió rato poético sublime; de modo que por ;su sencillez pueden gra tsú encuentro con todalafucrza diiponibl*,d¡ó un…</t>
  </si>
  <si>
    <t>Denzel</t>
  </si>
  <si>
    <t>…momento »Yo se han puesto bajo mis órdenes todos los vecinos de ella que pue- resultó comprobada la causa de esta muerte casual, y Mr. Dunn den tomar las armas. Por otra parte el general Denzel ha llegado quedó libre de toda, responsabilidad. á los montes de Agrafa con j9 hombres, y todas las , provincias de esta parte de Orecia conociendo sus verdaderos intereses sefian FKAMCIA. unido á él , y han coadyuvado á sus operaciones: el estrátárca De Parí…</t>
  </si>
  <si>
    <t>Descacho, Ministro de Estado del</t>
  </si>
  <si>
    <t>Ministro de Estado del Descacho</t>
  </si>
  <si>
    <t>…S 18 DE JUNIO DE 18‘¿9. ARTICULO DE OFICIO. «1 habilitado ^perceptor i, representados, Íes satisfaga en esta parte, evitando lademas es la distribución todo motivo de queja ; y El Sr. Ministro de Estado del Descacho de la Guerra ha circu-k otra se pondrá al dorso dé los libramientos que legitimen k ¿oda Ja siguiente Real orden sobre el modo de hacer Iqs gagos -data de lajéenla mensual de! pagador,4.° Los pagos qué en vír-1 en moneda de veliofi* riy . -y ~ tud de endoso d…</t>
  </si>
  <si>
    <t>Descúentodelerras</t>
  </si>
  <si>
    <t>…-------—• vW- ’ fF ( idém. Ha'sido retasada'en 502,760 rs-vn ; y las persor^is que qúieran haSanfiago....»': l idem. «er postura* y necesiten‘mas explicaciones, podrán dirigirse á Don Descúentodelerras á razóndé...»..»£:»....»»:»’' gfá 4 por loo. ‘Manuel Antonio Novoa .alcalde mayor de dicha plaza,sute quien Acciona* del aéverificará la venta. - ¡ ■*: ■ - ; . f ’ *•&gt; Í1? .J•’ 'JJ■ 1 "3;‘ •&gt;.' J V i::;. *•/ L M /nr : r. -y • ‘*!"-i '• . ; : ■ . .. t.-, |- /…</t>
  </si>
  <si>
    <t>Dfebitscfc</t>
  </si>
  <si>
    <t>…bienes en los gobiernos meridionales. Dicen que después del can- verdeada, en los fitas E f 9 de Agosto, llegaron d campo del !-* ge de las ratificaciones vendrá á esta capital e! conde Dfebitscfc, conde Fsskewitscfi de Erivan Ali-Rey, gobernador del distrito 13 y que á él y al conde Pakewiísdi Ies ha conferido $&lt; M. I. la de Loira, y Mirzi-Mek-Oglu-AIfeBey, gobernador también del dignidad de feld-mariscaf. Sanálik de Oí, con £1 objeto de entregarse co…</t>
  </si>
  <si>
    <t>Dfeífiiseh</t>
  </si>
  <si>
    <t>30/07/1829</t>
  </si>
  <si>
    <t>Gaceta de Madrid n.º 107</t>
  </si>
  <si>
    <t>…os • in orden de marchar bácia ei Danubio; esta forma un. efectivo dé tendentes de Vailadoiid y de Extremadura 5 sobre si la facultad ge$ hombres- Je todas armas. Se dice, que .el conde Dfeífiiseh esta [ de .aquellos visitadores de Rentas es extensiva a las escribanías de haciendo .preparativos para .pasarle!. Baikan. . i .r I cámara de Ls cnancillerías j audiencias respectivas, según la atri-t .■ Desde el parte del 14«fe este Atada 'positivo. sabemos,…</t>
  </si>
  <si>
    <t>DIA, CAMXIOe DEC</t>
  </si>
  <si>
    <t>CAMXIOe DEC DIA</t>
  </si>
  <si>
    <t>…más como efectos secundarios» ócomo simpatías morbíficas, no por Fontana, 50 ídem. * " ríT-J' “.Y. 'I y,:. r-UllijiJ' pasan de la clase de accidentales i pero sigamos en pos de la cura CAMXIOe DEC DIA., 1, „-.J ^ jción tal cual nos la proponen nuestros autoras, toquemos los re Londres. P . le4|HH«««**»U*4«MtS««««&gt;tiMS**SI** t r;y t SMStMMSSH******Cr. 'J1 fl.M ' jlÓ jl já tsortes que hasta el dia han sido puestos en práctica por aquellos, y Ama IS»« 1 concl…</t>
  </si>
  <si>
    <t>Díaz, Angel Suarez</t>
  </si>
  <si>
    <t>Angel Suarez Díaz</t>
  </si>
  <si>
    <t>…que Mr. jaubert tiene todavía de tiempo en tiempo algu Je Avila, vacante por muerte de D. Antonio de k Cuesta. á nas conferencias eos ei rels-eíFesái. En el palacio de la embajada D. Angel Suarez Díaz: gara una canongía de la de Sigiienza, por Inglesa se estaba disp©3ksdo-akjas»saSe~p&amp;ra--«^-ag£ntc.ingl€s.qüe "renuncia de D. Francisco Javier Álvarsacr ,~y no haber tenido se espera de un momento á otro. Parece que la escuadra rusa ha efecto ei nombramiento…</t>
  </si>
  <si>
    <t>Díaz, Joséf</t>
  </si>
  <si>
    <t>Joséf Díaz</t>
  </si>
  <si>
    <t>…ueblos hacia sus Réála Personas! En seguid? pasaron 1 En la sesión del dia 14, después de leída la correspondencia, loé Augustos viageros el arco, en cuj o momento mismo sé'pre el profesor D. Joséf Díaz leyó varias observaciones sobre car- ' sentaron i SS! MM. y i 5. A. R. el capitán genera! de'Valencia, huncos idiopáticos que habia observado duianté' sai permanencia diputaciones de su audiencia y ayuntamiento, intendente'y otras en la villa de Marchen^, pre…</t>
  </si>
  <si>
    <t>Diaz, Josef María</t>
  </si>
  <si>
    <t>Josef María Diaz</t>
  </si>
  <si>
    <t>…as lisonjerasde sb mocedad:' En lá latinidad guieron los de la lengua francesa, presentándose entre otros lospresentaron también eLfruto deuftaaplicacion esmerada., Uno de alumnos D. Josef María Diaz de la Torre, D. Pedro Pinazo ytliospronutició undíscurso lleóode' la mayorteroura; demos D. Agustín Fernandez Benedicto , á quienes como .sobresalientestrando'el respeto qué se debe yel intenso amor que se merece se adjudicáronlos primeros premios; y Di Anton…</t>
  </si>
  <si>
    <t>Dicbitsch</t>
  </si>
  <si>
    <t>02/07/1829</t>
  </si>
  <si>
    <t>Gaceta de Madrid n.º 95</t>
  </si>
  <si>
    <t>…dose.con el parecer de V. SS., que me dar Jos pormenores de rada. Én cuanto á Husein-bajá, luego que reciendo la .soberana protección un establecimiento tan útil y Ven supo que el general Dicbitsch había pasado el Danubio, salió de tajoso al público, siempre que se aprehenda en las'diligencias al-' Schumta para tomar el mando de la división que se halla en Rust- gun bulto con géneros lícitos ó ilícitos, y no resulte dueño legí chuk. Ya se sabía en Const…</t>
  </si>
  <si>
    <t>…ntérprete de la PuerEl mayor déWildermeth, oficial de! estado nuyor general, tM'céú pliegos, pór cuya razón nabía algunas , esperanzas de que fha salido ton el.cuartel general del conde Dicbitsch, en rcctnpl*. acaso m concluiria la ^z tptpp anabja^ imperios.’* kodduuiyvrStaff^ que na refrendó de aquél punto, . , , v.., , ,/ñ~. ■ UOtATMKA. |C-c ;i id r. Ltndres *9 de Julio* ; Cidh s J&amp;tipñi. ; Estamos mfornodos por cartirife iVdé Abril qué no fueron Fo…</t>
  </si>
  <si>
    <t>…los Sres. Maze1, padre, hijo militares juzgan que le seria muy expuesto avanzar con las fuerzas mayor y compañía, hicieron varios ensayos con la máquina que poco numéralas que el general Dicbitsch tiene en. Romelia, pues han inventado para detener el movimiento de las ruedas y desengan según los últimos partes del 7 del corriente .no pasaban de go9 char los caballos de.de el interior de los carruages. La primer exhombres, y porque se alejaría de sus co…</t>
  </si>
  <si>
    <t>…e los embajadores lico son sujicientes para sostener el giro de una mano i otra de contra las condiciones del tratado. • Ij,200 , y para satisfacer esta cantidad. "Por lo demás el general Dicbitsch ha modificado algo las A medida que crece la propiedad y la industria se necesita primeras condiciones que se enviaron al Gran Señor; y tenemos del oro y ale la plata para acelerar los Ciirtl»ios. El dineéo circula fundado motivo para creer que al tiempo de r…</t>
  </si>
  <si>
    <t>DIcbitsch</t>
  </si>
  <si>
    <t>…s respectivas que •___ El Observador austríaco anuncia que el 28 de Octubre se estaban esperándolos en sus demarcaciones. En todos los pueblos cangearon en el cuartel .general dei conde DIcbitsch las ratifica han recibido las mayores pruebas de respetuoso amor y fidelidad ciones del tratado de Andrinópolis. Se creía que los rusos evacua significadas por el ínteres y esmero con que han procurado e¿ ador rían la plaza 10 dias despees, y que el campo del…</t>
  </si>
  <si>
    <t>Dicbitsch-Sabalkanski</t>
  </si>
  <si>
    <t>…viageros, j:- j '.i -í: ... ■-.-...i folOWIA. ■■ ■ -.t Crocoria4dtOáuhrtí ¡ .. • v ¡ ¡ 7 loe introdujo en Jé tala da audiencia, en doode permanecieron Según cartas de Varsovia el conde Dicbitsch-Sabalkanski va chtrame tréa cuartos de hora. I recibir de su Soberano nuevas próeba» de agradecimiento, ade* • Por. la neché concurrieron al palacio de lúea loa cardenales» mas die las que y» lia récibidb. p¡eén que soté Atendido é la dig- «1 cuerpo diplomático, 7 toda l…</t>
  </si>
  <si>
    <t>Dicbtach</t>
  </si>
  <si>
    <t>…ñolas establecidas en Londres, y muchas pormeoorés relativos á las proposiciones de paz hechas ál gran vi inglesas conexionadas con ja Península, como también varios ca sir por el general Dicbtach. El parlamentario ruso manifestó du balleros particulares y señoras, presentaión generosamente sus do de luego al visir que se le entregarían Jas mugeres yniftos que taciones í S. E. sé había» hecho prisioneros después de la acción del si, ti quería "Las suma…</t>
  </si>
  <si>
    <t>Didhttacb</t>
  </si>
  <si>
    <t>…RANGERAS. retemiooet de Rusia, ha vuelto 4 asegurar que se halla &lt;Hfwt« acceder 4 ellm* pato tocante á la indemnización ha TURQUIA. Í que no tiene dinero. Parece sin embargo wt el conde Didhttacb ^ Cvnstattíinopla ti dt Agosto. * *' no comidera este obstáculo como insupvtanlf, ingénito mayé sus imtrucciotiet (en las que parece se previo este casó) está autoYa han principiado la» conferencias con los plenipotenciaría* rizado para admitir las proposicio…</t>
  </si>
  <si>
    <t>Díe</t>
  </si>
  <si>
    <t>…el Béllun, y que lás guarniciones de Widdin, Silistria y Giuf-it S. Nicolás. Pero en vistá da esto el general mijosde-fleMe resol sWó han heCbó simultáncatnsote varias salidas. El general Díe^&gt;¡ É itách ha expedido inmediatamente orden ¿ las tropas que ést*n eó I vió evitar este golpe, para cuyo objeto marchó el g de Marzo cotí un batallón del regimiento de infantería de Mingrália, tres com- cámino para que apresuran sus marchas, y él misólo bs ma…</t>
  </si>
  <si>
    <t>Die</t>
  </si>
  <si>
    <t>…ndente generol del ejército sobre .. .. SIOUIAVSA. . Ja/si 6 de Agosto. Al «elior .Mentarlo del Despacho de Hacienda de Real orden Cuanto mas ripidos son los progresos que hace el general Die» digo con eita fecha lo que sigue ¡He dado cuenta al R»y nuestro bitsch, tanto mas aceleran su movimiento las tropas destinadas á Señor d» la conteMadoa de V;;E,,f»cba!í&gt; de Majo último, so reforzar los diferente* cuerpO» dll ejército sctivo. Toda la Mol bre…</t>
  </si>
  <si>
    <t>Die-</t>
  </si>
  <si>
    <t>…sostuvo el combate bastante tiempo por ambas partes con igual encarnizamiento, haita que al fin el enemigo se vió precisado ! Tra facción literal del parte circunstanciado que el conde Die- retirarse i un bosque con el objeto de buscar en él, protegido por bifek, general en gefe del ejército, ha dirigido con fecha 12 de la artillería, una posición mas favorable, dejando el campó de Junio á S. M. el Emperador de Rusia , acerca ne la victoria con…</t>
  </si>
  <si>
    <t>Díe-</t>
  </si>
  <si>
    <t>…or el Bosforo. Este es un hecho conría eí cual vienen á causado gran satisfacción á los habitantes de esja ciudad. La Die estrellarle todos los raciocinios: quitad al ejército del general Díe- ta ha enviado una diputación para saber de k^iálud del Rey. Lue bitsch los medios de subsistir, de reforzarse y de abastecerse por go que SS. A A. supieron la novedad ocurrida á S. M., se trasla Sisópoü, t de zmcnzzüT la capital por Burgas é Imada, y desde da…</t>
  </si>
  <si>
    <t>Die-i</t>
  </si>
  <si>
    <t>…ue paz entre .Rusia y Turquía. .Aseguran qué los embajadores cxfian- ron recibidas W la púeita dél mer; ^ coéducidM jJéb dkhe Husaeros cercade la Puerta rjmbUn hecho ¡preguntar al general Die-i trisimo Sr. y petsqnis auterizaikV y dÍMÍngtddalq«i&gt;*r9Ílos^apln*« bitsch si estaba autorizado para entrar en oegociacionetry que el.- sos del pueblo, y’bbtéqúiadas fMliiiátidéjubplfhswtffaHt eneral lea tomestó rrnilitiéndoUs.el ií/rrMaium del Emperador Mcion…</t>
  </si>
  <si>
    <t>Dieb</t>
  </si>
  <si>
    <t>…ía ne sos entre partes» Los escribanos solo habrán de disfrutar lo que gado constantemente por ía Puerta. Ies corresponda por sus derechos en lo contencioso y sobastas* qué —’— £1 conde Dieb»t&gt;ch ha comunicado de oficio al príncipe Miles satisfarán fe interesados y rematantes, y.en lo.de oficio Ja loacfe la noticia de feabérse firmado el tratado dé paz, y ios conve Real Hacienda, por justa tasación. Todos estos gastos serán apli nte hechos en fav…</t>
  </si>
  <si>
    <t>Díebfe</t>
  </si>
  <si>
    <t>…recia, y i fjK «orkias que tenemos del ejército alcanzan hasta e! 21. El decidirse en fin la stierrc de este. país. Dicen que los helenos no gm visir , engañado segunda vez por el general Díebfe|* , pues quieren admitir el Soberano extranjero que se pretende impo ha vuelto i equivocar el cuerpo de este gefe eos ei dei general ner!©, y se asegura que d conde Capo d!Lma será elegido pre Krassowskl que lia llegado de SíKsuia, y está acampado actual side…</t>
  </si>
  <si>
    <t>Diebiisch</t>
  </si>
  <si>
    <t>…o se ha publicado en nombre de S. M. el Emperador tantinopia alcanzan hasta el ió; según ellas se acataba de publi de Rusia. car en aquella capital la conclusión dei tratado, y ei general Diebiisch habla dado orden a sos avanzadas para que retrogradasen so bre Andrino polis No se había publicado ninguna copia del tra Los últimos periódicos extrangeros en nada contradicen las tado ; poro esto so es extraño, porque ei gobierno otomano, cuan noticias que d…</t>
  </si>
  <si>
    <t>Díebistch</t>
  </si>
  <si>
    <t>…VuA Al cienda; y boslmanw^e urprúne ei mmiitario da Ceinsrcio,? Mir .ViX.. ' Aa \onJMMi« vt iu^-‘ ■ oufactumíreúniendouisaujjbitciooss al amontérm da:k&gt;Interior, Se asegura que al general Díebistch tema intención da pisar al por ló que tocá al 'CMnarcio y manufacturas de Francia, 7 rWtaBalkrin y que sa estaban bañando ao al ajércóolbafrájp rítiros bleciendo eV cqntéjode comércio pov lo ralativó é cohsdiaa al fa» p«y -esta ,ftnprha La ópawoinnfiqnaim dir…</t>
  </si>
  <si>
    <t>Diebit</t>
  </si>
  <si>
    <t>…bbiíi^^ ciiyar comunicación con Varna, queda asegurada por la'éltima victorisj£ se halla abundantemente provisto de cuanto le-báe^íaltáí For otra parte, si como aseguran, logra er general Diebit&amp;b* abrirse paso por el Baikstr, doblando la posición de Sdiútnlí^Iiíiéirtfc qúé&lt;:el respondí* general Geismar hace un mcvimientcrsobre So&amp;an p^ra -liamár la*" dilación, y que el cuerpo de que procediesen los desertores., vuel atención de los turcos, esta oper…</t>
  </si>
  <si>
    <t>Diébit</t>
  </si>
  <si>
    <t>…imiento de Yligina w se deben abrir las negociaciones. Para este fin dicen unos que destacó partidas que se extendieron hasta et camino que va de Andrinópolis1 á'Constantinopla.S 'conde Diébit sch'Ha elegido á Andrinópolis; otros indican a Schumla, de dónde ha salido yá el gran visir, aunque se ignora «El Comandante general, el gefe del tostado mayor, y el ayu la dirección ^úe ha tomado. ,.n‘ dante dé campó general conde Toll, escoltados únicamente…</t>
  </si>
  <si>
    <t>…o ins^dkkrñemeT ocupar supuestos. ‘ •• ■ y Halii-bajá p-ra Petersburgo; y de re. olías de un aviso confidencial Los do? h¿¡h de SUiarkYdeiAkioh, y el seraskkr que msn- .'. •■- 4el general Diebit^h ai- Rek-Kfendí, ve cree que no saldrá va* ¿¿ba a orí i lar de! Danubio, se disponen á salir de esta, adonde estaban como prisioneros ce guerra* para regresar J Turquía,. . * r AUSTRIA. A Jj^uf-bdá ¿e Varna piensa ¡r ¿Egipto, pues'Me hemed-A a sir Vina ig de…</t>
  </si>
  <si>
    <t>Diebitbch</t>
  </si>
  <si>
    <t>…almente á uso dedos cuerpos de en Varna , hay fundado motivo para creer que Sllístm’fív&gt; fardad h demarcación de su mando; que inmediatamente 'sean presentarlos tú en rendirse. El general Diebitbch/-qú¿ tan "vigorosamente ha a! comisario de'guerra que corresponda, j en su defecto ai corre rechazado y casi dispersado el ejército dei- gran -visír’p^ué gidor ó alcaide de! pueblo para que los pase su nueva primera revista 2 358 hombres, va á aprovecharse de…</t>
  </si>
  <si>
    <t>Díebitcch</t>
  </si>
  <si>
    <t>…e deben pagar ¿ la salida el de fanal* por ser el segundo derecho en tará la amnistía que el Sultán ha prometido. que no se verifica el pagó del de toneladas. De Real orden &amp;c. El general Díebitcch, que conoce, muy-bien todo el negocio, Madrid 24 de Octubre de.t829.sl.uis fjopez Ballesteros. ha dictado las, providencias necesarias para reducir , por medio de la fuerza a( bajá, .si con su conducta le obligase á recurrir.áéstoa NOTICIAS EXTRANGERAS. medio…</t>
  </si>
  <si>
    <t>Diebitich</t>
  </si>
  <si>
    <t>…s de la 1 .a clase y una de le a,*, resul- Jassy *8 de ■Abrid. . i ; [tando/.-aibatúlloB dear;iÚey&lt;M del 4° departamento una crecida, . • El dia, 14 del corriente salió de esta el conde Diebitich, ge cantidad-de ,raciones de .pienso, que se cargan á los altos precios neral en gefe del segundo ejército, acompañado del cuartel maestre tdeyalladqsj para (las eictjaidss dé mala fq ¿licitando que al. decían í general del mismo ,.yeiii. llegó á Goliatsch: i…</t>
  </si>
  <si>
    <t>Diebitkh</t>
  </si>
  <si>
    <t>…ciar iiá f\*ri*'la rebaja dé' parlé dé la contribución de guerra’. él célebre Humboldt , é vists de la gran semejanza' que observaba Seguía la córrHpondenctá Muy aictira entre el general Diebitkh y entre lás montafiti del Bnsil y lis del Ourat , s* persuadió qsié el liaron de Roycr, ministro'dé Prusia. (Gstetá'Ub Augiburgó'. debían hallarse diamantes en ¡ ja Siberia, en cuya opinión se ha - I,/j. sí'. r. I1! vk)Hi7i ?.-:i 1.. ;í, .3 . tr.,t. ■* t‘\ af…</t>
  </si>
  <si>
    <t>Diebits</t>
  </si>
  <si>
    <t>410</t>
  </si>
  <si>
    <t>…san de Constantinopla que en vir- 1 ea de que el Emperador iria á Jassi, y acaso desde allí al cuartel tud de una orden del Sultán, el campamento de reserva que estaba general del conde Diebits;h. en Adrinópolis , saldrá inmediatamente para Sehumla. Se cree que Esta misma circunstancia parece que apoya las conjeturas que S. A. qo tardará en ponerse en campaña al frente del ejército re Bay sobre las negociaciones de paz que se suponen entabladas con…</t>
  </si>
  <si>
    <t>Diebitscb</t>
  </si>
  <si>
    <t>…A.ditos pliegos' dada se había resuelto definitivamente respecto i Grecia, nt hábian salido los comisionados turcos que debían pa Madrid 18 de Setiembre.sar al cdartel general del conde Diebitscb. (Ccurírr.) Según avisan de Portsmouth ha llegado á la Mancha una es S. M. y AA. continúan sin novedad en su importante sa cuadra rusa','pules'algunos buques de la marina Real la han visto lud en el Real Sitio de S. Lorenzo. •obre las costas de Francia; se co…</t>
  </si>
  <si>
    <t>…!- o-l oup rol 9l&gt; -siq-lttl ber ; que el Rsis-eítendi había salido deConstanúnopI», «para Htdidat políticas qtu dthsn Umfr^ips tsftsdl i*b tratar de paz en el cuartcl geperaí del conde Diebitscb.” Está no-; f rícanos para lo¿rar sus&lt;JÍM*:ppry*dioi,Mamtty\W#W tnicii ticia pare» cierta ; pcfo.m contraria á la,4* la entrada tp,, ,Cons tando las efusiones dt sangre di una y otra paft/tn^ nsvr ni», ta ntinopla. A la verdad, st Jas negociación?! debían enl…</t>
  </si>
  <si>
    <t>12/12/1829</t>
  </si>
  <si>
    <t>Gaceta de Madrid n.º 172</t>
  </si>
  <si>
    <t>…n íuRatifiaado tedQanatdMiMplarAiii'ia# dltegKrMitAlMr «ad&lt;aduya»quet»efun^p&gt;A&gt;dtin6|Wi»b#e«_k»aiOTÍo&gt;»Wlrijr rio» ruiopij turco» el dia 1(14) del luitydsoitlrip»Hdli|lt&gt;b&lt;&gt;l ■ fe conde Diebitscb acaba de coamnicarme de oficio la noticu de s^^^k^CrDicbftich.quíe* este dichcuo acootecimjentoJugniAJi* arenes se -V,yo por mi mrteppMiieayrpá participarlo iV. penque ctoáU id ..W les’permita “ * • ■ * haga sabar a lo» navdndtdiHie iÉ nnbiMa^a »c balleu eo L…</t>
  </si>
  <si>
    <t>Diebitsch</t>
  </si>
  <si>
    <t>…partirá alianza si nos dilatásemos marren manifestar las ventajas consi al ejército en todo el próximo Marzo. guientes al desenlacé que' entonces producirán sus nobles tareas. El general Diebitsch quedará de gefe del estado mayor, y el Asegurar sin efusión de sangre los derechos de la humanidad; mariscal Wittgenstein mandará la vanguardia del ejército impe arreglar para muchos años unas relaciones que en su antiguo esta rial. Los generales Geismar, Rot…</t>
  </si>
  <si>
    <t>…latar lu dominio por medio de las colonias^ cuyo resultado, sepan .sé dice, someteré é la rcto|u:ion del Empeque por tuu parte avanzaron hasta Italia vGibrahar, y con )»* rador el general Diebitsch. A cito k afiade que se hallan comue poblaren por afta la» costas del Pooto-Euxino, jamas han po¿ pcomctidM en etto* asunto» mueboa cmplcadm supatMoaa. * r ' ■ 3 ido establecerse oef otro lado del rioiAoüs. Ademas las re petidas invasiones que hicieron luego…</t>
  </si>
  <si>
    <t>…sean morosos en el puntual cumpli fi condición de que se entregue a jussrf-bajá. No se desea mas que miento de las contrataii De Real orden fice. Madrid q^de Febrero giierra; y el general Diebitsch debe marchar inmediatamente para de. 1829. sZambreno. ; el ejército. Dicen que S. M. accederá fi los deseos.'del «Onde do Witgenstein, que pide su retiro á causa de su avanzada edad ; pero Qtra.jeffalando i t*d* mrobet, it arm txtremgen qué te futro» sé ignor…</t>
  </si>
  <si>
    <t>Díebitsch</t>
  </si>
  <si>
    <t>…oían fuerte* risotadas rque durare^ bastantesenfftrtos e* efcéjéreito estaban!», soldado* muy ebtu- algun tiempo; muchos dé los que sé-ogonen á la medid* céü;f4?0C¡ tiasmados. El general Díebitsch, nombrado general en gefe .habia d/losxatóticos estaban1 inquietos en :sus asientos ,- yjigfítaron, ^ llegado á afrielU ciudad y ptlsádO'rééitlá ékítropas: queneiraquc- no se? habí a fijado semejante cartd?) i Mr.Rtcei siguió)/uidis^ursoí lloa filtra*# lias n…</t>
  </si>
  <si>
    <t>…de pregun NOTICIAS DEL TEATRO DE LA GUERRA. tas en teórica y práctica; todo con arreglo á lo que se hace en la Parte de lo ocurrido desde el 7 hasta el 19 de Febrero. academia. El conde Diebitsch , general en gefe del segundo ejercito , d» 4.° Las juntas formarán un acta manifestando la aptitud y co parte de haberse hecho muchos reconocimientos con el mejor éxi nocimientos que los pretendientes hayan acreditado en el exámen; to á presencia del ejércit…</t>
  </si>
  <si>
    <t>…todos sus puer ukase de 18 del corriente, para que me suceda al gefe de su esta tos 310 barcos de vapor, sin incluir en este número los que perte do mayor el general de infantería conde Diebitsch. necen al gobierno; que solo Lóndres posee 57, y que ademas de »A1 separarme de la carrera militar, en la que durante 40 «tos hay en el astillero otros 16 nuevos. afios he combatido por el trono y por la patria, me es muy lison 11"» carta de Malta, fecha el 7…</t>
  </si>
  <si>
    <t>…scala en ellos conforme á la declara cian que el ejército ruso aun no había comenzado las operaciones, ción &lt;5.* deí arancel y artículos 3.0 y 5.0 del reglamento de 21 de y que el general Diebitsch estaba enfermo en Gallatz. Febrero de 1828, han de contribuir con el aumento del 2 por 100 que les está señalado; y que para el pago del 2 por 100 de . CRECIA. depósito se consideren como precios fijos los designados en el mis .2V&lt;&lt;v&lt;h7ho 2g de Atril. mo aran…</t>
  </si>
  <si>
    <t>ü OConnell; y no se admitió la propuesta de Mr. Spring Rice, re- lEl general Diebitsch, aunque se halla con terciana»,« hace lie* var cik'di'Oac'M’Xr) á los pumo» en donde « necesaria mi presen lativa á enmendar la pato del emaapt^HÍ8^&amp; ] cia. Hajsalido de Srailoir iMrtilleríi gruesa y 1m municiones ne- blá del juramentoquedeben haceclé^atÁicoa…</t>
  </si>
  <si>
    <t>…de la capital están completamente organizados, Han vuelto! comelizár las operaciones militares en Bulgaria- F! motivo por que no se trata ya dé hacer salir los rajas. La distribu- conde Diebitsch , general del segundo ejército ruso , situó á orillas 1 eion del pan se hace con mucho orden: todos los habitantes tur del Danubio una división bastante fuerte, con ánimo de pasar ¿1 cos, armenios, griegos y judíos han sido empadronados por fami-' rio y ataca…</t>
  </si>
  <si>
    <t>&gt; ó ) . 1;? . IIP ( __D¡cen que el general Diebitsch ra be apoderado de do* atrin- satura. chamraiaraotinmediaiua-ñrSilistrm, yen~«fki*--he incaatfvaitoig KT piezas do artillería (*)í Copíinte el * Giurgewo, y ya lo han veríficadoúnosióocarros con víveres, El embajador extraordinario y ministro plenipotenciario…</t>
  </si>
  <si>
    <t>…icle asegura que la cuestión de la suspen tienen mas que ia9 hombres en la ciudad, habían pedido capitu sión de las sesiones del parlamento se ha discutido seriamente en lación al conde Diebitsch, qtie espertado lomarla por asalto, ha el coneojo, bía desechado las proposiciones. El mismo periódico contiene los dos artículos siguientes; ■n Dentro de poco se nombrarán un gran número de Pares ¡ peTtUtlA. «oeste -nombramiento no se publicará sino mucho ti…</t>
  </si>
  <si>
    <t>…ociéde curar, total ó parcialmente, có por el desfiladero «fe Marnoutaeha; poro cayerudo'sóblé él Jes | ea lo* pueblos da la provincia. Esta medida tan nuera como seve- tropea del conde Diebitsch fue completamente arébllafó ^obligán fü, cs un Vello testimonio de.la vigtfeacfepaternal de S. M. so- dole á entrar en el misino «fefitaderó. En ésia'encemiirádaaécton ha I br* todo* los Objeto* de beneficio para la conservación y mejora perdido toda su artil…</t>
  </si>
  <si>
    <t>…temos la esperanza qué «Se asegura que Ahmet-baja, lejos de prestarse á capitular, le anima de que las importantes disposiciones adoptadas por el ha contestado á la intimación del general Diebitsch, que defende Parlamento en la sesión presente contribuirán, con la ayuda de la ría i Silistria hasta el último extremo; y sin duda para confirmar Providencia divina, al restablecimiento de la tranquilidad y me esta resolución hizo inmediatamente una vigorosa…</t>
  </si>
  <si>
    <t>18/07/1829</t>
  </si>
  <si>
    <t>Gaceta de Madrid n.º 102</t>
  </si>
  <si>
    <t>…i Constántinópla. fluir'de un modo dedisivo en el resultado de la campafia.' ’•{ ____.El Times dicé’, que según el parte de la batalla , la victoria VAIAQUIA. , conseguida por el general Diebitsch ño es decisiva , V que con un j Bueharest rj de Junio. ' . poco mas de experiencia llegarán los oficiales turcos i ser tan pru- j Segun cartat que acaban de llegar ahora mismo dé las inmedia denles como Valientes y vigorosos son: sus soldadote ' 1 &gt; . I . . ■…</t>
  </si>
  <si>
    <t>Diebítsch</t>
  </si>
  <si>
    <t>…a resolución de emprender ia retirada, abandonando su artillería y que no se separasen de sus posiciones. El cónsul, por su parte , ha bagages.” En esto estamos de acuerdo, mas el conde Diebítsch i despachado sa buque para instruir de la respuesta del presidente á quisiera hacernos creer* que el ejército dei gran visir ha sido no r íos embajadores que van á Constaatinopia. Se ignora el efecto que solo derrotado, sino completamente dispersado; y luego…</t>
  </si>
  <si>
    <t>…y. Cinco por 100 consolidados 109 f. 70 c* Ac mes. Después de la llegada de este oficial se ha dicho que sa- ciones del banco 1845. Empréstito Real de España de 73 á 74. ] hedor d conde Díebitsch del regreso del gran visir á Schumla, Renta perpetua de ídem 494. [ envió á Mr. Fonton como parlamentario para ofrecerle un armis- ____ Antes de ayer salió de esta corte para la de Lóndres el mar[ ticio, y según otrm para hacer proposiciones de paz. grave Gui…</t>
  </si>
  <si>
    <t>28/07/1829</t>
  </si>
  <si>
    <t>Gaceta de Madrid n.º 106</t>
  </si>
  <si>
    <t>…- ' — - ~ -- ----■------- ' —‘ ’ El mismo periódico añade que. cuando recibió el Emperador (1) La Gaceta de Corfú añade que en este combate, dado el la noticia de la victoria del general Diebitsch, exclamó: ” Ahora 17 de Mayo, salió él gran visht herido, aunque ligeramente en una va £ ver la Europa que soy hombre &lt;dc honor.” .. pierna, y que los turcos, aunque ganaron la victoria, perdieron ___ Acaba de publicarse eri Londres la relación- de uñ víág^ q…</t>
  </si>
  <si>
    <t>…umo. memorable batalla , que le regala para memoria de tan distinguida Tres dte M que se recibió la noticia de la'acción que buho vietcna.; * í. .. ,rtík: entre el gran visir j el general Diebitsch, desde cujo momento Por el mismo motivo se ha dignado S. M. L 'elevar á la dig reina una actividad extraordinaria en el palacio de la Puerta,, j en nidad de conde del imperio ai barón de Toll, gefe cfel estado ms? "el del seraskier-haiá. Este tiene frecuentes…</t>
  </si>
  <si>
    <t>…el día se cercanías de esta plaza una división que algunos hacen albir i hallen retirados, con tal que no pasen.de 3$ años de edad, y ten 6o9 hombres. Desde Burgas se dirigiría el general Diebitsch so gan la robustez y demas circunstancias que se han considerado ne bre Andrinópoiis. cesarias para llenar el objeto de la creación del referido cuerpo. Parte de la división del general Krassowsky que queda dispon!- ¡ Lo que de Real orden dec. Madrid 12 de. J…</t>
  </si>
  <si>
    <t>…gocen sueldo y usen de como una operación, gigantesca, y que admiremos el extraordina licencias eventuales, sea con el objetó de practicar diligencias pro rio denuedo que anima al conde Diebitsch. /| pias, ó con el de recuperar so salud- De Real orden &amp;c. Madrid Las últimas carras .de Schumla alcanzan, hasta el 29 de Junio, 18 de Julio de i8i9.=rZambrano. y según ellas; algunos ¡destacamentos de comeos han penetrado )\ hasta las inmediaciones de Atdos…</t>
  </si>
  <si>
    <t>…ite * *-----—- —— k»M v al guUB volvió á sa enConstaminopUcl de|utuo. ■ *»Me «proyecto ^qésta qcasion para anunciaros que á conse cuencia de las proposiciones de paz hechas por el general Diebitsch, fra te insertará en el boletín de lat leyes. el reit-eflendi ha enviado al campo Éo el intérprete de la PuerEl mayor déWildermeth, oficial de! estado nuyor general, tM'céú pliegos, pór cuya razón nabía algunas , esperanzas de que fha salido ton el.cuartel ge…</t>
  </si>
  <si>
    <t>…muchos guida se dirigiré sobre Iniida y Santakova. partidarios»hay muchos sobresaltos. Tememos sin embargo que si Los progresos de nuestros ejércitos habian hecho fugar en loe •I general Diebitsch continúa sus operaciones, y se presenta de imeros momento» é los habitantes musulmanes de Ja Aomelia, lante de esta capital, haya los mayores desórdenes, y que has quiénes w habia procurado fanatizar y amedrentar con motivo ta la niiima vida del Sultán sea am…</t>
  </si>
  <si>
    <t>…eral la fortaleza con la ciudad: tigua iglesia de Santa Sofia de Constantinopla; y según' sus impa ciudad tan célebre comoKars, tamo por el aseo de sus calles co cientes deseos el general Diebitsch, á manera de un impetuoso tor mo por la belleza de 'sus edificios. De esta operación me dió rente , debiera haber inundado en un solo instante á toda la RoBujtKTW parte tn loa términos siguientes: melia, sin que le hubiera servido de dique las medidas de los…</t>
  </si>
  <si>
    <t>…r nuestra superioridad naval en aquel mar, en Las notic¡ataque llegaron ayer del teatro de la guerra prueban donde es pfdbablé que haya algunas operaciones marítimas. Estos que el general Diebitsch no-se ha detenido por ninguna conside navios se dirigen á aquel punto, tío porque se tema que nos dispu ración en su marcha victoriosa. Por otra parte, no parece que ten la superioridad, ni se reclame*nuestra intervención, sino en haya podido recibir instrucc…</t>
  </si>
  <si>
    <t>…8: vino, cántara 5 á.6: aceite id. 50 á 52. traordinario qué llevaba á‘S. Petersburgo las llaves de Aniirinó- Sto. Domingo. (La misma feuha.)__Trigo 18 á 20: cebada 7 á polis, el general Diebitsch iba ¿ continuar su marcha sobre Cons 8: vino 9 á 1.0/ aceite ¡¡4 á 56. tantinopla. ...... Cádiz.__Puerto de Sta. María. Trigo, fanega 38 á 44: ce _ ..El Observador■ austríaco dc $ del comente, recibido por ex bada 23 a 26: vino de la hoja, bota de 30 arrobas…</t>
  </si>
  <si>
    <t>…ación de piezas separadas en las causas de contra ha dado orden al gran, visir para que entre en negociaciones conbando y casos que señalan; y al mismo tiempo, para aclarar mas el general Diebitsch bajo las bases que ha comunicado el ccneral este punto y alejar dudas, ha tenido i bien S. M. mandar por re Muffling, y que este enviado extraordinario, cuya saludase ha gla general, que se determinen los comisos sin esperar otro re restablecido ya, debía sal…</t>
  </si>
  <si>
    <t>nía orden de entrar en negociaciones, y que ya había escrito sobre tidos el dia 23 con una pérdida considerable, comprendiendo en el particular al general Diebitsch para ponerse'de acuerdo sobreel esta 89 prisionera; Fot otrorlfdovíiearque Constantinopla cayó punto en donde debían reunirse los negociadores; Parece que 4 en mioosdelosrusotel24,cnfn,soa Uniai las contradicciones, consecuencia de esta carta se ajustó un arm…</t>
  </si>
  <si>
    <t>…a* y de su augusta Esposa la Reina Dolía María den por consiguiente de una sedición. La velocidad de las opera Isabel, mis muy caros y muy amado* Hermanos,1 tuve á bien ciones del general Diebitsch anuncia que se trata‘de obligar áque nombrar á mt Consejero de Estado- D. Pedro Gómez Labrador pida la paz el adversario', y que se desconfié de las a^ociaciónes jura que pasase,, como pasó, á. proponer A estos Soberanos mis turcas: de otro modo, hubiera conc…</t>
  </si>
  <si>
    <t>…consultores de dicha congregación, para examinar por debe estar realizada 4 estas horas. primera vez las tres curas milagrosas mw' hizo su Divina Ma- Se sabe-por otra parte que el general Diebitsch no está auto ge tad por intercesión del venerable Martin de Porras. Nació rizado para tratar de paz, y los periódicos alemanes nos dicen este siervo de Dios en la ciudad de Lima , capital de Perú , el que este encargo se ha confiado especialmente al conde Pab…</t>
  </si>
  <si>
    <t>…hija délos excelsos fianza del general Muffling, para acompañar á los plenipotencia Monarcas de .las Dos Sicihas, dignísimos Hermanos “de V. M. rios turcos al cuartel general del conde Diebitsch, á fin de maniEl.Consejo , Señor ,. no acierta á explicar cumplidamente el gozo, fe-tarle en nombre de los Embajadores que ellos salían garantes de el inestimaWe aprecio que le ira a cieccion tan acertada á todas lu las disposiciones -pacíficas del Sultán, ha…</t>
  </si>
  <si>
    <t>…campaña, y al momento se observar a $o£u y á las fortalezas que los turcos tienen sobre el los envía á sus casas y al Ada; pero á ks tropas regladas se las Danubio. Hasta ahora el general Diebitsch ha..proísíbido formal acuartela, se las da nuevo armamento, y se las distribuye en los mente á los habitantes de Remella que tomen U&gt; armas contra la muchos cuerpos de guardia que hay en Constantlnopk. Dicen que Puerta; y al contraria , lo* hi exhortado- á qu…</t>
  </si>
  <si>
    <t>…o del gran visir- .Los plenipotenciarios turcos, dice el Times, han quedado El día i.° de Setiembre, en cuanto llegó á Andrinópolis el muy satisfechos de la moderación ¿tí general conde Diebitsch. EL conde Pablen , se abrieron las conferencias entre los plenipo temor de que el Sultán sea víctima, y de que perezcan con él: tenciarios de ambas potencias, y se creía que no tardarían en ñr- muchos de sus va&gt;aliOs, si ei ejército llega á estrechar demasiad…</t>
  </si>
  <si>
    <t>…este casó) está autoYa han principiado la» conferencias con los plenipotenciaría* rizado para admitir las proposiciones que se le hagan para que el turcos? suponen algunos que el general Diebitsch ha declarado que pago de la indemnización sea fácil de realizar, ó unas gauntíy* era preciso que la paz estuviese firmada para el 1$ de Setiembre. provisionales hasta su efectivo pago. Aun no so dices* Misa aten No se duda que mí se verifique, pues de otra ma…</t>
  </si>
  <si>
    <t>…dia del Mpv que te produce al tostar la* semillas, unido cou En Turquía no kay fuera capas de contener la Mrtha dpl lo» hado» de ud cocimieato de café crudo. En uno de los tras en general Diebitsch: cu* a un hecho que toda» la* MUilan» dí| fermo» lacóraea se hallaba ulcerada, j empezaba á cubrirte da míticas no pueden ni disputar, ai ocultar , ni anular. * Y »•' •Mr* tmaaubt; paro nú médico iágla*, qua ha imitado éste procedar, cierto que el gobierno in…</t>
  </si>
  <si>
    <t>…ido en ratón de los españolee que residen sin RUSIA. Real Ucencia en el extraligero. Odesa 7 de Setiembre. QueriendoS. M. evitar la considerableextracción de numert- Por orden del conde Diebitsch van á reunirse á loa plenipo cio que se hace.de estos reinos para los españoles, dé todas clases tenciarios Jos condes Pablen y Orlbw, el barón Brunów, él cual que residen en los extrangeros, y después de haber oído al conse asistió á las conferencias de Acke…</t>
  </si>
  <si>
    <t>…á la tropa, y á lós recibos expresivos del pre piezas «le artillería que se hallaban en ella. cio, que en lo sucesivo será el de contrata, i que pagaron los su De consiguiente el conde Diebitsch destacó para ocupar á De^ ministros'de los pueblos los asentistas 6 sus factores, y que deb«i molika una parte del regimiento «le huíanos de Kharkow al manacompasar en su cuenta conforme se expresa en el artículo 3.0 Y do del coronel Khómutow, quien desempeñó…</t>
  </si>
  <si>
    <t>…wski apoderarte de 7 notoria inteligencia ha encargado el Sr. Asistente la di;cccion de ella ¡ pero sé ha óécho un armisticio formal con dicha plaza: dicho establecimiento. ; . El general Diebitsch permanece aun en Abdrinópolis con su Los que se empeñan en sosteoer lis ventajas de la cultura del cuartel general. . arroz, según se practica en Valencia . suponen con poco futid1mento, que el arroz de secano, ó sea criado con riego del mis* y. El Rey nuestr…</t>
  </si>
  <si>
    <t>…urado fidelidad á la nueva organización mi ■y ya en obsequio de sus mismos intereses: y que con el mayor litar. descaro, á vista de los facultativos particulares, y depreciando El general Diebitsch tiene su cuartel-general en Andrinópolis, los cornejos y dictámenes de estos se administran las fórmulas de cuyas puertas y demas puntos militares están guardando los rusos le-Roy. Para contener pues estos males ha tenido á bien S. M,, que están acampados fue…</t>
  </si>
  <si>
    <t>…ia de la coodu- ttdes que ocurrian á los comisarios torco* enviados á Andrinósien de U pez. Sin embargo de esto , no ou de pesar tropas y polis, y temiéndose con fundamento que ct general Diebitsch se municiones por esta ciiMfiid, lo cual &lt; ijá coajclura* inujr adelantaría infaliblemente sobré la capital viendo que so petaba contradictoria*»según lino* el ejército nno tomará cuartclea de ¡n- qLplazo que habla «afielado, el Gran-Sefibr ¿ cediendo á Us in…</t>
  </si>
  <si>
    <t>…stituir una orden de ca general Pa&gt;feew itcfe y otro al almirante Ricord. Las negociacio ballería con el nombre de Real orden de - francisco 1. S. M. se nes de.Mr de Royer cosí el general Díebitsch feas versado prln- declara gefe soberano y gran maestre de ella, y establece cinco cipalmeste sobre la. contnbacion que fe turcos fian de pagar i clases, á saber: grandes cruces, comendadores, caballeros, meda fe., rusos 3 la suspensón de hostilidades después…</t>
  </si>
  <si>
    <t>…nteresante objeto de facilitar polis, remitiéndolas en ei mismo di3 á h¿ provincia?. mas 7 mas á los capitalistas unas empicas que en todos tiempos Habiéndose pedido pasaportes al general Diebitsch para la co mu producido por Jo común ganancias conocidas, ha tenido á misión que debe pasar á Fetersburgo, dicen que ha contestado no hses resolver se admitan como prenda de fianza: i¿° El valor en se creía con facultades para darlos sin comuiur antes con su…</t>
  </si>
  <si>
    <t>…n columna en esta-plaza 26 batallo ; Quién podía apreciar el valor de un hombre desconocido aun? nes de infantería y 29 escuadrones de caballería, con 32 piezas de S¿n embarco, el general Diebítsch está ya colocado en el dia en artillería. El ayudante general Dcmidow 1 mandaba todas estas tre aquellos hombres gandes á quienes la guerra ha hecho céle tropas; la infantería lo era por el ayudantegencralChapowitzki; la bres en nuestro siglo.' caballería por…</t>
  </si>
  <si>
    <t>…que -allí .todosabundaba,.los habitantes agasajaban i las tropas,,y en *#&gt; se piiédo esperar de lo»rj|obiorom de Francia; é Inglaterra con todo el ejército reinaba la alegría. El conde Diebitsch hiiao cantar rrspomdtil idtd 'de los mimstrosl' En- confirmación; diretnee que -un TVTXgñet'eii la principal ¡ i glesia griega, al que asiaió con; todo ^Habiendo yogádó la Puerta álósumbajadóréi de, estas dos póter#- -su es;ado.&lt;iúayor;.c(Ka de que no hay eje…</t>
  </si>
  <si>
    <t>…se negaban á satisfacer a un oficial de dicha rece'que el divan de esta provincia ha hecho representaciones al guardia, ausente con Rea! licencia en aquella provincia, las. racio conde Diebitsch. s; nes de paja y cebada que detalla la Real orden de i í de Noviem ——Escriben de-Crajowa que apenas había llegado, á allí la noti a bre de! año anterior; y con presencia de lo informado sobre el cia üc la- paz- % cuando un gran número tíe musulmanes resident…</t>
  </si>
  <si>
    <t>…7 su ¡valor le ha preci D. Pedro Dutari á canongú de la de J ien, á D. Nicolás San ta pitado. ' ....... -. ■ na: para la dignidad de arcediano de C'irballeda de la iglesia ca »E1 general Diebitsch se he elevado sobre los guerreros de su tedral de Astorga, por nauerte de D. Gregorio Q liroga, á Don tiempo ; se ha aprovechado de-todas las debilidades de sus enemi Andrés Insua de Pazo», chantre de la catedral de Trujiljo.* paro gos, y la Puerta ha sido ve…</t>
  </si>
  <si>
    <t>Díebítsch</t>
  </si>
  <si>
    <t>…= D. Valentín de Piniilá. servia. • ■ - ■ • Belgrado 39 de Qctubre.Real orden'sobre pago del derecho de fanal de Tarifa por loe bu-' Según las cartas de Audrinópolis parece que el conde Díebítsch quei que ilegan i los puertos del Mediterráneo. ha encargado al general Krassowsk.i que se prepare í atacar al Habiendo dado cuenta al Rsx nuestro Señor del «pediente bajá de Scútari, si no se sometiese A, las órdenes del Sultán. P*o romovido por la contadurí…</t>
  </si>
  <si>
    <t>…iente para continuar su : taiaquia. marcha á Castellón de la Plana. j ; , - ^ - Bucmortss^zg deDcmbre*. " Castellón de la Plana 28 de Nmáemhre* : . A caasecsesda-dc nns'Oráen-ídei conde Diebitsch comimica- Esta- mañana salró k RjealFamilta de Alcalá de Chisbert á &amp; al divas de esta xiadad ¿ ima parte de las tropas acantonadas al las dies*y pocos minutos, y 1 legaron á esta villa á las tres menos otro kfa dk&amp; Bfafabio debe-pasar este rio en todo lo que…</t>
  </si>
  <si>
    <t>…reconcen NOTICIAS EXTRANGERAS. trado á sus inmediaciones, y persevera en su actitud hostil y ame TURQUIA. nazadora. Constantino fia 14 de Octubre. La Puerta no cesa de repetir al general Diebitsch que desea No puede concebirse cómo la Puerta , á quien los últimos cultivar la amistad de sus nuevos amigos, y que en consecuencia acontecimientos hubieran debido demostrar su misma . debili hace cuanto puede para cumplir religiosamente lo tratado en Andad ,…</t>
  </si>
  <si>
    <t>DíebitscJi</t>
  </si>
  <si>
    <t>…protegido á los individuos. para Mr. de Guilleminct; el enmajador ruso ha enviado otro al fd¡t estss dos naciones , ha recibido en recompensa de sus servicios cuartel general del conde DíebitscJi.; ^finalmente ha salido de esta randes.regalos que con cartas muy lisonjera» de agradecimiento, para Parts otro correo austríaco. g &gt; han remitido los respectivos Soberanos. Ha causado mucha sensación en esta capital la cart a de Mr.</t>
  </si>
  <si>
    <t>Diebitseh</t>
  </si>
  <si>
    <t>…en Vurla,y á estos seguirán esta se cree que este año llegará nuestro ejército á Andrinópolis. otros doce, también de guerra, que llegarán á esta en todo el mes De los partes del conde Diebitseh se deduce que el consejero de próximo. Sir Sydney Sinith debe venir en uno de ellos, y residirá Estado Fonton habia llegado al cuartel general, de regreso de la en Constantinopla como almirante consejero. Parece que se trata comisión que llevó á Sehumla, y qu…</t>
  </si>
  <si>
    <t>455</t>
  </si>
  <si>
    <t>…plaza* ha habido una re Las últimas noticias del ejército ruso son de Aldos, en donde friega con parte de k guarnición de Schumk, enviada muy tar se hallaba ei cuartel general del conde Diebitseh ei 26 de Julio. de por el gran visir. Pero Aldos se tomó ei 24, asi como Burgas, Su ejército victorioso, después de haber batido y puesto en desor en donde los rusos entraron mezclados con Jos fugitivosdenada fuga los cuerpos turcos que se presentaron en su m…</t>
  </si>
  <si>
    <t>Diebitsóh.se</t>
  </si>
  <si>
    <t>…do su tiempo de servicio en mis tropas de de sus destinos. En cl .osrsdo mayor.que ha, llegado de S. Peierstierra6 de mar, que podrán-ser admitidos hasta la edad de 33 burgocon el conde Diebitsóh.se hallan varios oficiales.alemanes, ¿ afios. quienes se les dará mandos en la próxima campaña, fie asegura que a.* Saber leer y escribir. dcntro.de pocos diaS ie- trasladara » FécRschan el cuattel general. *.*• Haber- obtenido buena-y honorífica licencia, habie…</t>
  </si>
  <si>
    <t>Diebittch</t>
  </si>
  <si>
    <t>…se halla dispuesto, S. A. será Idem 19. sombrado comandante en gefe de las fuerzas terrestres. Corre la voz en algunas reuniones de que el almirante Malcolm Parece que el general conde Diebittch comiente á restablecerse he recibido instrucciones para proteger cuantas naves mercantes I de la enfermedad que le obligó á permanecer algún tiempo en 6a- inglesas quieran romper el bloqueo de los Dardanelos. llatz, y que las operaciones militares detenidas p…</t>
  </si>
  <si>
    <t>Diébitwh</t>
  </si>
  <si>
    <t>…da Ja holandesa. Un in zan hasta el 23 del pasado. Anuncian que en dicho día se halla menso gentío se reunió » presenciar este espectáculo en las orillas ba el cuartel general del conde Diébitwh éti SetlmOO', y que el del Neva, en las cqlles, plazas y en el jardín, en donde lo obser general Krassowslcy habia dado él gran visir utia batalla bastantaí vó con una numerosa comitiva el príncipe Chosrew-Mirza. Por sangrienta delante de Schumla,-en la cu*)…</t>
  </si>
  <si>
    <t>Diebitxh</t>
  </si>
  <si>
    <t>06/10/1829</t>
  </si>
  <si>
    <t>Gaceta de Madrid n.º 143</t>
  </si>
  <si>
    <t>…S. M. Siciliana ha premiado al inventor con una caja »Andrinópolis la noticia de que el a8 de Agosto se puso en mar de oro que tiene la cifra de S. M. hecha de brillantes. ocha el conde Diebitxh con mi cuartel general para Constántino- __ Es oportuno en el dia el recuerdo de los siguientes hechos »p1a. Su vanguardia se hallaba jraTe'n Tschorli, á 30 horas de la históricos que publica, la Gaceta del 19 del corriente, . t «capital. Aseguran también qué…</t>
  </si>
  <si>
    <t>Diebjtsch</t>
  </si>
  <si>
    <t>…ovimiento, y las colutn- la embajada Rusa dimana de una reflexión mujr natural;, i saber: jus, irían 4 ocupar el pupta de, ataque que se les había señalado; y si, como se decía,el general Diebjtsch habia salido, para Gonsfinalmente ¿ que. 4 las.quaye.de la. mañana del ao de-^gost» se da- tañtinopla dos días después de su -entrada en ÁndrinapoUs, era riq/iel aalto álaciudad,si para entonces losgefe* militare* y,ci claro que debía haberse apoderado» de la…</t>
  </si>
  <si>
    <t>Diebksch</t>
  </si>
  <si>
    <t>…o, solo una alma muy alucinada Petershurgo IQ de Octubre, puede cometer otra semejante. „ Dicen qué los condes de Diebitsch, de Paskewitsch y ¿0 Nes« De de c^te momento comenzó el general Diebksch á despic selrode, van á ser condecorados con el título de príncipes y trata ar talentos de primer orden. Su operación para pasar el Balkan, miento de alteza serenísima. (Gaceta dei Neckir*) dssSgiuada con los movimientos continuados sobre Schumla, in ____Hoy…</t>
  </si>
  <si>
    <t>Dieblt</t>
  </si>
  <si>
    <t>…de i Real Te vidir las fuerzas turcas, haciéndolas acudir á diferentes partes. La M soro, se observará cu todo su rigor lo prevenido en la regla 13 noticia de que el ejército del general Dieblt^ch solo ccmta de 40$ de la Real orden de í$ de Marzo de 1827, comunicada por eí hombres, si por una parte da confianza á la Puerta, no deja por , 8 ministerio de Hacienda, y cuyo olvido es reparable: esto es, »que otra de cansarla algunas inquietudes respecto…</t>
  </si>
  <si>
    <t>Diebltsch</t>
  </si>
  <si>
    <t>…úV Jarda. bu cues de distintas naciones. V" ' " &amp; asegura eü esta que el consejero Foñíoñ Ká ^6 a Schumla día 9 del corriente á las ¿os de la'tarde se presentó el Sul de orden del general Diebltsch á conferenciar con él gráai visir, y. tán repentinamente en *3 'casa de campo de Bájukceré, en qué vi sondear el terreno para ver si después de los' ácbfúécimléntos fa ve con stív dos hijas k «eñora-Baronesa de-HuB§ch, madre del ml- vorables á las armas rusas…</t>
  </si>
  <si>
    <t>Diede</t>
  </si>
  <si>
    <t>…oducq un hierro hecho ascua al Petersburgo 18 de Noviembre. sumergirlo en un líquido, cubriéndose de repentotoda la superficie ~ Luego que se ratificó el tratado de paz expidió el general Diede una cantidad inmensa de burbujas que al reventarse exhalaron bitsch dos correos, uno por tierra y otro por marpara comuniun olor fuerte de hidrógeno sulfurado. De pronto sé advirtieron car ai general Paskewttsch tan fausta noticia. Ei oficial qué mar alrededo…</t>
  </si>
  <si>
    <t>Diego</t>
  </si>
  <si>
    <t>…on dé varios'mármoles, 'mihérátes^ y ótni di dro, llama como patronaquees del patronato de legos*qué'ftiri-p versas producciones que te han deacubicrtocniél principado de As daron D. Diego dé lá Pefitf'yDofia Juliana Niso, su mi^er jéti' turias y en sus inmediaciones. ,. , ,, la iglesia parroquial dé S. Miguel de está muy heroica viltáyá loV 1 Seftürdiiift. Melodmtiiá ti^^Vfrttíiiéiidb'ilél’italiano'.'Se ha-.. descendientes del primero, y en fa…</t>
  </si>
  <si>
    <t>…ipeitlcy tuvo contra sí una ma del 13. El que ahora te publica comprende lás comedias Entre yoría de 48 votos: les enemigós dc-la emancipación votaron á su’ bobos anda’ el juego y D. Diego de noche, de D. Francisco de Rofavor; piro el’ lord Castlereigb y Mr. Ganning lo hicieron en jas y y forma el cuaderno y.° el tomo i.° de este autor. [contra.- " • -&lt;/•' -•’&gt;. jWrlarmorúaótiitema roclo-armónico para la Guitarra. ! 1 En ti tilé de 1814 00 retr…</t>
  </si>
  <si>
    <t>Diego, Vicente</t>
  </si>
  <si>
    <t>Vicente Diego</t>
  </si>
  <si>
    <t>…to, secretaría á D. Francisco 'Javier Arrióla, D. Manuel de la Parra y entre ellos le ha tocado la suerte á uno austríaco 3 cuya tripula y-D. Aginia de Santeikes: para archivero á D. Vicente Diego ción se fe salvado. {Observador ausiriacQl) Crespo : para subalternos del tribunal á D. Pablo de Rozas, en calidad de ageste fiscal: á D. Luis Fernandez Baeza, en calida! PiUJSIA. de relator; y 2 P. Vicente Barba , en calidad de escribano de cá- ' Berlín jo d…</t>
  </si>
  <si>
    <t>Diehitsch</t>
  </si>
  <si>
    <t>…ia. La guarnición de Giurgewo ha hecho nuevas indica que el ejército ruso esté aun decidido á tomar la ofensiva. salidas; pero siempre han sido rechazados los turcos. Las tenta El conde Diehitsch piensa dirigir en persona el sitio de Silistria tivas de Tsclwpan-Oglow para sorprender á los rusos han sido según ha manifestado. En cuanto al sitió de GiurgeWó ño se veri infructuosas. El ejército se concentra; el comercio de los princi ficará tan pronto, s…</t>
  </si>
  <si>
    <t>Diéit, Josef Gar'cía</t>
  </si>
  <si>
    <t>Josef Gar'cía Diéit</t>
  </si>
  <si>
    <t>…l dur&gt;- Alfonso de Lteao: pera'úna mcdte racioa de le' de* SieOrn;», por rá cuatro diaS!, Jo* dni pringo» ds riguroso, p loa restantes da promoción de D. Juliaa- Sénz Gutiérrez, á D. Josef Gar'cía Diéit alivio', conumntiro, da lamswrtadaS. AtR. elFríocipe Federico rs otra de le de Badajoz ,&gt;por Is de D. Josef.BMsces Tmcoa’,-4 Pablo A laistidrodeOH»a»bar|o., ....r.-. . Pedro&gt;Martia de Milaga: para una canongía&gt;,de la iglesia^ ce- a^ ln;«ap«ila griaga dai lait…</t>
  </si>
  <si>
    <t>Diez</t>
  </si>
  <si>
    <t>…intada por.J. Ribera, y grabada por testamentaría da D; Tomas Martinas frailé, vecino y,del comer-i B. Ameritar, 36 rs. ció que fue de &gt;ésfa Coria,’ se deducirán «n «1 juzgado del Sr. Diez] de Prado, téniente'primero de qprtegidor de esta villa, y por 1*| Una fábrica dé tapices ¿ las hilanderas, pintada por D. V*. Uzquez, y grahpda por F1. J^úntanér , 36 r^ ' escribanía del número que despacha Granja, en el término de 301 !■» fragua de Vulcano,…</t>
  </si>
  <si>
    <t>Difbitsch</t>
  </si>
  <si>
    <t>…. Secan artas dé Varna nuestra ejército acab¿ Je pesar enterar- ....... rTA las tres y inedia de la magaña, de jboy ^ he sreiMado por la. mente el Balkan el dia iq de mta mes. El general Difbitsch ade lantó inmedUtaincnle tus puesto.^vanploi justa djibq Emineh, ventana de su habitecióñ Mr. dé Pena, consejero dé u corte , y que no dista mucho de Burg». El. general Roth tiene su cuartal director de.pqlicia de esta ciudad. Espiró poco» momento* des , ■ "…</t>
  </si>
  <si>
    <t>Diobitsch</t>
  </si>
  <si>
    <t>…ye ha publicado en éste periódico, á safear, que los diplomáticos aerse, de lo» cuales 6 serán nombrados por el presidepte.^ ,, ‘ rcsideytoi ení Constantinopla hablan dirigidojit general Diobitsch -- Al general francés Tregel, gefe dyl estado mayor, séje ha enr uha epposiciqn pidiéndole que detuviese -sua marchas hacial*. ca?- cargadeel mando «le todas las tropas, regulares de.l*,G|pcia-‘.,.r'i: pitalc Esta carta anuncu ademas que los Embajadores de Ft…</t>
  </si>
  <si>
    <t>Dionisio</t>
  </si>
  <si>
    <t>…de sosa, Requena, D. Joaquín SaiEáíezr Marín3 honores de comisario Zaragoza , D. León Blave, pergaminos y vitelas. de guerra, : Aicoy, D. Joaquín Liaser y Gosaivez, paños. Madrid, D. Dionisio lefébre, metido de armas jacales. Cuenca, E&gt;. .Benito Canales, tejidos de lana, ^ En id,, D. Juan Lacomhe, escudo de armas Rcafes. , Midi id, D. Angel Mantilla, productos químl'cós.' ; * Akoy, D. Antonio' Latorres, paños. QSe conimuara!) Premios -que JV M. h&amp;…</t>
  </si>
  <si>
    <t>Director</t>
  </si>
  <si>
    <t>…ica, y el influjo de todas estas cau [ záuel Fernandez Cuesta.............................................. . 329 sas en la talud de sus habitantes, y los medios de promover ó evi Sr. Director general de Pósitos y sus dependen* tar susafectos. I cías, por ajano de su tesorero D. Matías Bazo......... a,809 . Bellas artes. La sociedad ofrece premiar con 600 rs. vn., ó (5&gt; continuará.) una medalla de oro de peso de dos onzas, el mejor proyecto deli I…</t>
  </si>
  <si>
    <t>…erido al español D. Marcelino Calero v PortoEl limo. Sr. Obispo de Murcia......................... 6,000 carrero, actualmente impresor en Londres, la idea de publicar el El Excmo. Sr. Director general de la Real Íiresenteas artes,periódico,en el cual,dedicadono solo exclusivamentese hará una explicacióná la agricultura¿lar* de ysusá Armada........................................................................ 2,627.. ao Los vecinos de Almazarrón..…</t>
  </si>
  <si>
    <t>…isa. La escuadra española consta de un navio y una fragata - de ____ En semejantes términos ha felicitado á S. M. pac igual mo guerra, un bergantín y dos trasportes. tivo el limo. Sr. Director general de Propios y Arbitrios. Nueva Orleans ai de Agosto. Un sugeto que ha estado ayer en VARIEDADES.el campamento español (1) dice que la tropa disfruta la mejor sa lud, y solo espera que el capitán general de la isla de Cuba con El Semanario de lóndres de…</t>
  </si>
  <si>
    <t>Dirictór</t>
  </si>
  <si>
    <t>…d por su procurador el P. D. Josef en tres volúmenes en 8.° con dos retratos i dos mapas y un fdc ^Vbuioada.*. ^,ooo simile i por precio de a 1 francos cada ejemplar. (.Monitor.') Sr. Dirictór y empleados ¿tcl Real conservatorio ___Se dice en Londres que sir. Sidney Smith, tan célebre, por. su .(je 3r t i**.* •.••••* «l* . ,a, j ^000 fuga «Jel Temple, y P°r su* defensa de S. Juan- de Acre contra Sr. Administrador y demas'iádividuos de la Real Buona…</t>
  </si>
  <si>
    <t>Dlebbsch</t>
  </si>
  <si>
    <t>…r si después de los' ácbfúécimléntos fa ve con stív dos hijas k «eñora-Baronesa de-HuB§ch, madre del ml- vorables á las armas rusas, hab con la Puerta, y poner téhnh Añaden que e! general Dlebbsch está compietaisente autorizado permaseciendo. durante ella ea la antecámara, fes rbajjás ~qne lo por el Emperador para negociar la paz; y no se fHiede negar que scompaialsik S. _A. juplko. % bs señoritas "que técasea ei plano, la ocasión es oportuna, asi.para…</t>
  </si>
  <si>
    <t>Dliarte, Ignacio</t>
  </si>
  <si>
    <t>Ignacio Dliarte</t>
  </si>
  <si>
    <t>…ido asesinados. Ei coronel González cayó en manos de obispado, de Osma, vacante: por fallecfinicmtQ á&amp; D. Ignacio los sublevados, que lo fusilaron ai momento. Franchccr Marquisa y D. Ignacio Dliarte ¿ paramuna ración1 de estal El nuevo gobierno hizo en los días siguientes algunos esfuer iglesia catedral por muerte de D. -Clemente Aaaya, á D. Gabríel zos para restablecer la tranquilidad y contener ios excesos de la Sauz : pam ucj^capellama derSfces. Reyes…</t>
  </si>
  <si>
    <t>Dmitroff</t>
  </si>
  <si>
    <t>…, za y la de Kuskenjy. lord. El general Roth recibió segundo aviso del general Rogovsky, T » última discusión prueba la debilidad de los que se oponen manifestando que el teniente coronel Dmitroff, destinado con á las disposiciones del gobierno. Apenas ha habido contradicción parte de su regimiento á reforzar la división que esuba en Koludji, de parte de cuatro ó cinco diputados, y aun uno de estos, sir To habia encontrado á dos werstas de este punto a…</t>
  </si>
  <si>
    <t>DoBccl, García</t>
  </si>
  <si>
    <t>García DoBccl</t>
  </si>
  <si>
    <t>…da U rcvisa». (Gmcttm mím. 74/.) González Saez y Dofia'Gctánima Fernandez Sardino, á junta que _ Idem sobmylos deruchos da .annBeer4.quu han de .pagar ea Jha de celabrarse ante cl Sr. García DoBccl , teniente corregidor jWrt lm harinmíiapafiola*. (¿Vjíui. r.fa.) de esa villa, el dfMningo.8 del corriente á las nueva.de;su, pu; Idem sobra derechos que ha de pagar la Una. (AViri. r^y.) ñana,cu,la,potada del «iuno señor. ,r,' - . Idam sobie lo que Ju ds hac…</t>
  </si>
  <si>
    <t>Domingo</t>
  </si>
  <si>
    <t>…uirir alguna noticia relátiira'i lá'exístéácia y pa adviniéndose que el a—-■ último llamamiento, radero de D. Carlos Antonio Boetti . natural de Madrid, hijo de como se presente _ D. Domingo y de Doña Ana María.Faggiani, que lo eran de ficando su derecho, por ser asi determinado expresamente en la- Piamonte, el .cual en el año de 1,808 páre» se hallaba de .oficial fundación; y todos se obligarán á cumplir ¡muiisavsemanale? en en él regimiento de…</t>
  </si>
  <si>
    <t>…a. Se molinos harineros llamados en Francia de sistema ingles. halla en la librería de Villareal, calle de Carretas, y en la de Paz, . Idem 13 de Diciembre. A X). Lorenzo Calv o y D. Domingo frente á las Covachuelas, á 25 rs. en rústica; y en las mismas Rojas, del comercio de Manila, privilegio de introducción por también se despachan los dos tomos precedentes de la obra, cu 11 años para una máquina de construcción extranjera en las islas yo 4.0…</t>
  </si>
  <si>
    <t>…n buque de. D. Pedro Benito Lafuente, á D. Rafael Criado: para una ca mercante que pudo salvarse por estar próximo al puerto; también nongía de la catedral de Ceuta, por muerte de D. Domingo Du se han divisado ¿ lo lejos otras seis naves piratas qué han apresado ran, á D. Pedro. García Delgado: para uaa media ración de la de otro buque mercante francés. Van á salir algunos buques para ale Sigüenza, por la de D. Antonio García de García, á D. Balbija…</t>
  </si>
  <si>
    <t>Domingoez, Angel Arroyo</t>
  </si>
  <si>
    <t>Angel Arroyo Domingoez</t>
  </si>
  <si>
    <t>…ser pues la primera ocupación dd agricultor'ilustra pios y Arbitrios, y Jos empleados de la contaduría. 269.-26 do; estudio sin el cual no le será posible corregir los defectos de D. Angel Arroyo Domingoez....................... 160 un terreno malo, sacar todas las ventajas que pueda dar de sí uno * • Valencia. bueno, ni adaptar á las diferentes especies de terreno.las plantas D. Juan Josef Ferrando, contador general de mas análogas ¿ su cualidad, y á los jugos…</t>
  </si>
  <si>
    <t>Domínguez, Josef</t>
  </si>
  <si>
    <t>Josef Domínguez</t>
  </si>
  <si>
    <t>…cia, se has vendido de algunos en un oficia! muerto, un. gafe y tres oficiales heridos; el primero años á esta parte con y%ha urdida#: ón embargo,y 1 bacalao de era el subteniente D. Josef Domínguez, y los restantes ei coman los depósitos dél Mediterráneo y dei Adriático, de.Marsella, de dante TXManuel María Arroyo, el capitán de caballería gradua Genova, ^de Líense y¿ &lt;k¿ Jv.I&amp;te, tiene en Corfú mepr. y mas do dé teñiste, coronel Dr Manuel Ruiz Casado,…</t>
  </si>
  <si>
    <t>Domínguez, Manuel</t>
  </si>
  <si>
    <t>Manuel Domínguez</t>
  </si>
  <si>
    <t>…Dea Juan Antonio Jrusta , D.Antoníor Alvarez Moran, D. Félix ét CAUSIOS BEL DIA. Olaverríagae y Blanco , Do Amonio Tarascó, Sres. Fregusor, gfif papel. M^rck y compañía de Calcuta,D. Manuel Domínguez, marquesa 15 é ídem, de Fuentehermosa f marques de S. Juan Nepotmtceáo, D. Jane? S-is iaiijí-»er ... .**..*.,..... *... &gt;. .... i beneficio. de los Ríos , D. Josef Ülle, D. Pedro Moreno Altuzarra, Dea Bilbao........................... ... ¿ ídem, Mariano Meri…</t>
  </si>
  <si>
    <t>Don</t>
  </si>
  <si>
    <t>…a» tontativa» del enemigo, y el invierno, cuyo rigor cuatro afioi. relevando desu penoso cargo sl.teniente gobernador se aumenta diaiíamcnta en los bájalatos de Kars y Akhaltsykh, general Don, que merece con&gt;ideraciooes por su avanzada edad, no» pone á cubierto por mucho tiempo de toda empresa impor enfermedades, y tanto mas por lo mucho que ha trabajado en tante de pene de lo» turcos, (fiaeetádt Tiflü.') ; los últimos desama» ocasionado» por la e…</t>
  </si>
  <si>
    <t>…. En el mismo consistorio hizo S. S. entre otras la publicación Seleyó después una-breve noticia acerca de las manufacturas de la dignidad cardenalicia á que ha. sido promovido el Sr. Don rusas en general, presentada por eldepartamepto dé manufacturas, Francisco Marco y Catatan, auditor de la sagrada Rota, goberna que la acompaña con unaálista.dc'laáfábricasqrué pertenecen á par dor de Roma, &amp;©. ticulares; las que según los datos mas recientes…</t>
  </si>
  <si>
    <t>…bpsofeé» oy» furtosQséfempr^les. trabaja de traevúr én la óbri &lt; . »RÓ J»S Q#npr« eeiAflUg* 4.!Mfm-«K sqfr4 lasúudad fe cho tiempo., para surtir de agua H pofiíacion._cEl. Rrticf. Sr. Don --------------------Calaboíra, Sombrereieíelrdia |» dd pi»»nta, ri&gt;d te 4mm ófeío la mita&lt;| lanicio- -v-------------fi , - - * fue cdnsagradhvv.Muyauu elU» 14*íf ti6de ’ . ...—r------ObiSpo. j..i Jde♦ de lo que lmbo en re»lided , tegwe rotaren fe .sartas part…</t>
  </si>
  <si>
    <t>…. Cristianísima «i feliz acontecimiento de haber contratado ci ma Daré 4 V. en extracto el diario de nuestra navegación y las trimonio de so augusta hija kPriocesa Cxistíxa con el Sr. Don ocurrencias mas notables* ? b Fsjlxaxuo vil Rey de España é Indias* (Mxmiteurl) En ios dias 6, 7, 8, 9 y 10.navegamos coa toda felicidad ,____ Escriben de Macos que la mañana del id había salido de con viento en popa hasta k sonda de Campeche, smque en dichos…</t>
  </si>
  <si>
    <t>…inistro plénipotenéiarlo de S. M. el Rey de las Dos Sici.Rupia ..primer secretario de Estafo y del desalío universal ¡n5- lia», y púesto én píe i la derecha de está mesa él E*¿mo. Sr. Don iteríno: P. Bernardo Riega y Solares, ministro decano del Francisco Tádeo Calomarfo,'del Consejo de'Estado, secretario (Consejo Real y Cima» fo Castilla: malhues de Campo Sa- fo Estado y dél despachó universal de Gracra y; Justicia, y nota Jrado, caballero gr…</t>
  </si>
  <si>
    <t>…ia atendido cuidadosamente en la jurisdicción de su mando á su ma de k ciudad de Valencia , entre las mas expresivas demostraciones yor comodidad y festejo; y lo mismo hizo con el intendente Don éc amor y jubilo de sus habitantes, y llegado á esta ciudad de Rafael Garfias que acompañaba á aquel con el mismo motivo y tránsito I. las ocho de- la nochedespués de detenerse SS. MM* por iguales razones. En e-ta villa han recibido SS. MM. y A.y AA. á recibi…</t>
  </si>
  <si>
    <t>Donato, Miguel</t>
  </si>
  <si>
    <t>Miguel Donato</t>
  </si>
  <si>
    <t>…suadimos sin embargo, que ei giró de ja capital, con Rea! t^nlo de los de Indias............................. . 500 cuyo resumen hemos dado, podrá ser sobre una cuarta parte del . D. Miguel Donato, vecino y del comercio de la comercio total de Puerto-Rico. Comna , y residente es esta corte........-..........—..... 20,000 D. Manuel María Cambronera............................. 1,000 AVISOS. , D. Rafael ce Góngora j Armenta, caballero de Por Real orden d…</t>
  </si>
  <si>
    <t>Doncel</t>
  </si>
  <si>
    <t>…ib raimanifertará en la ea&gt; . .En virtud da da*pachoÁl alcalde mayor de la ciudad de ZacribanSa da lliy*; y ertft irtUlado el rdia laf dcl corriente me* araran cumplimauado por el Sr. Doncel, teniente corregidor de para el remate 4 la hora da Ira 11 en tonaurado* de lalntcndencia rata villa, y por la «critmnia da Sane, u hace taber: que en aquel gabetM tato» corte. LamuHia baca notorio '-4 toe que quieran Real juzgado y anrihanfa qna ejaroi Lafua…</t>
  </si>
  <si>
    <t>…rtalidad en tas edree- dós que de no hacerlo-, la parará el per(ti¡C{o' qúe hsya lúgar. í les, causas que la prodücetry medio de disminuirla; j un infor ...... Por providencia jal Sr. Doncel, téniéntefeofrégidóf de ésta me de Mr.‘Mate sobre lu heridas y llaga fingidas dé alguno* villa, refrendada del escribano Santin-, se hi/scíialadÓ et día 17 mendigo*. (, Motilfcor.) ’ ^ ’ del corriente, y hóra.dé las 9 de la'mafians, pjra lj júnfa qim sé .. ES…</t>
  </si>
  <si>
    <t>…as. \ v- ' Pan la junta general de acraédórés de Dolía Manuela Ruié Vaieneiaoiii id.) . Trigo, según dase, cahíz de 12 barchillai, y Dávila ] vecina de está'corté, há sellaladó él Sr. Doncel, tenleox74 4 11 pesos; maíz* barcbilla , 44 7,rs.¡ cebada 5 4 6: vino sin te de corregidor de esta vitla^eldia 3 dé Eh^opiióximo, en la mudanza.t aceite 30 á ¡38. ¡ &lt; ■ . ...• , posadade S.S. y hora dé Usníieve de su niafiana. ' Mimare*.' Trigo, barchilla 10:…</t>
  </si>
  <si>
    <t>Doncel, García</t>
  </si>
  <si>
    <t>García Doncel</t>
  </si>
  <si>
    <t>…......................... rf Ídem. «1 perjuicio que haya iugay. . , . . s ■ ^ ¿ Alicante......................... ......................... J ídem. ■_ Fn virtud de providencia del Sr. García Doncel¿. tetííente Murcia.............................................................. i ídem. corregidor de esta heróica villa,^e cita y emplaza ai" St.'D. tóís Valencia.»............ ......................... ................ i ídem. Rueddbrigadier de. los Reales…</t>
  </si>
  <si>
    <t>…que haya fefe éxitó ,-ademas de 1¿:éü£enhéáádes cutáneas , á las perlesías kgar. - -V -• lentas y £&amp; , £ Ik dífeifálad del sistema iñuscular y ner Jl_Eíi virtud'dé providencia del Sr. García Doncel, teniente vioso , a ftífos parvas de las víscms dei vientre, m+ ^Srsegídor ck esía villa, refrendada ¿¡ escribano Martínez, se cita i^es y^átefl&amp;fereterad^'y ^¿ái'V^ias enfen^edades^' • y emplaza á los que se consideren acreedores á los bienes queda ' 'r-- -…</t>
  </si>
  <si>
    <t>…uedá, pintada por A. Bacaro, y grabada por J. Vaa- Lopai Raro; con apercibimiento de que al que no lo hiciese, lea parará el perjuicio que haya lugar. .1 - f i Por providencia del Sr. García Doncel, teniente de corre-J Veati» y Adonis, pintada por P. Veéonés, y grabada por gidor de esta villa, refrendada del escribano del núttiero de lll Pata»:,;'jo-rfcaí/:,:,...... ' "l-"V ’• Oéfa,ia y .Proeirit, pintada por Ps Veroncs, y grabada por misma.ijfaóna y Lo…</t>
  </si>
  <si>
    <t>…s progresen, y que sus resultados se apliquen á la perfec el nombramiento con arreglo á lo prevenido en la fundación. ción de.las obras del arte. • ■. En virtud de providencia del Sr. García Doncel, teniente de corregidor de esta villa, refrendada del escribano Martínez, se CAMBIOS DB1 DIA. cita y emplaza por término de 30 dias á todoa los que se crean Lóndres..., 8fií- con derecho á los bienes que hayan quedado por fallecimiento de París......... *5 ‘8…</t>
  </si>
  <si>
    <t>….Juañ dcJesus'Matíi.'D. Martin Bautista de Lanuza.' hnccrfb les pérarl ^édo perjuicio. f: : El conde de Lemos. El Maestro Vicente Espinel. D; Jorge Juan;. «_l_Por providencié: del Sr. García Doncel, teniente correD. Antonio de Ulloa. jidor de esta villéVst na señalado el domingo 30 del corriente en 17. D. Pablo' de Sté.Maríí. EIP. Diego Lainez. Fr. Geró Írposada de S. S.,' 7*hóra de las mievé y media en punto ¡de su ma*‘ nimo Gracian. D. Josef del .Camp…</t>
  </si>
  <si>
    <t>…s á la España, á tantas circunstancias, en fin, que hacen su utilidad é importancia. fl proyecto lio solo útil sino necesario, añadirá, en nuestro con-1 -------Por providencia del Sr. García Doncel, ante el escribano cepto, el autor Torrente una aventajada ejecución. El culto, fluido Garamcndi, se ha señalado el viérnes 25 del corriente á las ocho y muchas vecevbrillante lenguagedel primer cuaderno, nos da la de su mañana en la posada de S. S. para la j…</t>
  </si>
  <si>
    <t>…brasmaic En Zitnarlan y en otras partea dé la Mia- ‘anuncie alpáblicq pan su inteligencia. ; 1: .. teca, la primera cosecha'es apénaslresó cuatro veces la cantidad providencia del Sr. García Doncel, teniente dé corred _de semilla.,, ^ \ Es importante matar estosinsectos luego que se hace lá cose 1Ísidorsellaladode estaelvilla,día ig7 deporNoviembrela escribaníapróximode Gaonaá las nuevey Loechés,en punse cha , porque, de.otro modo se empezarían á avivar…</t>
  </si>
  <si>
    <t>…n colegio seminario con 24 becas de dotación y 12 de pensión pura varona, y otro con ANUNCIOS. 21 dotadas y otras de pensión para njfias: enseñanza de botánica Por providencia del Sr. García Doncel, teniente corregidor con su jardín, de anatomía con su gabinete, de obstetricia; acade de esta Tilia', y por la escribanía de Garamcndi, se cita yemplamia de dibujo y pintura, escuela náutica, 35 escuelas de primera 11 á los herederos ó «ucesora de D. Gaspar…</t>
  </si>
  <si>
    <t>…Bit adro. Continúan los precios anteriores. ciado para el desempeño de la plaza. - Triy. Trigo 45 á 48: centeno 24: maíz y vino sin alteración. ------En virtud de providencia del Sr. García Doncel, tenienta Vigo. Trigo 52: centeno 32: miz 36: vino , arroba 8. de corregidor de esta villa, se cita y emplaza á todos los que se Jaex (jo de Octubre.)__Andeljar. Trigo, fanega 18 á 24: cQrC.áertn acreedores á la testamentaría de D. Bernabé María vino, arroba…</t>
  </si>
  <si>
    <t>…tinúan sin novedad en su importante salud miento que da.no hacerlo asi, le parará el perjuicio que baya lugar^. ; i.;. I.;.,..; ; ', ,■ fD ésta capital.. •' -—.Por providencia del Sr. García Doncel, teniente corregidor de etta,villa, te celdsra junta general dq acreedores á los bienes del concurso de Dl Miguel Eleuterio Casado , vecino quefuóde Lis noticias particulares recibida» por la fragata Faltos, qué yallecas, por ante.el escribáno Casado, «1 domi…</t>
  </si>
  <si>
    <t>…&gt;7 T9- ' en esta corte en el «fio de 18*3; se presentará 4 deducirlo dentro El premio de 1500 rs. concedido en todas las extracciones 4 , del término de 30 dias en el juzgado del Sr. García Doncel, y es las huérfanas da militare»~y patriotas que murieron en defensa cribanía de $apz; pum da.90 ;hacerlo les parjré perjuicio. .de la justa cerneen la guerra ds la indcecndcncis, cupo en suerte - -Se cita y emplaza é los que tengan derecKo i los bienes que d…</t>
  </si>
  <si>
    <t>Doncel, Giíieia</t>
  </si>
  <si>
    <t>Giíieia Doncel</t>
  </si>
  <si>
    <t>…i'io eóé bafvia lugar en derécho, jr 14» pkrirá entero per- óompone détela»' É jbítíos»' cvf I. n :. “ ’ ftréléynni paW MBHtfSfcft tóWiWaFi'lósl Enilii^l1 de'/fírbvideitcti 'del ,Sr. Giíieia Doncel, teniente pijiro* w pomo, como en otraa ’f- dé trn-rígidór' de- ésta rilla, refrenda»la déf escribano'Casado, se cuerpos,^)» sKñdidosjl^^^» ruidox pero ei amjor aiii y'emplara pqr términode jo días ár todoi los que te créan modo de lograr e tc objeto es coger…</t>
  </si>
  <si>
    <t>Donoughmore</t>
  </si>
  <si>
    <t>…n, fue apoyado por 83 r«oi, y- Los suscriptores á la obra titulada D. Pápii de Bobadilla, desechado-por 146. ó sea defensa del cristianismo y crítica de la seudo-filosofía, acu El lord Donoughmore propuso otra vez en la Cámara de loa dirán* las librerías indicadas á continuación á recoger el tomo i.° Lores;, el dia ai de Abril de Í8ia, que se tomasen en considcra- y adelantar el precio del a.° Se abre de nuevo la suscripción á [ cion Jas reclamaciones…</t>
  </si>
  <si>
    <t>…uerto de su salida. tos que le fueron contrarios, teniendo á su favor 241; mayoría 2. : : 19. A los capitanes se les harán los cargos mas terribles en En 19'del mismo mes presentó lord Donoughmore en la Cámara nombre del Ruy para que declaren cuanto sepan, y examínen á lá de los Pares una proposición semejante á la de Mr. Grattan; no tripulación y pasageros; valiéndose ellos de los medios de la per se admitió por 147 votos contra ioó. Seis dias después…</t>
  </si>
  <si>
    <t>Dormer</t>
  </si>
  <si>
    <t>…a el dia. ciones ’del banco i8¡o. Empréstito Real .dé España. 75! Renta, En algunos periódicos ingleses se refiere como cosa bastánte' .perpetua de idem 50. ' , • singular, que el lord Dormer, uno de los Pares católicos de Ir- —i, 1 Extractó, de una cana escrita en 11 de Abril últitno'por uní5 i latida, á quienes el lili de emancipación ha abierto la entrada en casa respetable de Pointe-á-Pitre (Guadalupe) á su corresponsal d¿! I el Parlamento, se…</t>
  </si>
  <si>
    <t>Dorrego</t>
  </si>
  <si>
    <t>…y dénse mínistración, y por el partido que se le oponía. Ño obstante es también las debidas alabanzas- 4- los- que cooperando con sabias to , sus intrigas no han dejadbkéspirir al señor Dorrego que ocucombinackmes á la magnífica obra de la restauración, arraigan pó su puesto, después, que «1 señor López fue presidente pocos mm y mas 5 si es posible r en,los españoles el amor á su Soberano* meses, Q$ermtmuara.) » * . v tfirman las dulces esperanzas q…</t>
  </si>
  <si>
    <t>Dorrego, Manuel</t>
  </si>
  <si>
    <t>Manuel Dorrego</t>
  </si>
  <si>
    <t>…pe aerál Blanco, pasado por las amia*, probablementecon tanu jgi- discípulos derlas ,var.iae etcuel». .Dióc,priqcipiO'cl: snMndanlérda. ticia y en la misma forma que fue asesinado D. Manuel Dorrego prov¡neis, dvoctorde la socicckuLdon una-arengarde^apettura: re*n ep Buenos-Aires,” . aueaió en seguida el tecretarionlaa ac^asdel año» á eijU.lKtaita si-i. El coronel Armaza atribuye la muerte de. Blanco á la caspia guió la de ¡ un discurso en justa aUbaqza…</t>
  </si>
  <si>
    <t>Dót, Jaime</t>
  </si>
  <si>
    <t>Jaime Dót</t>
  </si>
  <si>
    <t>…íg.• •■•«••••*••••••••••••••••••••••••••• ■IMMIMSSastMSSiMS i dallo papel. zas Teresa Perez del Camino, D. Domingo Rodríguez, D. Sebas ®íílZJXedeaAev* i beneficio din* tian Luzon, D. Jaime Dót, D. Manuel Chanta, D. Gregorio Granada:.............................................................. Par á ( dafio. Salinas,D. Minuel Blanque, D. Juan Amonio Colmenar, Don ' Gfltdobz...!............................................. ......... .. 00. Fernando…</t>
  </si>
  <si>
    <t>Dott</t>
  </si>
  <si>
    <t>…moso, 7 en: la' guitarrería ' /"Lr"' 'v,.;' .-Jí-Í-C^javr C* , ■ ' de Campos, que fu* de Mufim, calle angosta de Majaderíto*, en I Neta. 10.440 rs.qaaéfc Vdcl cOrriente cntitqó el Sr. Dott donde se hallan de venta ios cuadernos anteriora 7 un gran asistido Josefc Batiera Vmánuerir; diréctótde praWtf* Mtf g*r sí, por de música^ de guitarra, 7 se diri el prospecto gratis.• Se va á pu loa depeadimte» deaquíllml7Pó&gt;l**d8Íkli-piMtir. 1 blicar muy pr…</t>
  </si>
  <si>
    <t>Dou, Ramón Lázaro</t>
  </si>
  <si>
    <t>Ramón Lázaro Dou</t>
  </si>
  <si>
    <t>…natomía patológica , últisio curso de Javier Bichat según de la deuda sin interes de 3144 rs. ir mrs............. un manuscrito autógrafo de Beclrard, con una noticia sobre ia $r. D. Ramón Lázaro Dou, cancelarlo de la vida y los trabajos de Bichat, por Boisseau. Todas las produccio Real v pontificia universidad de Cerrera..................... 2,000 nes de Bichat llevan suficiente recomendación con su nombre. Los catedráticos de la misma universidad.......…</t>
  </si>
  <si>
    <t>Doy</t>
  </si>
  <si>
    <t>…» consolidados se hallan á 8yf. Kl vizconde Clefden presentó en la Cámara de los Pares una Madrid i 7 dt Abril. exposición, en que el obispo católico de la diócesis de Kildare, al doctor Doy le Jy el clero católico de la misma diócesi^ piden SS.MM. y AA. continúan sin novedad en su importaste salud .que la-Cámara no adopte los artículos del bilí, concernientes á los en esta capital. -jesuítas., EL noble vizconde manifestó al propio tiempo que sen…</t>
  </si>
  <si>
    <t>Drcsyre, Mark Teresa</t>
  </si>
  <si>
    <t>Mark Teresa Drcsyre</t>
  </si>
  <si>
    <t>…e lis enterado fot el oficio de V. $. de 23- tk Octubre áhzoso i la consulta promovida por el orde Ruchare si 16 de fCociembre. nador db Gisainik ea co&amp;secaeada de la instancia de Doña Mark Teresa Drcsyre, esposa, de D. Daniel Dresay re, gobernador de Ayer'tomaron- posesión te rusos de la plaza de Giurgewo, la plaza, de Salem , es sdiciíod de que se le satisfaga el tercio de! entrando en di3 con tambor batiente. La guarnición turca se re haber que su marido de…</t>
  </si>
  <si>
    <t>Dresay, Daniel</t>
  </si>
  <si>
    <t>Daniel Dresay</t>
  </si>
  <si>
    <t>…de 23- tk Octubre áhzoso i la consulta promovida por el orde Ruchare si 16 de fCociembre. nador db Gisainik ea co&amp;secaeada de la instancia de Doña Mark Teresa Drcsyre, esposa, de D. Daniel Dresay re, gobernador de Ayer'tomaron- posesión te rusos de la plaza de Giurgewo, la plaza, de Salem , es sdiciíod de que se le satisfaga el tercio de! entrando en di3 con tambor batiente. La guarnición turca se re haber que su marido devenga es d hospital militar d…</t>
  </si>
  <si>
    <t>Drescher</t>
  </si>
  <si>
    <t>…consecuencia pelo y la buena voluntad dal toldado, cuyo valor f entusiasmo es 'de nna violenta ráfaga de viento. -necesario animar, haciéndole saber las victoria que con él han El capitán Drescher habia recogido i su bordo aquella cinco Alcanzado sut compañera de arma. Toda ata noticias me detractados, suministrándoles ropa y alimenta, y facilitándola recen bastante crédito en razón dé haberse referido por sugeta cuantos auxilios exigía la amarga situa…</t>
  </si>
  <si>
    <t>Drescher, Cristian</t>
  </si>
  <si>
    <t>Cristian Drescher</t>
  </si>
  <si>
    <t>…cada dia se desenvuelven mas . pasar el cabo S. Vicente, encontró el mismo dia al bergantín dilas fuerais'colosales de este vasto itriperio, singularmente desde namarqués Aurora , capitán Cristian Drescher, quien declaró que que regresó el ¿Emperador á su corte. En la grande y pequefia Ru el día 19 del mismo mes de Julio, hallándose i la altura del ca sia-todoá los caminos que conducen al Dniéper se hallan llenos de bo S. Vicente, habia descubierto cinco hombre…</t>
  </si>
  <si>
    <t>Drtbitsch</t>
  </si>
  <si>
    <t>…esenta que reducidos Iánabcrcs de ios', fiañza de la bondad dti Emperador pusiéta término á sus 'trabajos. I gefés / oficiales del arma dé sú cargo, procedente., del ejército,! El general Drtbitsch ’ la contestó qué ¿gradeeia al diván sú aten [ las cuatro quintas parta por la Raúl orden da.2Í dé Julip último, ción y sus déseos. La felicidad dé loi principados, añadió,' :és el ob I Kan quedado algunos de éstos con menor sucldoquc el que Un?*, jeto dé las…</t>
  </si>
  <si>
    <t>Dugiols, Juan Antonio</t>
  </si>
  <si>
    <t>Juan Antonio Dugiols</t>
  </si>
  <si>
    <t>…Valencia, D. Manuel Moraga, caños de plomo tirados pór ' . Cenefa Alhena,rScudeto j compañía, .escudo ¿c hilera. ^ -F' ■ 1 v armas Reales, r ; •.• /. ... * . ^.. . % ... , Tolosa, D. Juan Antonio Dugiols, caldera de cobre de' una _; Gandía ,¡Dr Francisco Javier Lozano, honores de comisaiio sola pieza. ' ‘ ~ ; ' : i# guerra, -.. -y \ , F. Fernando (¿la de León) , ,D. Francisco Áróstégoit, alba- í Glin#da^I&gt;. Juan M^t^l,Calderon, honor es de iatendente yai.de.…</t>
  </si>
  <si>
    <t>Duhaaoal</t>
  </si>
  <si>
    <t>…ea del horroroso Inmadiatameatt «1 gracral enfrió al coBiaiero Wlaagaly .«píen ;; -aspeetécnlo que-se ofreció é nuestros ojos- Se sacaron la* desgrahalló en el campo del latear al capitán Duhaaoal que había : -ciadas -victimasque yacían btjo las ruinas de jos edificios 7 casa llegado por tierra.*DesusTewUat te wspendfetoola» hóattlidada matas , confiando las que aun daban 'sedales de vida al cuidado de toda» párta , peí Metal ae poro en comunicación co…</t>
  </si>
  <si>
    <t>Duque</t>
  </si>
  <si>
    <t>…Windsor, de uná memoria escrita contra las disposiciones dei gobierno Total«MIMMIIMM í^aats, 2^^ssst ,, , 2 ¿ÓOitSSSISaS» &gt; 1016. - - ' en favor dé loe católicos, le dijo el Rey: «Señor Duque, felices</t>
  </si>
  <si>
    <t>…dos por el malogro so, cántaro 34-r aceite, arroba 45c de sus cosechas en los dos años anteriores, imploraxon.el auxilio I- Tíldela. " Trigo 14: cebada 9: viso 44.* aceite 42. de! Sr. Duque, á quien pertenece el dominio territorisi^.y unien eí • Salamanca* (ii de Abril.)_Br/*ir. Trigo, fanega 50 á 21: do a los abundástes socarros que le*.dispensó e^ie, las.suscripcio i- centeno y cebada 12 á 13. nes vC‘lumarias de los habitantes xna&gt; desahogados…</t>
  </si>
  <si>
    <t>Dur-</t>
  </si>
  <si>
    <t>…jor estelo, y muchos. d&amp;. sus ,^íigpos/-habitantes permanecen en caminando para el ejército dei Danubio , han recibido orden ds; e|la, adonde cambíen «ta» el márlscai Maisón y el general Dur- volver á Tesalia para reforzar á Emin-bajá. ^ i¡mz el Mariscal pasará á iNápolesca k fragata Dula dentro de dos meses á mas tardar.- !&gt; &gt;s . *.- «_&gt; • INGLATERRA. . • Et coronel - Fabvier está en klaetualidad; exy Modcn con Mr. Unires 28 de Abril* x Moliere,…</t>
  </si>
  <si>
    <t>Duran, Juan Gómez</t>
  </si>
  <si>
    <t>Juan Gómez Duran</t>
  </si>
  <si>
    <t>…ere S. M. cretos para la iglesia y obispado de Málaaa , vacante por falleci que se invité á los pudientes de su reino, á los grandes, á los pre miento de D. Fr. Manuel Martínez, á D. Juan Gómez Duran, lados, á lw corporaciones , á todos los españoles, en fin, de todas obispo de Santander; y para una media ración de la iglesia cate clases, para que por medio de suscripciones y de dotiativos volun dral de Santo Domingo de la Calzada, por el de D. Tomás de’…</t>
  </si>
  <si>
    <t>Durieu</t>
  </si>
  <si>
    <t>…. ITALIA. Ayer llegó Mr. Calergi, ayudante de campo del conde Capo* I d’Istria, con pliegos y dos hermosos sables que el conde regala al Trieste go de Mayó. _ mariscal Maiton y al general Durieu. , Según noticies de Alejandría parece que el bajá de Egipto he&lt; . Se dice en esta que se ha concluido un armisticio entre turco* ce embarcar sus tropas, y que estas de,embarcarán cerca de Smit— I y ruso&gt;; y añaden que á la salida del correo portador de esta…</t>
  </si>
  <si>
    <t>Dutari, Pedro</t>
  </si>
  <si>
    <t>Pedro Dutari</t>
  </si>
  <si>
    <t>…osible. El Censar, después de referir los nongía de H catedral de Jaea poc el :de D. Joaquín Vicente Ló males que acaba de experimentar su patria, concluye exclamando- pez Bravosa D. Pedro Dutari: una lácíon de la misuaa por con fa mayor energía , ma la libertad, ’ el de Di Miguel Poaq&amp;tbqi^idEX Marcos Vázquez: para tmat xa— Veracruz 28 de Diciembre de x8&amp;8. La guerra civil y todos, nongía dt li catedral ddPalencia, por muerte de D. Antonio sps horror…</t>
  </si>
  <si>
    <t>…onquista. El visir es. un soldado‘valiente, y siempre nidaddechantrc &gt;ic la catedral de Sdamanca, por promoción de ba querido ver cara ¿ caro á su enemigo, 7 su ¡valor le ha preci D. Pedro Dutari á canongú de la de J ien, á D. Nicolás San ta pitado. ' ....... -. ■ na: para la dignidad de arcediano de C'irballeda de la iglesia ca »E1 general Diebitsch se he elevado sobre los guerreros de su tedral de Astorga, por nauerte de D. Gregorio Q liroga, á Don…</t>
  </si>
  <si>
    <t>Ea</t>
  </si>
  <si>
    <t>…o intercep la importanté noticia de haber sido electo presidente de los Estadostarnos, nos ha servido de mucha utilidad. Unidos el general Jacksbti. El corresponsal añade que este general Ea el díase habla poco de política. Sin embargo corren voces ha tenido casi todos los votos de la dase baja del pueblo, que fox-</t>
  </si>
  <si>
    <t>…comunicaciones los movimiento* de las mierco - . Dar ¿cb man sus pesia ores y amagaron 2 :a defensa de Viena ir de Octubret Trebisondá ; habiendo de este modo ioyndo &gt;u objeto el conde Ea tratado de Andnnópoiis y el convento separado ene se ha PVcewkich, se puso en marcha el 4 de Setiembre para regresar á hecho pera los Fnnctp.,dos asegura á e^tos para en lo Aturo una lía bu Ti. suene ttuo Íeíiz que la que hasta ahora han di&gt;rrotado; pero es r…</t>
  </si>
  <si>
    <t>Eaton</t>
  </si>
  <si>
    <t>…de Grecia. Según tas avanzados por la parte de Schumla y Silistria. El 23 de Enera lo que escriben de. Ñafióles tocante á este asunto , parece que el salió de Uskenli el teniente coronel Eaton con el primer batallón gobierno ruso apoya vigorosamente las proposiciones hechas por del 33 de cazadores y 30 cosacos con dirección i Guikiot; pero el gabitiete francés para que se extiendan los límites del estado en el pueblo de Omurkioí, á siete verstas de…</t>
  </si>
  <si>
    <t>Echevarría, Manuel Silvestre</t>
  </si>
  <si>
    <t>Manuel Silvestre Echevarría</t>
  </si>
  <si>
    <t>…e la casa de comercio Aldanay Espelza, . De Barbarop, pintada por D. VeTazquez, y grabada por de Bilbao , á D. Domingo de Lacé, D. Simón Joaquín de Arriaga, L. Croutelíe, 28 rs. . D. Manuel Silvestre Echevarría, D. Pedro Antonio deOlayarríe- Do Marte, pintada por D. Velazquez, y grabada por Le Vita‘y Santa Cruz, y á D. Francisco Lemonauria, vecinos de Bil llain, 28 rs. ■ bao:^ D. Joan Manuel López Carvajal y D. Antonio Luis Coli ; Tomas Moro, gran canciller de Ingja…</t>
  </si>
  <si>
    <t>Ééilichez, Léaódró</t>
  </si>
  <si>
    <t>Léaódró Ééilichez</t>
  </si>
  <si>
    <t>…oa. a.°- Un resúmen de los prefectos dé.' Castilla la Nueva 'sé' cité y emplaza á D. Gregorio Rtíbió Espresentados al gobierno en distintas épocas por diferentes oficiales oidero, D. Léaódró Ééilichez, D. Cajretánó Rubio, , yecinbs de de marina para levantar la carta geográfica de Espafia. 3.0 Otra esta corte; á D. josef Covachiche , qué fó es de .Cádiz, ó' á su noticia biográfica del marques de la Ensenada con tres apéndices, apoderado en-ésta plaza D. Jo…</t>
  </si>
  <si>
    <t>Egido, Blas Esteban</t>
  </si>
  <si>
    <t>Blas Esteban Egido</t>
  </si>
  <si>
    <t>…-«^-ag£ntc.ingl€s.qüe "renuncia de D. Francisco Javier Álvarsacr ,~y no haber tenido se espera de un momento á otro. Parece que la escuadra rusa ha efecto ei nombramiento hecho en D. Blas Esteban Egido , á Don establecido una línea de buques desde Budron hasta Alejandría á Julián Sainz: para otra de k de Málaga, por muerte de D. Josef En de impedir salgan víveres para Candía y tos Dardaneios, y pa Navarrete y de DJjosdF- Márk Ekbvar ,1 ar B. Narciso Manuel…</t>
  </si>
  <si>
    <t>Eguikz, Juan Miguel de</t>
  </si>
  <si>
    <t>Juan Miguel de Eguikz</t>
  </si>
  <si>
    <t>….................. . if á 2 por 100. de Ja Abada, frente á la de Chinchilla, casa en que tuvo íu escuela Acciones del Banco..,........................ ;....... 12 i pesos inertes. D. Juan Miguel de Eguikz. Desde las once de la mañana hasta ia una podrán hablar coa el director los sugetos que gusten enterarse de las particularidades de este nuevo colegio, en el que se dará toda la instrucción propia de su instituto de un modo que mda , ANUNCIOS. 1..." Nuevo him…</t>
  </si>
  <si>
    <t>EHeeborough</t>
  </si>
  <si>
    <t>…prisioneros. El dragomán del Los comisionados fueron el lord canciller, el conde Bathurst, el mlm&amp;ro diÉasnarquis va^dkriatnélaíe á "ver at reis-effendi, para duque de Welllngéon, lord EHeeborough yd conde de ShaftesUátff, ¿ im^tóiRtó¿©esde entonces se nota bury. Habiendo tomado su asiento jos ^coajíáonados Rcal^ á las ¿r%rte del gbfe^co contra los rusos:, y los dos y .cuarto, fue enviafe el portera de k , vara negra, para-xeqneprisioneros estánmejor't…</t>
  </si>
  <si>
    <t>Eldon</t>
  </si>
  <si>
    <t>24/02/1829</t>
  </si>
  <si>
    <t>Gaceta de Madrid n.º 24</t>
  </si>
  <si>
    <t>…stituciones destinadas, como en otro tiempo, á tes y de los católicos de Irlanda. fortificar la monarquía por el concurso de todos los intereses, y el En la Cámara de los Lores el lord Eldon pronunció un enér respeto de-todos los derechos. Tal fue el primer deseo que mani gico discurso contra los católicos, y declaró que se opondría á festamos al pie del trono; y es para nuestros corazones una necesi ' t&lt;KJa medida que les fuese favorable. Pero p…</t>
  </si>
  <si>
    <t>…s* Fondos públkos. Tres por 100 consolidados de 89}. lado la Rusia contra cualquiera intervención. Parece que se ha propuesto á un personage de distinción del Idem 14. partido del lord Eldon que se reúna al actual gabinete; pero que I Los dos embajadores han sido recibidos en Constantinopla con la oferta se ha despreciado porque el duque de Wellington no | mucho aprecio. Hasta el 16 de Junio habian tenido con el reís- uede conseguir el apoyo del…</t>
  </si>
  <si>
    <t>Elgin</t>
  </si>
  <si>
    <t>…por muchos escritores extrangeros, y muchos naturales perpetua de idem $3^* de aquellas regiones; y lo que nos causa bochorno es que no han ____Todo* saben que un ingles rico (el lord Elgin) hizo demo faltado algunos, aunque muy pocos, de los que vieron la primera ler un lado del Parthcuon, y lo trasportó piedra por piedra has luz en la península, que alucinados con les principies generales de ta Lóridres. Un amante de las artes ha hecho lo mism…</t>
  </si>
  <si>
    <t>Ellcnborough</t>
  </si>
  <si>
    <t>…haber con pliegos para el almirante Malcolm y el lord altó comisario sido mas’gruesa la piédra en su término. (En nuestro ñim. 102 de las Islas Jónicas. El conde de Aberdeen ; el lord Ellcnborough dimos noticias dt la tempestad sucedida el mismo dia en Trujillo y Mr. Stratford Canning tuvieron en aquella misma mañana una y Montanches; y posteriormente la hemos recibido dt otra sobre larga conferencia con el duque de Wellington. ([Times.) venida el 6 de…</t>
  </si>
  <si>
    <t>Elorza, Nicolás</t>
  </si>
  <si>
    <t>Nicolás Elorza</t>
  </si>
  <si>
    <t>…, Dos Asmo de la Peal Caja de Amortización. Lorenzo Tajona r,D. Manuel Posadillo, D. Vicente -Lazcsso* Om motivo de celebrarse la lotería primitiva el 31 del pre Í&gt;. Jdscf Aldrey, D. Nicolás Elorza, D. Josef Gandarias, Doá sente mes í las cinco- de su tarde , se traslada al día siguiente .1.° de Andrés Bcistegui, D. Tomas Gallegos f D. Ignacio Mansidor, Setiembre y á la misma hora el sorteo de los vales de Setiembre D. Carlos Ortiz, D. Rafael Larragoiti…</t>
  </si>
  <si>
    <t>Emarmel</t>
  </si>
  <si>
    <t>…s igual- ste Después de un obstinado combate , te sido batido completa ir ente al ejemplar. que también es adjunta. 3.a Qm los dos em mente el enemrgo por las valiente* tropas del general Emarmel, pleados elegidos para llevar el alta y baja de enfermos en dicho perdiendo ia mejor parte de su ejército. El dk 3 te Noviembre hospital , lo verifiquen conforme á los artículos x.°, 23 y 24 del prestaron el juramento te- fidelidad al Emperador el Sultán y lo…</t>
  </si>
  <si>
    <t>Enguídanos, Tomas</t>
  </si>
  <si>
    <t>Tomas Enguídanos</t>
  </si>
  <si>
    <t>…los preceptos que tes fueron indicados, déi aria Travistas de! anfirmfr© át Mmtkúfb, gribadas por í&gt;. poética de Horado con ia vtrsiondcl Sr. Burgos; ios tradujeron fíe! Estcve y D. Tomas Enguídanos: cada una 8. dei original r los comentaron: representaron con naturalidad y Viste e© perspécíirít áé te ftezá dé Algécrfás, por Enguígrada tres de ellos trn dialogo sobre la utilidad de la verdadera danos, 12. poesía y contra tí contagie* dOmftünte de las xmé…</t>
  </si>
  <si>
    <t>Enrile</t>
  </si>
  <si>
    <t>…ivilegio de intro rimera se nos dice: »El bergantín de guerra Relámpago llegó' á ducción pof tz- años para introducir en aquellas islas una ferrería Slanila el 4 dé Octubre con el general Enrile.” Y la segunda: de construcción inglesa destinada,á fundir, laminar y refinar el wPor un buque americano, que salió de Manila el t.° del cor fierro mineral, riente,]» sido informado anoche de la feliz llegada en aquel puer Idem jo de idem. A D, Gregorio Domín…</t>
  </si>
  <si>
    <t>Enterada</t>
  </si>
  <si>
    <t>…todas paytes. I)e la orilía.derécKa del Danubio'solo ~ y circulación de los frutos y géneros dfyu^ ¿¿'hace mención. ' ' sabetnps.que elgeneralRudjger se halla aiii-coti su cuartel general Enterada el Rhy nuestro Señor ¿d espediente que* el- Gonsu- en Bazardjiqlc-; yde un momento á piro sé,espere, en esja ciudad lado de Cádizy varios individuos de aqueL comercio., han piorno* al genetjl Roih, el cual. Ha: entregado el mando .de su ejército al vido en so…</t>
  </si>
  <si>
    <t>Er-i, Alonso de</t>
  </si>
  <si>
    <t>Alonso de Er-i</t>
  </si>
  <si>
    <t>…en las minas de ciertas piedras vedo'v Vi llegas.'D; Juan de Perreras. preciosas, y han sido clasificadas aparte por los químicos, por di 3.0 Hernán Cortés. Garcilaso de la Vega. D. Alonso de Er-i ferenciarse esencialmente de todas las tierras primitivas conocidas cilla. D. Pedro Calderón de la Barca. Miguel de Cervante, Saahasta ahora. La itria se halla.cn el mismo caso. , vedra. D. Josef Patino. El barjtes es de un color blanquizco; como los álcalis…</t>
  </si>
  <si>
    <t>Erazui</t>
  </si>
  <si>
    <t>…ente,a la ciudad cíe Méjico* El 30 de- Costa, á IL Ecáti^cco Vazqae^Luengo; para otra de la de San Noviembre por la noche la milicia de esta; ciudad , en número de tander , por de D. Erazui^&lt;rPcre}qn , í D* F»min deSada, g3 hombres, se apoderó del edificio en que estaba el parque dq qy- prebcnáado deMonterey, en el Nuevo Reino dc Ledn; y para tiilería, y se fortificó en él. La tropa dei gobierno la atacó, pero una capellanía dexoro de catedral d…</t>
  </si>
  <si>
    <t>Erivan, Pasckewitsch de</t>
  </si>
  <si>
    <t>Pasckewitsch de Erivan</t>
  </si>
  <si>
    <t>…ontráfio i la política general de. Eu --■a Acabada llegar á esta corte el príncipe DadÜMÓr, ayudante' ropa, y á Id que ha declarado el' duque da¡Wellington , el permi de campo del conde Pasckewitsch de Erivan,' el cqal, salió el 5' tir que la Turquta dejtse de ser potenCia independiente. Si^w nuedel cuarteLg^nenlrestpbleddptcercrdr Ardesson,rál&lt;S© ventas da vo cstado griego ;1 B(udo el periodista »'debe abrazar toda la parte' Erzeron. Este' óbcul ha traidó los sig…</t>
  </si>
  <si>
    <t>Erivan, Pask.ewitsch de</t>
  </si>
  <si>
    <t>Pask.ewitsch de Erivan</t>
  </si>
  <si>
    <t>…a visto con sus propios ojos, que el .Se han recibido las siguientes noticias del teatro de la guerra: único retrato que aquel Pontífice tenia en su gabinete era el de »E1 general conde Pask.ewitsch de Erivan ha dado el parte si Mr. de La Mennais. Pió vm se ha dignado admitir un ejemplar guiente de una acción que hubo el 13 de Mayo último en et de la traducción del Ensayo que la qgjpdesa Rice i ni. ha hecho im Sandschak-Patschow , cerca del pueblo de Tsurtskib, en…</t>
  </si>
  <si>
    <t>Erivan, Paskcwitsch da</t>
  </si>
  <si>
    <t>Paskcwitsch da Erivan</t>
  </si>
  <si>
    <t>…rado las murallas de la ciudad, I avara. - y. abiertolnu^vos fosos guarneciéndolos te empalizadas, levan. tañdo; ademar nuevu.bater(as.ó . Pttmburgo 30 deAbi m El ayudante general conde Paskcwitsch da Erivan ha dirigido Por las noticias que nos llegan, así por mar como por tierra, I al Emperador un-peitc con fecha del ig de Marzo , comunicando ..miemos que la escasez va siempre aumentando en Constantinopla; cl arroz . sino todos lós~demaa comesri- | 1S. M. la últ…</t>
  </si>
  <si>
    <t>Erivan, Paskewítsch de</t>
  </si>
  <si>
    <t>Paskewítsch de Erivan</t>
  </si>
  <si>
    <t>…el pago del re%to. Es también publico que aunque ven A §3 pues de frustrar al seraskfer esta en.presa , resolvió el cedor siempre ha ofrecido la paz, y que k-pescaba sinceramente conde Paskewítsch de Erivan inspirarle temo •«* por el lado de en beneñao de ia humanidad; pero cao no debe impedir que se Xrcblsoada, para lo cual se dirigió á aquel punto con una pane mi atenga en actitud de asegurar i as ventajas que ha conseguido. En de sas tropas. En efecto, só lo…</t>
  </si>
  <si>
    <t>Erivanski, Paskewitsch</t>
  </si>
  <si>
    <t>Paskewitsch Erivanski</t>
  </si>
  <si>
    <t>…. ^ -J-Se i i ‘..I ■ I ‘ i ’ ■' ■) i *tualobraívancia delas'Reales ordené» comunicadas sóbrela pronr "■í* 5 ta y efectiva recompensa de lo que^nloi &gt; comisos procedente* de - 1 Él conde Paskewitsch Erivanski. ha recjbjdo el parte que sigue preras cnrr«pondaá;lo&gt;aprehen,ore»,.«obrecuyasotnisione1 se delimayór general príncipe Tschawstsch’wadse,. respécio á ix¡. ope fradelévadó ida1 soberana consideración déiS. M. repetidas.Quejas, raciones del cuerpo destacado del…</t>
  </si>
  <si>
    <t>Erivasr, Paskevitsch de</t>
  </si>
  <si>
    <t>Paskevitsch de Erivasr</t>
  </si>
  <si>
    <t>…ehipiélago de las islas to, y asi entró el dia siguiente en Seibiirt^ !^ &gt; ' &lt; #1 &gt; \ Gasolinas, y descubierto varios grupos de iilas&gt; quose hkbiaa es •• El a de Agosto recibió él conde Paskevitsch de Erivasr la capado á las investigaciones dé^ loé navegantes que le&lt; habían pre noticia de esta acción, y esa aquella misma tarde dió orden-para cedido.'Los dos.iMturalistas de- la cz'piiedicion/el Dr. Merters y que la columna del geaerpl- mayor Mutavisw se. dirigiese'…</t>
  </si>
  <si>
    <t>Erro, Mateo</t>
  </si>
  <si>
    <t>Mateo Erro</t>
  </si>
  <si>
    <t>…ido á costa de mil peligrosy fatigas, para qu? v¡- En Religión , el Sr- Marques de Torre Orgaz. .niera á parar en el punto mismo de claridad ep que ahora se hallé. t En Órtológiá, D. Mateo Erro. ... Pero, si la España no debe someter i nuevo examen sys títur , Én Caligrafía, D. Fernando Avila. los metropolitanos, mas importa á todos los, gobiernos legítimos En Gramática castellana, D. Ramón Valle. _el qye tío se valga de otra defensa que la antigua…</t>
  </si>
  <si>
    <t>Es, Secretario de</t>
  </si>
  <si>
    <t>Secretario de Es</t>
  </si>
  <si>
    <t>Edición extraordinaria</t>
  </si>
  <si>
    <t>13/09/1829</t>
  </si>
  <si>
    <t>Gaceta de Madrid n.º 129 (extraordinaria)</t>
  </si>
  <si>
    <t>…cuando está bueno. Dios guarde á V. E. muchos años. San Lorenzo á las doce y v cuarto de la noche del dia 13 de Setiembre de 1829. = Marcelo Sánchez Reboto.=Pedro Castelló.=Excmo. Sr. Secretario de Es* tado y del Despacho* \ EN LA IMPRENTA REAL. *</t>
  </si>
  <si>
    <t>Escalera, Felipe Fernandez</t>
  </si>
  <si>
    <t>Felipe Fernandez Escalera</t>
  </si>
  <si>
    <t>…imiento &amp;c. Madrid 27 de AgostoCircular del Cornejo Real incluyendo una Real aclaración solee de i8a9.=D. Valentín de Panilla. purificaciones de individuos de las universidades. - Don Felipe Fernandez Escalera, párroco de’ la villa de Mo NOTICIAS EXTRANGERAS. rdía , en Asturias, representó i S..M. en Junio del año próximo, que graduado de doctor en sagrada teología por .la universidad de • TUZQUIA. Oviedo, continuó en ella de catedrático hasta el de i790, en que Sa…</t>
  </si>
  <si>
    <t>Escovar, Antonio</t>
  </si>
  <si>
    <t>Antonio Escovar</t>
  </si>
  <si>
    <t>…..................... i beneficio, Diego Goldie, D. Manuel Martínez del Campo, D. Jorge WaáSevI lli..........________________.................... i daño. dington, D. Samuel Pnce , D. Antonio Escovar, D. Joan AsMáU¿a-........... | beaef. dinero. tonto Aüsoategm ,D. Antonio Cot, D. Domingo Ordiñana, Dos Gr-mala....... ........................................ ............ Par á q daño. Juan Antonio Irazusta, el capitán Fitzch, D. Francisco Isadir, AHcinte..…</t>
  </si>
  <si>
    <t>Escudero, Tcotimo</t>
  </si>
  <si>
    <t>Tcotimo Escudero</t>
  </si>
  <si>
    <t>…floria f nor la cséribaata.dU ifúrnero dé .Gmado/ilon.te.radici; mafa, pira, ja, regencia ¿«U»nte con apercibimiento qurparado sm iMcérloyivi parará el.pefjutcio por. promoción de D. Tcotimo Escudero áiplaaa del consejo. Real quehayalugir. h-í-v ,7 r-.v '■ vib^n «f, .-.¡v t !i¡* ,;K‘ .-.Ir .xsnoqo'n, EN JUA1MPRENTA REAL. C:[? rúJirj rota</t>
  </si>
  <si>
    <t>Ésel</t>
  </si>
  <si>
    <t>…lta chillo . Parece que los indio» han comando muchos horrores, y de cada uno, por salida del hospital, ó fallecimiento en élj, que e»tc desastre provino de haberle vuelto loco el coronel Ésel tanto por estancia señalado en el art. 92 del Real decreto de tomba, comandante de aquella frontera, cuya muerte ha sido ge 31 de Mayo del año último , según lo prevenido en la Real or neralmente sentida. den de 17 de Mano del actual. De Real orden &amp;c. Madrid…</t>
  </si>
  <si>
    <t>Esicariche, Eugenio LSánchez</t>
  </si>
  <si>
    <t>Eugenio LSánchez Esicariche</t>
  </si>
  <si>
    <t>…an sobresatido én. eílas, con un brevé'analísis de sús ■i su ...'&gt;...;..&lt;m..v^ 640 sistemas y opiñiones; todo lo étiál la hace de una utilidad gfiKral cargo.--..i......i.;..;. ^ ■ D. Eugenio LSánchez Esicariche los ofi¿iilW ‘J ^ara toda clise dé personas i ^ totnos en 8.0ií36,rs. en pasta y^gi 'do la1 Sttya.M...i....... 640 "én rústica. Se'hallarán cqn las.deinas obras del ^utór. en las,librar ¡ iLós&lt;procnhklbiei:de iot 'Reales Cwikjds..i..Ú;il^ c-'' S;88b "rfcl de…</t>
  </si>
  <si>
    <t>Espaillat, Jascf</t>
  </si>
  <si>
    <t>Jascf Espaillat</t>
  </si>
  <si>
    <t>…ruto que da el árbol mMe/t cerífera, L., ambos ob nuación sr demnestrd. ' jeto# indígenos de la isla de Puerto-Rico, de.donde los remite el Rs. vn. . académico corresponsal el Dr. D. Jascf Espaillat, cuyo «lo y laboriosidad compiten con .la adhesión.quemanifiesu por los pro A la junta general de enrulad de «ta M.H. villa gresos de asta cuerpo Utaiario^Dr. Francisco Javier Laso, aca- Ae Madrid; con «festino al fomento de escuelas gra démicosetretario.....…</t>
  </si>
  <si>
    <t>ESPAÑA</t>
  </si>
  <si>
    <t>…que se hallen enfermos. (Quotidiana.) Madrid................ ................................................................. 640 j El M. lltre.Sr. Fr. D. AndrésCasaus y Torres, abad ESPAÑA. del Real monasterio de S. Cugat del Vallés, de la con gregación benedictina claustral tarraconense y cesar- Madrid $ de Junio. agustana, por mano de D. Bernardo González Alvarez. 1,500 S. M. y AA. continúan en el Real sitio de Aranjuez sin El cabildo de dign…</t>
  </si>
  <si>
    <t>…tcha han entrado .considerables Scfyuñla, en dópde pernunéc^aic^jrrádp.con tu mayores precau- rpfuerzosenlaplaza de Schumla.” clones; razon-,por la que nada m emprendido.contra el teniente ESPAÑA. neré!,príncipe Madatóty, qttyen ,á.ia cabeza dq 16 escuadrones. peórtrado'el, 19 de este mes hasta la plaza de Esjci-Dschuma, , Gandía ig de, Julio. E á la cúalilialló abandonada.” En los días 2^y .ay de Junio losPadrcs del Real colegio dé .. El aS de Junio,…</t>
  </si>
  <si>
    <t>ESPAÑA, Dicbitsch</t>
  </si>
  <si>
    <t>Dicbitsch ESPAÑA</t>
  </si>
  <si>
    <t>…ecciones que han formado los individuo* de asta Para detener la marcha del ejército no bastaba la firma del comisión. _ ■; . . ■ tratado;; debían conreárselas ratificaciones, y el general Dicbitsch ESPAÑA. .estaba autorizado por el Emperador Nicolás para hacerlo por par C¿Jiz (f de Octubre. te de.Rusia. El Gran.Señor ha convenido en todo / refiriéndose en cuante . D. Jutn Pedro BoalUY, teniente graduado de infanteiía, ilítm* á su conducta ulterior á los embaja…</t>
  </si>
  <si>
    <t>Espiñeir, Genaro</t>
  </si>
  <si>
    <t>Genaro Espiñeir</t>
  </si>
  <si>
    <t>…en S. M. nombrar por Reai decreto xecil^do ^ f^aportes y se han marclmdo. para una ración de la Sta. iglesia metropolitana de Santiago , por muerte de D. Jacdbo Al varea y Peña, 2 D. Genaro Espiñeir* y CO E*u cindadela será sin ¿ida la casa de la Acordada. Aguiar.</t>
  </si>
  <si>
    <t>Espinosa, Pedro</t>
  </si>
  <si>
    <t>Pedro Espinosa</t>
  </si>
  <si>
    <t>…de la mejor calidad, que cobrará el agraciado de Corana.......—..—.................................................... i á 1 ídem. los vecinos. los aspirantes se dirigirán al Lie. D. Pedro Espinosa, Santiago..,.....,...........__ 1 i i| Idem. uno de ios comisionados al efecto, hasta el 20 de Agosto. EN LA IMPRENTA REAL.</t>
  </si>
  <si>
    <t>Espinosay-Brun, Josef de</t>
  </si>
  <si>
    <t>Josef de Espinosay-Brun</t>
  </si>
  <si>
    <t>….» ■ - *47 A*AcoN.,(Medidas ;del pais.)«lr^/*»w/«. Trigp^faocgan: ■■ / !,) 1 «bada 3 h 4t aceÍte,Ariobi» 3+. i: I eb s.ioi. ’ . -.-ir.-t ¡l ti - ■ i Sevilla. ■ • : ■-.» '1 ¡ EISr. D. Josef de Espinosay-Brun»»...»..;;.... ■ _ 1,500 r; Barhastro, Trigo. 11: cebao s 5-yjjif, cántaro 6 i acei }a Sra. DofiaTcresa de Espinosa y Biuau...»'' 1,000 te 34* . ¿ f. ■. .: • •&gt; ib ;í. Salamanca, r cr';.. , Jaca. Aceite 41. Lo? demas^ artículos sin mudanza. Up bienhechor. Teru…</t>
  </si>
  <si>
    <t>Espresentados, Gregorio Rtíbió</t>
  </si>
  <si>
    <t>Gregorio Rtíbió Espresentados</t>
  </si>
  <si>
    <t>…D. Jorge . — En virtud de próytdencia del juzgado de la Capitanía general Juan 7 D; Antonio de Ulloa. a.°- Un resúmen de los prefectos dé.' Castilla la Nueva 'sé' cité y emplaza á D. Gregorio Rtíbió Espresentados al gobierno en distintas épocas por diferentes oficiales oidero, D. Léaódró Ééilichez, D. Cajretánó Rubio, , yecinbs de de marina para levantar la carta geográfica de Espafia. 3.0 Otra esta corte; á D. josef Covachiche , qué fó es de .Cádiz, ó' á su noticia b…</t>
  </si>
  <si>
    <t>Esqu, Manuel</t>
  </si>
  <si>
    <t>Manuel Esqu</t>
  </si>
  <si>
    <t>…rta cióse de la de $. Fernando, da por MuríÜo, y grabada por Ametikr, ro. y otras varias de acciones cíe guerra; distinciones merecidas de un Otra pintada por Mengs, y grabada por D. Manuel Esqu i vel, 8 caballero tan ilustre como.decidido por las glorías de su Rey y Estampa de S. Josef, copiada dei original de Alonso Gano, patria á quien sirvió en actividad durante 6o años, de los cuales que hana en S. Gine* de Madrid , 8. ' : solo podemos creer que…</t>
  </si>
  <si>
    <t>Esta, J. C.</t>
  </si>
  <si>
    <t>J. C. Esta</t>
  </si>
  <si>
    <t>…u provincia..................... ... 2,088 de Orduña. {Se continuar d¿) ____ Colección de tratados auxiliares para facilitar el estudio y AVISO. enseñanza de la lengua latina, por D. J. C. Esta obrita, dispues ta en seis breves partes , que comprende la sintaxis, historia sagra La junta del camino nuevo , abierto desde la villa de Bilbao á da, adjetivos y verbos, idiotismo*, locuciones castellanas dcc. tie k de Berméo, avisa á todos los propietarios…</t>
  </si>
  <si>
    <t>Estado, Secretario de</t>
  </si>
  <si>
    <t>Secretario de Estado</t>
  </si>
  <si>
    <t>…eales " en la de paja y utensilios. lemnidad el cuartel general y el estandarte del Profeta, desde Ra- | mis TchiflicK á Tarapia. No hay noticia de los ejércitos de Asia £1 Exano. Sr. Secretario de Estado y del Despacho de .Ha ni del Danubio; pero se sabe que es falsa la llegada de un comi cienda comunicó á esta Dirección en 19 de Mayo anterior Ja-Real sionado ruso al campo del gran visir. orden siguiente: 01 Fronteras de Valaquia 15 de Mayo. • &lt; -■ Enterado e…</t>
  </si>
  <si>
    <t>…i» Nmlodo por ¡os bagues en los casos que 'expresé. Las últimas cartas que se Hhn recibido dé Vicha anuncian qúel pliegos expedidos en estos dias al internuncio imperial en ComEL Sr. Secretario de Estado y del Despacho me dice con fecha (antínopla, tienen pór óblalo* el comunicar al divan que el gabinete da 8 del actual lo que sigue: El cónsul de España en Burdeos me ruso iba á hacer proposiciones de paz, en términos que, agradasen á I trasladé la'siguiente c…</t>
  </si>
  <si>
    <t>Gaceta de Madrid n.º 130 (extraordinaria)</t>
  </si>
  <si>
    <t>…. de incomodidad alguna. Dios guarde á V. E. muchos afios. San Lorenzo á las siete de la mafiana del día 13 de Setiembre de 1829.= Marcelo Sánchez Reboto.=Pedro Castelló. s Excmo. Sr. Secretario de Estado y del Despacho. EN LA IMPRENTA REAL.</t>
  </si>
  <si>
    <t>Gaceta de Madrid n.º 131 (extraordinaria)</t>
  </si>
  <si>
    <t>…hora perfectamente bien. ¿-.'k, ! Dio* guarde á Y.E. mucho* afios. San Lorenzo i la una de h tatde deIdfa-13 deSetlembre de 1829. s Marcelo Sánchez Reboto.=:Pedro CasteUó.=:Excmo. Sr. Secretario de Estado y del Despacho* ~ ' EN LA IMPRENTA REAL.</t>
  </si>
  <si>
    <t>Estado, Secretario del Despacho de</t>
  </si>
  <si>
    <t>Secretario del Despacho de Estado</t>
  </si>
  <si>
    <t>…con todo todavía es menos cruel cano de ¿1 con fecha 15 del corriente mes la Real orden siguiente: este sistema que el régimen homicida de pontones que se observa ' limo. Sr.: El Sr. Secretario del Despacho de Estado con fecha en otros paise.. de 8 del actual me dice de Real orden lo que copio: Con motivo Aqui se trata de publicar un periódico; mas el internuncio de haber recurrido al Rey nuestro Sefior Vicente Esteban y Se austríaco no aprueba el pensamiento, aun cuando…</t>
  </si>
  <si>
    <t>Estarico, P.</t>
  </si>
  <si>
    <t>P. Estarico</t>
  </si>
  <si>
    <t>…Quitos*—- D. J. í* de ....................................... Jicr D. Francisco Antonio paitos-*»» .......... 3,000 N.P.deC.._______ ......i................................... 4&lt;» D. P. Estarico, secretario del consulado..*........... . 8c J» Ri S»&lt; ............ rt...... I..'... 160 D. M. M. O............. ............................................... 80 J. F, V..........................:............................ ...... 40 D. Josef Dionisio Leal…</t>
  </si>
  <si>
    <t>Esteban</t>
  </si>
  <si>
    <t>…a, Recaldeys* encarde interinamente de, la dirección de la iveai se ha servidq S. M- declararobra elemental ó de asignatura para Caja de Amortización; vacante por fallecimiento de D. Esteban fos colegK&gt;s&lt;fe humapidade^ d.tratado de las antigüedades tornan ñas de Alejandro. Adams reducido a lo mas útil para la inteíi** deGoicoerrotea, • , ‘ .____Por providencia delSr. intendente deja. provincia de.Ma- gencía de hp autores clasicos latinos y del de…</t>
  </si>
  <si>
    <t>EtanciKO</t>
  </si>
  <si>
    <t>…MaoiMla yDoftaiEott iVe'Ssco. irejina de Pedrack df la .«•Rara zanjar asuntos interesanté» w de»éa vaber la exioencia da sierm ,, dióces¡* de Segovia .• í Icmarqiul» 4fl louoye.: D. EtanciKO D. Juán Antonio. Acia» , que «n io da Setiembre del afio de i8io Gntierrefc Qrdofiefe, syíD.uAwalL'del. .GovíWqí. ¡ in:er«»ade»; «i (cl - imidia en esta corte, calle angóta de Peligro»ném. é.\ ó en censo núm. 7, impuesto en cabeza de García Varquez. Los here- caw.de haber fa…</t>
  </si>
  <si>
    <t>Etieim</t>
  </si>
  <si>
    <t>…ddey, catedrático de leyes en la universidad de Bonn, tra Levy; Juan Francia, calle'tras de la Iglesia, casa, dei Sr. Cardóse, ducido al francés de la sexta edición alemana por el Sr. Etieim,: ¿ los dos chas , después de purgado por sí ¿ irritado hasta lo stano; y ahora ai español con algunas correcciones, y aumentado con un Asa Bocsrisa , es punta de Europa, patio del Sr. Dañino, á k&gt;s capítulo en que se manifiesta el origen, progresos é influen…</t>
  </si>
  <si>
    <t>Etiencha</t>
  </si>
  <si>
    <t>…Makalney, catedrático de leyes «ú la universidad de &gt;Boiin¿ ridade», y en fue el reino todo afepea la continuación de su di traducido al franccs dé la sexta edición ataHim por al Sr. Etiencha. La ciudad de Barcelona y su ayuntamiento participan, como ne;yahora alespefiol ,con un capítulo «n que se manifiesta el a» debido, cu un grado muy sqparior da., estos sentimientos de origen, progrmoy ‘ ó influencia que ha- tenido el derecho romano gratitud y…</t>
  </si>
  <si>
    <t>Eugenio</t>
  </si>
  <si>
    <t>…idos } y dar .tiempo á que V. S. llegase con la división. Terminó las muestras de merluza ó abadejo pescado y saladora Lsp:ña que también el fuego de los enemigos, y acompañado de D. Eugenio se, han presentado en las exposiciones de la industríacesp-ñoia; ya Aviraneta, secretario político de la división, tuvimos una entre finalmente por el surtido que. de e*ic género hallan tres años há vista con el general disidente D. Antonio López de S¿níana.;…</t>
  </si>
  <si>
    <t>Eúgtn</t>
  </si>
  <si>
    <t>…a y Mazorrx, neiursl de ■ Bioticias dt ¡os árfutStttut -y arquitectura dt España desde Murcia, ir de Dofta Juaoa Loritc 7 Pinedo', que lo.fue deja vi tu restjúránom, por tl Ezcmaj Sr. D. Eúgtn» íLtgssno y Amir lla dé Cabras* presentarén á justificarlo cn el término de cuatro rola, ilustradas y acrtttntssdas con notas-i u dicciones y dótumiUr . meses, contadoe desdé 1 ® de.Qctubre, *nt# él escritono Pipo, en tas f&lt;or,d&gt;, Juau Agustín Ctan Btrmudttt…</t>
  </si>
  <si>
    <t>Eusta</t>
  </si>
  <si>
    <t>…n ha temido á bien $.. M. sombrar para la dignidad de ca tanta contradicción de intereses, tanta variedad de fortunas, tanta piscol de la iglesia catedral de Osnu, por renuncia de D. Eusta diversidad de creencias, y tan grande choque de opiniones ¡ puede quio Antón, á D. Francisco Román: para una canonjía de la de ser admisible tan absurda doctrina? ¿Qué gobierno por moderado Cmborra, por promoción de Saeaz Manila, á D. Jo- y equitativo que sea…</t>
  </si>
  <si>
    <t>Evarque, Luis</t>
  </si>
  <si>
    <t>Luis Evarque</t>
  </si>
  <si>
    <t>…n mayór dcl Real monasterio y capilla de la Encarnación de esta corte, vacante por fallecimiento de D. Josef Amarillas , 7 1 Sres. Jáurégui i Ibargoitia •••■••a■ 600 . renuncia de D. Luis Evarque, al Dr. D. Bernardo del Ko,d&lt;1 , Sres. Coliman, Lanibert.y con&gt;pa&amp;ía.....-........ 1,500 Consejo de S. M., arcediano de Calatayud, dignidad de la finta „|T As DsMIMÚMtlSMsiltsIlilfsafl^ffSSSISsMSSSMMSSSV****^*'"^ 50» iglesia de Tarazona, y juez del supremo tr…</t>
  </si>
  <si>
    <t>Everest</t>
  </si>
  <si>
    <t>…de Director la mayor importancia fi mi intento , y bastante por sí solo para Supremo”, sin una maligna obstinación á resistirse al convenció borrar absolutamente la mancha 'que el Sr. Everest ha querido miento de la evidencia.” poner fi mi reputación, porque me consideré obligado á guardar Pudiéramos hacer un largo discurso sobre esté documento’ un secreto, que no era solo mió; y porque también se resistía mi cuyo contenido debe servir de Ignomini…</t>
  </si>
  <si>
    <t>Everett</t>
  </si>
  <si>
    <t>…es «Me quéda la confianza de creer que después de éstos hechos tar contestando 1 ciertas aserciones de Mr. Alejandro H/Evetett. que llenaron todo el período de mi gobierno, ni él Sr. Everett¿ Dice asi: , ■ ' ■ ni ningún ser racional podré 'conservar la idea dé. «mi venta á »Yo me había propuesto omitir la publicación de un hecho de Jos agentes de S» M. C. , cuando ocupaba el .puesto de Director la mayor importancia fi mi intento , y bastante por…</t>
  </si>
  <si>
    <t>Extrangcro</t>
  </si>
  <si>
    <t>…illaría de Valladolid, á D,-Miguel López Andrcu y D Josef Antonio Navarrete. Comercio nacional................. 2.284,250 7áy Asimismo se ha servido S. M.¡ nombrar-para lá vara de alcalde Extrangcro............ 10.517,975 10 • Sr4.286íJ92 ■ 3$. mayor dé la isla de Leoná D. Casimiro de Ja Piédra. Depósito de salida................. 1.483,966 6jj ; - y1 Giro total en este afio...... ......... 31.639,047 ii.,i La Real junta súperidV gubernativa de Mediéiitl…</t>
  </si>
  <si>
    <t>F, G.</t>
  </si>
  <si>
    <t>G. F</t>
  </si>
  <si>
    <t>…se. presente por sí, ó por medio Tratado de relaciones comerciales, ó sea práctica de comer de procurador, en el juzgado de S. S. y escribanía de provincia de ciantes: escrito por D. G. F. yV.,del comercio. Esta obrita pue^ .Urrutia, á usar de sus derechos en el juicio de testamentaría de su de ser útil’, porque ademas de dar una idea de los principios ele abuela Doña Teresa Diez Cuesta, como uno de su$ herederos ins mentales del comercio, cont…</t>
  </si>
  <si>
    <t>F, P. I de</t>
  </si>
  <si>
    <t>P. I de F</t>
  </si>
  <si>
    <t>….................................... 60 Justa principios de Mayo próximo. d. j. f. o.y....................... ......... ...................... 1Q ___Escriben de Turm lo que sigue: Doña P. I de F."............................. ......................... 200 «El príncipe de Carignan ha partido para la isla de Cerdefia, Una persona devota............. ..................................... 60 de la cual ha sido nombrado virey. Un bienhechor, por mano del P…</t>
  </si>
  <si>
    <t>Fabreg</t>
  </si>
  <si>
    <t>…se dirigía i Vanoria á neeocms pmpioa; rióque tu fdnqipr* prepondeianua, y pierda d aouilibrio tu tawsria uumfcochero Cayó en Tierra eaáaimeá tausa dal/riofigonxov y no te dád. El coronel Fabreg» ,ip»e escripe de niendo «kio tuScíenteen el carruage óare llcrane:«Lcueroo beb .lo mismo; y allí «n,4 «miniop jetjerpLjqpe »i pop ,nHinn:ge|ijer«ía do , b sepulté boje un ma inafataii de nbre , poe no depiTle ea- no los pooeen paz , »e «tetará sq»¿Í^¡Qn^"ot^…</t>
  </si>
  <si>
    <t>Fabregas, S.</t>
  </si>
  <si>
    <t>S. Fabregas</t>
  </si>
  <si>
    <t>…omercio del Real consulado de Madrid, mudanza: aceite, arroba 4a. ............. Valencia. (3 de Julio.) Trigo, cahíz de barchillas 8f i u con aprobación del Rbv nuestro Señor. Por D. S. Fabregas. En pnssssjgsaiz, barchilla 9 d 10 rs.: cebada g 4 6: vino, cántaro,9, este tratado, ademas da darse con claridad y precisión todas las ■y 14 tita. ¿ 16: aceite, arroba 38 4 44. reglas necesarias para la aplicación de tos acentos y diversos soni dos de las vo…</t>
  </si>
  <si>
    <t>Fabvief</t>
  </si>
  <si>
    <t>…e un gran número de trasportes; hace algún tiempo que nada de im lados católicos que componen el congreso reunido actualmente en portase ¡a he ocurrido; úaicatuaota sabemos qua «1 coronel Fabvief</t>
  </si>
  <si>
    <t>Fabvier</t>
  </si>
  <si>
    <t>…desean con ardor la emancipación completa de los católicos ro manos. Se espera con impaciencia la explicación que deben dar los { Carta particular.) *&gt; Ayer supimos la llegada del coronel Fabvier. De Navarino Ministros de la medida que pien-an proponer. ... ____ Las concesiones hechas á los católico, nacen del miedo que sepasó á Modon, y después se embarcó á bordo de una corbeta fran tiene al espíritu que anima al ejército. El Ministerio lia creído qu…</t>
  </si>
  <si>
    <t>…á la libertad. Vosotros, habéis destruido es un instante estimula y hace grandes promesas. los eslabones que forjaba la tiranía para labrar la cadena denoes«Podría suceder que el coronel Fabvier volviese con las tro* tra vil opresión. Vosotros habéis salvado los principios eternos pas de Morea, en donde experimenta grandes dificultades. Está en del pacto social que una liga liberticida se empeñaba en desfigurar. teramente enemistado con el condeCapo…</t>
  </si>
  <si>
    <t>…os. Este blica los nacidos .en las islas de Cuba y Puerto-Rico; y facultan proyecte da lugar á muchas conjeturas. do al gobierno para expulsar ios extrangeros que le sean sospe El coronel Fabvier opinó que Mcthana era una posición mi chosos. litar, de mucha importancia. En poder de los griegos, establecido Nota. El Redactor de Nueva-Yorck, después de publicar es en ella.el coronel, ha sido de alguna utilidad; y en poder de loe tos noticias, Ib hizo co…</t>
  </si>
  <si>
    <t>…ratará de po ___Con fecha a$ de M*yo'escriben de Malta: acaba de llegar á lítica. El Príncipe Real de Prutiase halla indispuesto^ mas se cree' esta el mariscal Maison, y con él el coronel Fabvier, proceden que la indisposición no será de cuidado. tes dé Graos ,-y cón'dilección áFrancia, en donde estarán pera el i De lo que se ha traslucido en esta „ respecto á las futuras ope-- S«de Junio. Ante» de selirdu-Graciu-hsn.-hecho erigir en la ¡sb raciones d…</t>
  </si>
  <si>
    <t>Fábvier</t>
  </si>
  <si>
    <t>i 3«3 Maúón; vienen tn sú ccfaspaRí* él ’maViscal de campo Durticu, ESPAÑA. gefe del estado mayor del ejército de Motu, el coronel Fábvier, algunos ayudantes y muchos filheléftós que' regresan á Francia. Al _ I' Madrid jo dt Julio. entrar el general saludó la plaza c&lt;jn .r8 catíonazo,. Hoy da S. E. un convite al estado mayor de los búqúes-de guerra Franceses' que . S. M. y AA. continúan en esta…</t>
  </si>
  <si>
    <t>FafcW</t>
  </si>
  <si>
    <t>…rccnenf iá en t. El ejercito raao no lM becho ton» *! di» njngna.moT.imiantó sectcatOfc’á |n» ancmniamtei que se *d®iej»tfi»nrpor cutaud* 4*rógmfe¡*ar« pamema &lt;tmilailif»»'«*&gt; del conde FafcW» daba S. M., «olicitó U dirección de estas «e círcalpwantvamenta lie» ,oc»pm&gt;,pt!af»mi» Aydaqoi»,.pJa d« Ki»alew kAtJfioldaf iuaicia»!oediMnMyp4»«oc*4*l reino la mijMbdo enledejíds -Y*n- te ewnmnda.Piiwfm astahfeicMa en Bucharataati teman* NotMaibtndtlSiy,* f…</t>
  </si>
  <si>
    <t>Fajar, Sixto</t>
  </si>
  <si>
    <t>Sixto Fajar</t>
  </si>
  <si>
    <t>…rdida la positivo el alto lugar que merece en mi consideración. Me es asi Alta, ya por los rusos, ya por los anglo-americanosé inunda mismo muy.grato que el comandante de la línea D. Sixto Fajar dos de enemigos, no solo aquende dél Rio-Colorado, sino tam do haya cooperado al éxito que me propuse, y con la mayor bién una inmensa extensión de terreno hasta llegar á Durango y icompuceopfa participaré á ese celoso gefe las distinciones con estado de S. L…</t>
  </si>
  <si>
    <t>Fajardo, Diego Saavcdra</t>
  </si>
  <si>
    <t>Diego Saavcdra Fajardo</t>
  </si>
  <si>
    <t>…la franquicia otor- . 6.a D: Alonso Tostado. Luis Vives. D, Diego Hurtado de 1 cada al de Cádiz, tan deseada por sus habitantes , tan apoyada por ' Mendoza. D. Gerónimo de Zurita. D. Diego Saavcdra Fajardo. u razón y la conveniencia general, y tan necesaria para reanimar D. Alvaro Navia Osorio. ¡ i un puéblo digno da la protección augusta: tercero, míe las con- 7. *^ D. Luis Requesens. D. Bartolomé Leonardo de Argéntinuaa mejora» que sc hacen ea loa aranceles c…</t>
  </si>
  <si>
    <t>Falcóte, Juan</t>
  </si>
  <si>
    <t>Juan Falcóte</t>
  </si>
  <si>
    <t>…u procucto, corteado con la cobranza de una deuot. Capellades s D. Mariano Puigdesgobs, papel de vinas cla^. Lts fiemas obras se has hecho por atraso^ olvídalos o pr repar Madrid, D. Juan Falcóte:, sombreros. timiento fie cargas vecimdies: v toá'iS se debes 2 la vigilancia y Sancu-go f D. Bem¿tdo Ituarte, ceñido. cor.iios de! myn-r D. búlíx María de Guerra. Talaren D. Zsrarías de la Torre, sedas Mbdas y torcías. pr?':descij ha renovado el cvuntamiemo…</t>
  </si>
  <si>
    <t>FalMcippa</t>
  </si>
  <si>
    <t>…sia de S. Pedro se colocó un magnífr- quier. (Caurier.) ■ - i : . co catafalco de forma-piramidal, con inscripciones y adorno» aná i YXANCIA. logos al poder poniiícal.' Celebró el cardenal FalMcippa , y dije ron los cinco' responsos ios cardenales Fesch, Bertalozzi, Ga- ; Partí 6 dé' Marta. _ Solía de hoy. Gncopor ioO consolidados t rof. 55t. Ac leffi, Pacca y el celebrante. &gt;• ciones del banco 1860 f. 40 c. Empréstito Real de España de 79 En la octava c…</t>
  </si>
  <si>
    <t>Faníl, Valentín de</t>
  </si>
  <si>
    <t>Valentín de Faníl</t>
  </si>
  <si>
    <t>…Bolsa de hoy. Cinco por 100 consolidados 108 f. 80 o. seos de i Rey nuestro Señor &lt;3cc- Madrid 30 de Mayo de 1829*^ Acciones del banco 1872 f. 50 c. Empréstito Real de España 77. D. Valentín de Faníl¿. Renta perpetua de ídem 52a. HOTIGIAS EITRANGSRAS. ------ Con motivo del fallecimiento de S. M. la Reina de España, se ha servido mandar S. M. Cristianísima, por decreto de 7 deI TUKQCIA. corriente, que se vbta la corre de luto por 21 días, ios n pri meros d…</t>
  </si>
  <si>
    <t>Fas-</t>
  </si>
  <si>
    <t>…l ca* Se sabe qoe los- asuntos de Asia no están en mejor estado. Al mmo de Sofías Dicen en Servb que di (atm Señor sigue: despre gores so pareo que. ErrerOm ha caído en- poder del general Fas- ciando el peligro; pero estoes vezosiaáL (Gaceta de Aug¿~ ke&amp;itsdb. El ¿efe de los armenios cismáticos, unido á una dimi burgo,) sión rus.: , se: ha apoderado de la. fortaleza-, tic Van , abriendo de mm&amp;¿ -■ este moco á los, rasos un vasto campo de operacione…</t>
  </si>
  <si>
    <t>Fatasetfe, Manuel Gila</t>
  </si>
  <si>
    <t>Manuel Gila Fatasetfe</t>
  </si>
  <si>
    <t>…o vido nombrar para una oanongii de ia iglesia catedral uc Lérida, de sus navios en Muría, la respuesta a unos pliegos que ha traído vacante por fallecimiento de D. Jaime Sarri, á D. Manuel Gila Fatasetfe, y que por un extraordinario se han resistido desde rona y jimeno: para otra de la Iglesia catedral de Urge! , va Smima i Comummoph. Dicen que los almirantes Malcolm y cante por fallecimiento de D. Francisco Font, á D. Francisco Rósame! Tamtrén en Smtraa, á l…</t>
  </si>
  <si>
    <t>FáusSsidmésr, Rafcel-</t>
  </si>
  <si>
    <t>Rafcel- FáusSsidmésr</t>
  </si>
  <si>
    <t>…aeeesee Madrid.. yaciao de la Nava de Sotobral, provibcté de SalitmtKs .' á los 1*439**" ^OOeeaBeeAmíee^eMsieeeesraeeee • Jaim.riV .iSres. Caailla yibennano« , &lt;le Vallad6lid, y á D. Rafcel- FáusSsidmésr. si 1 tino Sanz, vecino de Olmedo, en -la pfovincia dé Valládolid, á II.3S5**. ^OOssHkM**» e*M«e apea seas— ’' SjtfB.B'J *•*• ^0O*siMMats4*sha wmsmhss rÁlgecbafcl . . D, Juan' Antonio Recuero «n nombre dé le justicia,”concejo y vcí*“,. «iMts» Máttrid*';'. ';…</t>
  </si>
  <si>
    <t>Faustino'Domínguez</t>
  </si>
  <si>
    <t>…e pftueitibtet'ae haUan dnp—tes* h uoiog-Jná- íh;p:tti«tf&amp;ó Vi#*..*.»Ve&gt;u»iSN»MtwH*a*mi&gt;M«M|IMM|t(a,«a»a.... loo tua para procurar el bien general. la actividad se desplegáis ei . D. Faustino'Domínguez.. ido' comertio, y se «atdHecgla rrinianni nrrriU tmalne tan dandi la D. Santos Mártíhei 30 &gt;[. •' --'A ‘ Dbfte Isabel da ta Plaza.l» •••••«•••«•••••a,* »»•«•«■»•••• «é«e» 100'spciodad^Cftw^ . - '• 7 ¿i ov&gt;, ■ ■.•■■■) «IÍMCU. &gt; ■ - * V ' • ■■■■&gt; D. Francisco…</t>
  </si>
  <si>
    <t>Fchegaray, Jóser</t>
  </si>
  <si>
    <t>Jóser Fchegaray</t>
  </si>
  <si>
    <t>…doro Díaz, Hmít rofe&lt;. sL D. Pedro Eoptxuu O. R«fatL López Ballesteros, D. Ju*n Tro, En 1808 fue nombrado coronel de! regimiento infantería im ¿t D. baít Nunez . D. Manuel Moreno, D. Jóser Fchegaray, Don perial de Toledo, con el que volvió á k pkza de Cádiz, donde ya ra jo-ef García Octdcros, D. Luis Angulo, D. Josef Tr^vanco, había estado de guarnición, hasta que el 15 de Mayo del año si pe D. Cirilo Bahía, 1 &gt;. Félix Urú nagoena, D Antonio Sa-tre, Don…</t>
  </si>
  <si>
    <t>Fe.ch</t>
  </si>
  <si>
    <t>…on Ja mas c^irecha economía. des mitrados, del senado v «e la nobleza romana, y seguido de 8-° En ios mismos términos se costeara por la hacienda publi todas las órdenes reKgW. El cardenal Fe.ch celebró ia mna de ca el viage y trasporte de los religiosos á quienes no pueda cos teárselo por falta de fondos la provincia ó convento á que perte- pontifical» INGt ATERRA- y r. . ... nezcan- ~ ;JLéndres Uc Abfih j bÁ* i &gt; 9.0 El gpb:erao expedirá dL corresp…</t>
  </si>
  <si>
    <t>Febre, Josef</t>
  </si>
  <si>
    <t>Josef Febre</t>
  </si>
  <si>
    <t>…ntint ará.') Idem 27 de Junto. A D. Antonio Parodi, vecino y propie tario de Medina Sidonia , privilegio de invención por 10 años por Librería de escribanos, abogados y jueces, de D. Josef Febre unos molinos de viento harineros. ro, reformada por el Lie. D. Josef Marcos Gutiérrez, abogado Idem y de Agosto. A D. Manuel Prieto, vecino de Sevilla, del ilustre colegio de esta corte, séptima edición. Parece inútil privilegio de invención por cinco años po…</t>
  </si>
  <si>
    <t>Feifendez, Ignacio</t>
  </si>
  <si>
    <t>Ignacio Feifendez</t>
  </si>
  <si>
    <t>…aliente andár ,'segun tiene écréditado tn' los áiTeréntes viages que ba heclio. Admite pasagérOt, j^iia lós' qué .tiene comodidades,' y podtin dirigirse en Sántánder ’á 'su duelló D. Ignacio Feifendez d^ Castro, y. en Madrid á p. , J. Joaquín de Bálainizaitégui, que vive en la calle del Príncipérnúms. g yídv " Coletcton ide refrátue, adagios y lócuciones proVerbiaI«, cop eos explicaciÓnes é' interpretaciones; recópilados y jOttblícádos j»r D. Antonio Jimen…</t>
  </si>
  <si>
    <t>Feinanso</t>
  </si>
  <si>
    <t>…de S. M. que se hallan de venta 15 del mismo. en el despacho y almacén de la imprenta Real. Fn la villa de Cobeña, distante cuatro leguas de esta corte, Decretos del Rey* nuestro Señor D. Feinanso vii desde 4 se halla vacante el magisterio de primeras letras, dotado con 8 de Mayo de 1814 hasta fin de Diciembre de 1827, toda la colec reales diarios cobrados por el ayuntamiento, y lo que dan los ni ción de 12 tomos y un apéndice á los tomos i.°, 2.0, 3.0…</t>
  </si>
  <si>
    <t>FeirniindóPiliosga</t>
  </si>
  <si>
    <t>…cadacual de 10 4 . ria«aíwiít^íi'W &amp;wemT&amp;’&amp;&amp;&amp;&amp;'-¥ w*¿tiááiéd aMacndadiéa WéT« perjuatie ’HÉV'étas iM¡J.íO!n:..‘l-»ff;”b,-iéicWo de rcpmlr bim iL2iArvírtba^ ’1lvi«fcaKÍa'delii¿j!? D. FeirniindóPiliosga, al-' ' y c^a'/y'íí^:^.i«toi-ib^u&gt; 'de Moja, se tfMfatfiíe no ÉlUiV uú ■p¿w*rtít*e*ír. vi jugo ali- tímm^Kcé^ as l» dérsbmt^bue se ctean con derecho 4 Smmí m &lt;Lik»rty&lt;^&lt;kiapi^t¿‘^ia£¿¿i.¿tí¡S»oU' cWyempiaé «' ver &lt;ie cuando eo cúalio et fondooélas hi&amp;ók)í4cié…</t>
  </si>
  <si>
    <t>Felipa</t>
  </si>
  <si>
    <t>…regalo para varios individuos de Cotstantihopla. To- I Viena ia dt Junio. do parece inútil al redactor de aquel periódico, pues seguri él los Mañana debe llegar i esta capital el príncipe Felipa dede Hesse- comerciantes ingleses están bien persuadidos dé qué sd gobierno no Hombourg, que fue a Vársovia para cumplimentar tperador tolerará que se repitan semejantes ultrajes. Nicolás. El'embajador da &lt; Rusia volverá á principios del mea '**r Cawertdish h…</t>
  </si>
  <si>
    <t>Felipe</t>
  </si>
  <si>
    <t>…presentimos dirá cierta clase de críti ------ Agustina González, de edad de 10 años poco mas ó menos, cos, ya bien conocidos en el dia, contra todo lo que va dicho; hija única de D. Felipe, dependiente que fue del Depósito hidro sostendremos siempre que estos puros y fieles depositarios de la gráfico, natural de Garueña, obispado de Oviedo, y de Felipa primera educación, estos verdaderos institutores del pueblo, son, Miranda , natural de Mombel…</t>
  </si>
  <si>
    <t>…organización verdadeia excepción de ella resultaría formada por aque.ia clase de actual. imiitares inutilizados de tan poca fortuna que no tienen domicilio ' Al primer reinado del Sr. D. Felipe v, tiempo fecundo en alguno, hogar, familia ni relaciones que los consuele,!» por los establecimientos militares, remonta el principio de ios de e»ta cla Inválidos mas ancianos ó absolutamente imposibilitados, á cuvas se, bajo el método que regularizaron el r…</t>
  </si>
  <si>
    <t>…ue sef Joaquín Perezpara una ración de la metropolitana de B r- da considerarse libre de tener un partido de enemigos disgustados gos, por suerte de D. Esteban Martínez Tobólas, 3 D. Felipe é que $* crean agraviados, mas ó menos poderosos, y siempre dis-</t>
  </si>
  <si>
    <t>Felipe, Manuel</t>
  </si>
  <si>
    <t>Manuel Felipe</t>
  </si>
  <si>
    <t>…quez, y grabada Meñdororo y Di Josef Cevallos, vecinos de Mundáca en Vizcaya; por F. Muntaner , 16 rs. (Á continuará.') á D. Félix García, D. Miguel -Carbonell, D. Miguel Pantoja, D. Manuel Felipe; D.* María Regalada Cuello, D/José Toma • Vida del Papa Clemente xtv (Ganganelli), por el marques Carbonell.D. Joaquin Melecio dal Campo, D. Jósef Molano y\ Caracciolo, traducida al castellano por D. Francisco Mariano NiD. Pablo Ln» Velez , vecinos dé Badajoz…</t>
  </si>
  <si>
    <t>Félix</t>
  </si>
  <si>
    <t>…ez laclan, D. Juan Gar al público se verificaría en aquel día y bo-ra.; , cía, D. Buenaventura Llaverky D. Juan Manuel Anzoaín, Dea Juan Antonio Jrusta , D.Antoníor Alvarez Moran, D. Félix ét CAUSIOS BEL DIA. Olaverríagae y Blanco , Do Amonio Tarascó, Sres. Fregusor, gfif papel. M^rck y compañía de Calcuta,D. Manuel Domínguez, marquesa 15 é ídem, de Fuentehermosa f marques de S. Juan Nepotmtceáo, D. Jane? S-is iaiijí-»er ... .**..*.,..... *...…</t>
  </si>
  <si>
    <t>Femando</t>
  </si>
  <si>
    <t>…en de filosa fía, matemática-, retó?lea, griego v latinidad confirió'el mando dei puente Suazo, y construcción de k^ primeras re merecieron ei premio asignado D Henrique Astiria, D. Femando baterías dei Salero, segunda cortadura y la del Portazgo Todo el ías Sor o, D. Jr^ef Codee ido, D. Jo^rf Arroyo, D. Manuel Hor- resto de la campaña Lie una continuación de combates y encuentros si casítas, D. Domingo Gallego, D. Artonio Terreu , D Rafael con…</t>
  </si>
  <si>
    <t>Fer</t>
  </si>
  <si>
    <t>…lado el Adoru Anfión^ pasarán á recoger e! cuaderno núm. 10 \ de matrimonios, que promete mayer rebaja en los nacimiento»? (i.° del 4.0 trimestre), que contiene: Grande sonata de D. Fer __Es de desear que se forme un denso de aquella :¿k, que ofrezca nando Sor. Continua abierta la suscripción á razón de 20 rs. cada ; ^ datos é Ilustraciones para aclarar estas dificultades__El número de trimestre en los almacenes de música JeMintegui y Hermos…</t>
  </si>
  <si>
    <t>Fer, Francisco</t>
  </si>
  <si>
    <t>Francisco Fer</t>
  </si>
  <si>
    <t>…rica españolas , solo profanaban su nom Sr. corregidor y vecindario de la ciudad de An bre, hollando todos ¡os derechos sagrados del hombre, y los que tequera , por mano del limo. Sr. D. Francisco Fer nó levantaron un grito de indignación contra, sus atrocidades, solo nandez del Pino, gobernador de la sala de señores al fueron miserables esclavos de sus intereses particulares. caldes de corte.................................................................…</t>
  </si>
  <si>
    <t>Fernandea, Hilarip</t>
  </si>
  <si>
    <t>Hilarip Fernandea</t>
  </si>
  <si>
    <t>…^conk terror ja llegada,^, ,‘uti •«aMiabia comandante . primero propietario, porque, quieodesem- jaa^mosp,poc(sWcrueídadv,o:j;í »¡&gt; oí.v jpefiaba jas funcione» de tal eraelseguod? D. Hilarip Fernandea, 0b Empieza.^ -reapfmarse el comercio,, fn Belgrj^do, y; ep .Semlia, j las de este el capitán D. Joaquín Carcaces, pidiendo;, al propio (vjóbre ^q.muy pedidqs.lós; productos df C?Añi-actura^ tiempo se -le manifestase quienes cn elte caso debian^ ptgar jas dos…</t>
  </si>
  <si>
    <t>Fernandez, Alonso</t>
  </si>
  <si>
    <t>Alonso Fernandez</t>
  </si>
  <si>
    <t>…e contrato es inmoral, y que la ley puede impedir la ejecu inxsntaen España. . 4 , ción de él! Estas cuestiones han sido examinadas por muchos pu ., AlExcmo. Sr. marques de Priego D. Alonso Fernandez de blicistas. Mr. Dupin, uno de los mas ¡lustrados, cree que el podcf G&amp;rdóbé consta por el libro Maravillas de la naturaliza de legítimo del legislador no se extiende hasta restringir en el hwsM inuúel Ramírez de Carrion (Mad- .1629) que este le había es* br…</t>
  </si>
  <si>
    <t>…mugeres. Por ate atado, so. vé que el sus.heredat&gt;s; á *ehcr, D. Lorenzo González , D. AhtÓtiió Abad, número’ de hombres locos a mayor en Inglaterra', y eí jé muger Bentto VelaKO, D. Alonso Fernandez, D; Fráócisco Súáré'z Val- ra loca en Francia. * , ^ , ¡ . dés, D.. Lorenzo Pascual Iriarte ¿ Pí Nicásio de ja'Cimiífi ¿"Don Léi observaciones de Mr. Desquirql a. extienden, lis Tarja Joaquiñ-de-la Raya , D. Santiago itha'rri; D. Gártós 'y pf jósef ocupacione…</t>
  </si>
  <si>
    <t>Fernandez, F</t>
  </si>
  <si>
    <t>F Fernandez</t>
  </si>
  <si>
    <t>…..... 40 D. Josef Dionisio Leal............................................. zoo —Gsr............ S*° D. Manuel Muñoz, párroco de Lalande ••*■**■••••»»ee»e '400 D. M. R....... 400 D. F Fernandez.^.—............................. .................. 600 D. J. R...................... 100 • D.,Francisco María de Ubíllós............................... ■ - 400: Dofia1 M. L A. de O. 340’ ' D B. Padulcs-.........-...i......................... ............. ..…</t>
  </si>
  <si>
    <t>Fernandez, Francisco</t>
  </si>
  <si>
    <t>Francisco Fernandez</t>
  </si>
  <si>
    <t>…e España, por D. Juan Vicente Car Tadeo Calomarde, secretario de Estado 7 del déspácho de Gracia rasco «médico de número de los Reales hospitales de esta corte. Justicia, al limo. Sr. D. Francisco Fernandez delPino, gó- Él plan adoptado por el autor, de la célebre, escuela «Je Huffelan irnador de la saladc corte, comisionado especial para la forma- en Alemania, su comp^idor, 7 aun rival en gloria , lítetaria , estáL cion de causas de estafas , y de cuyas condena…</t>
  </si>
  <si>
    <t>…. Jum Marrot, fornituras militares. pectivas justicias. En ídem, D. Santiago Grimayd, pape! de varías clases. Se va a demoler y reedificar la parte ramosa ce! gran puente En ieem, D. Francisco Fernandez, pianos. de Anduhr vobre el Guadalquivir. El ro de este mes se terñrnó Tarrasá, Gilí y VMyik, tejidos de lasa. y princip ó á servir el gratrposton que ha de sustituirla mien Madrid, D. Pedro Guoud de Villecte, papeles pintados pata tras ^e construye. Tiene ma…</t>
  </si>
  <si>
    <t>Fernandez, Pablo</t>
  </si>
  <si>
    <t>Pablo Fernandez</t>
  </si>
  <si>
    <t>…a Vera da aquellos soldados mas fuertes, que empeñándose en perseguir y D. Juan Ocaña. ; por todas direcciones 41 enemigo agresor,-se djspersan entre sí y se ’: En la de Retórica, D. Pablo Fernandez. . apartan .demasiado de los muros en que consiste &gt;1* seguridad común. En Historia, Geografía y Cronología, D. Manuel Solí». Parécenos, en este asunto, digna de memoria y de meditación _ En Lógica y Outológica, D. Josef Rodríguez. . la discreta respuesta que…</t>
  </si>
  <si>
    <t>Fernandez, Pedro Antonio</t>
  </si>
  <si>
    <t>Pedro Antonio Fernandez</t>
  </si>
  <si>
    <t>…ierno military ppAico^ d0 capitón de Tamaulipas. de la iglesia catedral de Albarracín ^vacante por fallecimiento de 5&gt;E1 20 á las seis de la tarde avisé á V. $. por un extraordina D. Pedro Antonio Fernandez ; á D. Juan de Torres para una ca rio la aparición def general Sanppa en Pueblo Viejo; y le traslanonjía de la iglesia catedral deTaiazoaa, vacante por destitución , : dóei aviso que tne dio el. cáf^é^D. Antonio Vázquez coman leeií de D- pSiicarpo Romea»; y 4…</t>
  </si>
  <si>
    <t>Fernando</t>
  </si>
  <si>
    <t>iól bcrmr-d&amp;iskisit'k ám S. M., entre otras muchas, una prueba Idear coa é Rey mie&amp;ro Señor D. Fernando vn y $. M. Da muy distinguid! pal concederle la merced &lt;k título de Castilla, en nesa en 1814,4.°, rústica 4 rs. (JV continuarai) h, R^abcéáúk ck &amp; de jumo de 182$. Llegó hasta tal punto la bondad soberana y el convencimien to que en su Rea: ánimo excitó lar…</t>
  </si>
  <si>
    <t>…spíri El cuerpo de Inválidos de la ciudad de S. Felipe. 2,527.. % tu que cunde en ella, á la merced de los multiplicados decretos Un vecino de Madrid por mano del limo. con que el Sr. D. Fernando vn la protege y anima, franquean Sr. Obispo de Murcia................................................. 8,000 do los caminos de la prosperidad pública, hasta aquí obstruidos. La Capitanía general de Cataluña por suscripción. 8,000 Una rápida ojeada sobre el Me…</t>
  </si>
  <si>
    <t>…539.°47 i |ef del:4&gt;rtMnái)'(&lt;/ de la fatal influencia que en el rápido curso do » *-903.454 *5 iJijdustria pueden ejercer los ataques que sin cesar reciben el go- ¿ kierno.dcl Sr.D. Fernando, vjí y la España, de míanos de los pe- : Y fue inferior en 16.308,177 al de España con todas las Améliodistas que no están ligados á estos-respotables objetos por los ticas en 1792. ¡f ínculos de la sumisión y de la sangre; se han decidido á recha- Que los bu…</t>
  </si>
  <si>
    <t>…por lagar- Kablukow, primero da «te nombra, con la orden da S. Walde- teniente general del taino, con la cláusula da mlttr £», £ su iniro desegunda dase. querido hijo primogénito D. Fernando, duque de.Calahna. Idem Sf ..... Asimismo se ha servido conferir al título da marques al Ex _ Elaupterhento extraordinario del Diario de asta capital con celentísimo Sr. D. Pedro Labrador, embajador extraordinario y tiene el artículo siguiente plenipotenciari…</t>
  </si>
  <si>
    <t>…ncia, cupo en suerte Zaragoza. Trigo 8-f á iü4: aceite 36 á 40. Los demas pre del primer1 extracto de la de este día á Doña María de la Sole cios sin variación. dad Troyanohija de D. Fernando,capitán que fue dei regimien La cosecha de vino es mediana, y mas escasa la de aceite: se to provincial de Jaén, muerto en el campo del honor. presenta bien la:sementera con h lluvia anterior. Burgos (Provincia de).,_Burgos. Trigo, fanega 21 á 23: CAXBÍOS 2&gt;B…</t>
  </si>
  <si>
    <t>…marine por vosotros. Confiad en tm, y restituios .al seno de la pa2 bajo ei ro á tierra coo un canuto de hoja de lata Heno de proclamas, y un amparo del xncior de lo¿ Monarcas el Sr. D. Fernando vu , y papel dei Sr. brigadier, en el que exhortaba á lo&gt; naturales de las él os recibirá como la tierna madre recibe en su regazó á su que cercanías de k Laguna á que se mantuviesen tranquilos en sus rido hljO* / hogares y á que concurriesen á la playa con a…</t>
  </si>
  <si>
    <t>…o común la cosecha de aceituna en Corfú es mas abun Himno con coros compuesto y dedicado á nuestro angusto daste ea los años impares: de aquí es que los envíos mas conside Monarca Sr. D. Fernando vii , por D. A. R., en obsequio de rables de pescado deberán hacerse en los primeros meses de los su feliz enlace con la Serma. Sra. Doña María Cristina de años pares. No obstante como la vendan la $e hace en la isla á Borson , para canto y plano, á 6 rs., y…</t>
  </si>
  <si>
    <t>FernandoMerás</t>
  </si>
  <si>
    <t>…‘ En retórica. Sr. D. Jescf Arríela.: ■ i6;342.... Madrid. En lógica y ontplógia. Sr. D. Josef Zamora. 20,842.... ri^OOo*****»»** »••«••• •••«•••• Santander. En éticay-metafísica. Sr. D. FernandoMerás. CAMBIOS DES BIA. En aritmética y i.1 parte del álgebra. Sr. D.' Mltco Obregon» En 2* parte del álgebra y geome tría. Sr. D. 'Fernando Meris. Lóndres 89. . En trigonometría y geometría analítica. Sr; D. Jüan Aguilar. París.................'...................…</t>
  </si>
  <si>
    <t>Ferradas, Joseí Ramón</t>
  </si>
  <si>
    <t>Joseí Ramón Ferradas</t>
  </si>
  <si>
    <t>…: las varias causas que contribuyen, á sos de guerra dei ejército de Castilla la Nueva, por la riqueza, como el clima, las colonias, el lujo Stc., y las leyesmano de su habilitado D. Joseí Ramón Ferradas........... 150 que influyen en las riquezas agraria, comercial é industrial.„En El gefie y empleados de la comisión central dé li la segunda parte se aplican al estado actual de la monarquía; enquidación de atrase» ¿c .guerra-——...... :...... **548 ella se de…</t>
  </si>
  <si>
    <t>Ferrando, Juan Josef</t>
  </si>
  <si>
    <t>Juan Josef Ferrando</t>
  </si>
  <si>
    <t>…ngoez....................... 160 un terreno malo, sacar todas las ventajas que pueda dar de sí uno * • Valencia. bueno, ni adaptar á las diferentes especies de terreno.las plantas D. Juan Josef Ferrando, contador general de mas análogas ¿ su cualidad, y á los jugos que en sí contiene. Propios y Arbitrios........'........................... .............. 16$ El carácter dominante en las tierras es la incombustibilidad: la Los oficiales de la contaduría......…</t>
  </si>
  <si>
    <t>Ferrer, Josef</t>
  </si>
  <si>
    <t>Josef Ferrer</t>
  </si>
  <si>
    <t>…ós útilei *4.375-- 400........................... necesarios para lo mismo. 6,7oí.... Valencia. 5,118.... ^OO******** ••*«••• •»•»••••••• Zaragoza. ____ Se cita, llama y emplaza á D. Josef Ferrer, á cuya instancia 9,004.... 400....... ................... se retuvieron en'la oficina de Renovación de vales Reales , cuatro no consolidados de 100 pesos, números 61,gol, 61,502,61,503, CAMBIOS DB1 DIA. y 61,504, y otros cuatro consolidados números 11,437, .…</t>
  </si>
  <si>
    <t>Ferrer, Juan Manuel de</t>
  </si>
  <si>
    <t>Juan Manuel de Ferrer</t>
  </si>
  <si>
    <t>…40 ción para que podamos destruir lo que falta de él! Sr. cónsul y vicecónsul de.S. M. C. en Biyona.... 1,000 Nuestra pérdida en esta sangrienta batalla lia sido por desgra Sres. D. Juan Manuel de Ferrer 1 25 francos, D. cia bastante considerable, particularmente en el regimiento de in A. J. 10 id. D. Juan.Francisco Irribarren 80 id., y D. Marcelino deBatiz 40 id.: españoles residentes de fantería de Murow, en el 12 de cazadores; y en el de los húsa res de Ik…</t>
  </si>
  <si>
    <t>Fervanpó</t>
  </si>
  <si>
    <t>…y en su nombre os doy gracias por vuestra conducta. Dé ' «Yo os 1o ofrezco, mejicanos; en el Real nombre de S. M. moslas todos á. Dios, y oiga el mundo ei grito de nuestro amor el Sr. D. Fervanpó vzf, y cütnplíendo sus soberanos preceptos: sincero al Monarca. ¡Viva el Rey ! ¡Viva el R*y!” A bordo áok repito que se echará un denso velo sobre todo lo Ocurrido en ios Soberano. En Punta Jerez 28 de Julio. 'últimos ocho años;y que nadie será molestado ni p…</t>
  </si>
  <si>
    <t>Fesnanuo</t>
  </si>
  <si>
    <t>…facultades y jurisdicción gran número de los fanáticos vol untar lasque hicieron iaseam pa aue se expresa. ■ ~ ' cas de 1809 y idioicontjfa los rusos delante de Scfaumk. En' Pera D. Fesnanuo vii, por la gracia de Dios, Rjey de Castilla, sa ha extendido la: voz de que los toreos habían sufrida. grandes de León ácc, A los del mi conseio dcc* : sabed; Que Habiendo acu pérdidas en las inmediaciones de Varna y de Silistna. Ayer se de dido á mi Real pe…</t>
  </si>
  <si>
    <t>FeuxaXDO</t>
  </si>
  <si>
    <t>…, prodecano del de las Ordcoes.=Fclipe de 'Córdoba j. decano ’ ■rs ■■u», r-----^-■-&lt; del de Hacicnda-sManuel Fernandez Várela, comisario general r 'úfefetót del Mer nuestro íejtor D. FeuxaXDO i'/T j Réaler de la Cruzada—Yalentin Zorrilla de Velíseo, colector general de órdenes, resoluciVn'és y reglamcntos e*bedldos’ pbr'lu'scbfáórías' espolio*. dtl Despacho Universal V Cons¿jbs ,dd’,5.'Mi ¿ desde 1 .* 'de^Enero haSsíá 'fin d¿ Diciembre de'1828: to…</t>
  </si>
  <si>
    <t>Fí</t>
  </si>
  <si>
    <t>…r B^al_ urdes, sobre modo de proceder cónica los voluntarios aquella Real audlenda , y siguió coma padre y icgítimo adamoísocM^os- {fatmi} tradof de la persona-y bienes de su lijo D. Fí^jcisco,' con la marOtra modo ce disponer las empresarios de minas ce los .fiendel^ y de la^Cuevi. del Rey ...madre tutor a y curadora" jirocuctos -de eda^. ( VVj*t, I7£.I¿ de su hijo D. Josef Rucare!i, sobre la su»ion del mayorazgo Otra recckkmo S- M. que ios…</t>
  </si>
  <si>
    <t>Fi-</t>
  </si>
  <si>
    <t>…los periódicos de Corrientes, la muerte perpetua de ídem $$f- del Dr. Francia, dictador del Paraguay, acontecida el 14 de Ju ____S. M. Siciliana deseando manifestar su aprecio al barón Fi- nio último; pero sin añadir ningún pormenor. not, prefecto del departamento' del Lere, lo ha nombrado co ESPAÑA. mendador de la orden del Mérito de Ñapóles; j su augusta Es posa ha regalado i la baronesa una jopa de brillantes. Tarragona 22 de Noviembre. ____…</t>
  </si>
  <si>
    <t>Fiáftctséó’Garrido</t>
  </si>
  <si>
    <t>…................- 4 i f ídem. tsn pahtlcación, éomparezéa en él miímó á cÓméstar h demand.! Sevilla.......................................................... -J dafio. incoada por D. Fiáftctséó’Garrido, del coÓWrcio de esta Córte, Málaga.............................................................. 1 í i ¡deán sobre pago de maravedís; apercibido que de no hacetlo le parará Gratada........................................................... rf Ídem. «1 perjui…</t>
  </si>
  <si>
    <t>Fica, Mariano de Remcntería y</t>
  </si>
  <si>
    <t>Mariano de Remcntería y Fica</t>
  </si>
  <si>
    <t>…gualmente ,¿an)jbos sex&lt;^ y en ' la religión: obra del célebre Joux, y traducida del franca al castodas, edades ¡ nadie dé elía'ha sido exento , desde el mas pequeño ' sellano por D. Mariano de Remcntería y Fica, acudirán i las! li párvulo hasta él ñus venerable anciano, cqmo se verá por la rela brerías donde se han abonado á recoger el tercero y último tomo ción individual que i la conclusioñ hemos 'prometido; del mismo de esta obra, dé que ya se habló.en la Gaceta…</t>
  </si>
  <si>
    <t>Fieri</t>
  </si>
  <si>
    <t>…ón á el Asia y ] E pabellón griego tremola actualmente en ella, y 200 hombres de América, resultará que el movimiento general será: ( Jas tropas regladas griegas á las órdenes &lt;kl coronel Fieri forman Exportaciones..™... 61.957,000. libras esterlinas. fm guarnieron. (Gaceta de Augshurgo j Importaciones..^...... 43.396.000. : Idem. ACSTRI2L. Diferencia á favor de Inglaterra. 18.561,000. ídem. Vttna de Jmm« Ar&lt;r llegó ¿ «2 capital el barón Budberg, ay…</t>
  </si>
  <si>
    <t>Fiétéf, A.</t>
  </si>
  <si>
    <t>A. Fiétéf</t>
  </si>
  <si>
    <t>…d^ja'mas alta carejóila. ’ V v&lt; : 1 : "‘V'iti'Jn** que eh' la 'conférencia habida entre los comer ciantes qué negocian cón 'IJÍ'Tiirqtiía, y el itnnístro de Negocíós’ guo amigó el profesor A. Fiétéf, (Jiiario dé los &amp;:%■, éxfraógerós'.'le» habia estéVfimiado qué nutica permitiría el go-* ^___Una cáAl de Scyros del aV de Afiril, inserta en él correo de | biemó'briiáóicO'se exTelrtdi^ra VI bloqueode Jós Dardanelos: qui Smirna . anúncia qúé hastá fin^ dé Ju…</t>
  </si>
  <si>
    <t>Figuera, Rafael</t>
  </si>
  <si>
    <t>Rafael Figuera</t>
  </si>
  <si>
    <t>…................................ i* i i# beneficio! En idem italiana. Sr. O. Silvestre Collar. Bilbao i idem. En idem francesa. Sr. D, Josef Casan!. . - - i daño. Én idem inglesa. Sr. D. Rafael Figuera, • Málaga. i idem. En dibajo. Sr. D. Gregorio Vedoy a, Sr. D. Pedro Mádrazo, Granada. i} ídem. Sr. D. Pedro Bravo y Sr. D. Mariano Gil. . " f ídem, En piano. Sr. D. Miguel Fontecilla y Sr. D. Miguel Saliiua. i ídem. En violín. Sr. D. Genaro Qúesada. • Valenci…</t>
  </si>
  <si>
    <t>Fiiucimie’fnli</t>
  </si>
  <si>
    <t>j8t D. Fiiucimie’fnli -y MlEtpmá. $S, AA. pernoctaron en Per*, vuestros muy. caros y amados hermanos. Señor: está cOtporacioa piba li Boche del 14 al íj, y boyse han detenidoaqui para" cém todos los’habitante, de la provincia, se felicitafa mutuamente hn^u—w. Lnago que «e exteadiá…</t>
  </si>
  <si>
    <t>Filisola</t>
  </si>
  <si>
    <t>…&gt;és de aa rs„ ¿nv'Cadí tomo para los de congreuoéstaba en sésioié permaiw^i y',*.../■ f,; .':.7.: ., , i. Barcefopa, ,jr«i4 r*.! vn^paralos de' a fuera ’ pagátidosfc adelantado El general Filisola, comandante 'del, ó&gt;0VQT, rtiabia regresadp en ebacro dc suscribirse el impoitc del primero,- y al tiempo de á' tomar'el' mando de las tropas; de la,capital» (¿&gt;. Ar. jf*C¡j ' iccibir etteteipagara asimisixioadelantado ¿1 dél segundo. Pára los ,' : ¡ •', i'A…</t>
  </si>
  <si>
    <t>Finuspo</t>
  </si>
  <si>
    <t>…ustria, 7 otros ciento, que no podríamos referir sin pro Poma epitalámúo al augusto enlace del Rey nuestro Se lijidad y sin exponernos á frecuentes olvidos, ora por no haber-, ñor D. Finuspo vil con la&lt; Serme.: Sra. DoPa Maxía Cmislos visto todos, ora por no ser posible retener de memoria el por* tina de Boxsom, Princctt*de la Dot-Siciliis, oor D. J. LL. F. \ menor dc.tañtat.y tan yaríacav decoraciones. Toda la población, Véndae á real y medio en…</t>
  </si>
  <si>
    <t>Fiquelmont</t>
  </si>
  <si>
    <t>…ro gobier(cuyo medio deberá precederllevándose á efecto las reglas que no iba á negociar un empréstito en Inglaterra.V. SS. proponen en. el pliego de que acompañó copia (1). De El general Fiquelmont ha ¡do á Petcrsburgo con una comisión ordeii: da S. M. lo comunico á V. SS. &amp;c. Madrid 11 de Mayo de particular , y no saldrá'de aquella capital hasta que el Emperador t8ay^=Luis López Ballesteros. Nicolás emprenda su viage á Varsovia, en cuyo caso el General…</t>
  </si>
  <si>
    <t>Fis</t>
  </si>
  <si>
    <t>…talación ,e$ teste, (ha de los&lt; funcio- . 154 á 16 pesoafuertes- V; v; .k augusoW|la eJ^WÍ^é«&gt;5fi»»pn y^éjiíp feíq|»jetorde su nJPUWS*, %tBffo|fflfjiÍMfaj ótiesijójSóbéiaqp él;Siy D. Fis»- ANUNCIO. yaHnq.yhcotrc.eiia grandes cuidados Ea ea^ndidó^sú mánó be- En lá villa' de Peraltaen *1 réiño deNayarra, poblácioh de t 700 vecinos.se ^lla vacante lá plaza'dé cinijánó,!ct&gt;d la dotación • .ttie^oo, reglameatp abrÁ camino Jj,todas las clases para…</t>
  </si>
  <si>
    <t>Fita, Antonio</t>
  </si>
  <si>
    <t>Antonio Fita</t>
  </si>
  <si>
    <t>…ue han de mediar de Cita H. villa , refrendada por la escribanía de número de Seco, para conceder gracias á los empresarios de pesca, salazón &amp;c. se convoca á D- Domingo de Hoyos, D. Antonio Fita y Don {Núm. 3/.) Miguel Carasa, vecinos de la ciudad de Cádiz; á los que lo son Otra id. sobre nombramiento de mariscales de los cuerpos de de esta corte D. Francisco del Valle, D. Manuel Segundo Martí caballería. (A~úm. 22.) nez , D. Minuel Hoyuelo, D. Minuel de l…</t>
  </si>
  <si>
    <t>Fitzch</t>
  </si>
  <si>
    <t>…aef. dinero. tonto Aüsoategm ,D. Antonio Cot, D. Domingo Ordiñana, Dos Gr-mala....... ........................................ ............ Par á q daño. Juan Antonio Irazusta, el capitán Fitzch, D. Francisco Isadir, AHcinte..................... ..................... 1 por 100 ídem. D. Pedro Zalduegin, el capitán de la Drothingen, D. Migad Marcia............................................................ Idem. Gamhronero, D. Miguel Calvory López, Ru…</t>
  </si>
  <si>
    <t>Fjernaxdq</t>
  </si>
  <si>
    <t>…za con, bíos en que solo hayuno............ií 2:000,000 esta inscripción dividida en tus dolados: La-taplicación precia Cuarenta y tres banquero» en jas poblaciones prin da for el Sr. D. Fjernaxdq rzr- en cada radió se declaró á otros cipales de Escocia,y véinteyaueveéhlas me- dos el accessit. El director recitó unalcóda 40 elogio y para a- 800,000 hortacion de los premiados; y estos fueron llevados en paseó por Treinta en ‘Dubliú y Cork /‘otros puébto…</t>
  </si>
  <si>
    <t>Fle</t>
  </si>
  <si>
    <t>…ra da; pero como el arsenal no puede hallarse preparado hasta el'affo mos á publicar que actualmente se están siguiendo en Lóndr» ne próximo, dicen que se ha dejado i elección del almirante Fle gociación», relativas al asunto de Grecia.” . ming e) permanecer un año mas,-y qué lo ha rehusado. El mando El Times pone también en ridículo el último folleto de Mr. de «te- crucero se ofreció á dos almirantes célebres, que no han Cottu, y pregunta ¡qué debe…</t>
  </si>
  <si>
    <t>Flore</t>
  </si>
  <si>
    <t>…pendido esto* movimtan- y se craia que este accidente pódrl*:jnfluir en la entrega da Gua tos, sea poique se comidere suficiente para continuar la guerra el yaquil al ejército del general Flore*. número de hombres que hay actualmente en campafia, ó sea por- Se creia «1 Bogotá que el general Bolívar oq tardaría en volque se espere concluir muy pronto la pazTEscríben de los princí- ver^á aqutila¡Sná£L(f*áctt*WVr7Buut.y ~ , ‘ pados que la Puerta está d…</t>
  </si>
  <si>
    <t>Florea, Ramón</t>
  </si>
  <si>
    <t>Ramón Florea</t>
  </si>
  <si>
    <t>…ías. Los católicos nada quieren a medias, porque la verdad, ó no En religión. Sr. D. Henrique O-Donell, Excmo. Sr. marques subsiste, ó de ningún modo sino por entero. de la Vera y Sr. D. Ramón Florea.</t>
  </si>
  <si>
    <t>Florín, Andrés</t>
  </si>
  <si>
    <t>Andrés Florín</t>
  </si>
  <si>
    <t>…cargados de granos han arribado D. Manuel Eslías Caíala, D. josef Ludena, D. Juan Ramón ¿ los puertos de Rusia. Por desgracia los huracanes que han so Perales, D. Ramón jasdenes, D. Andrés Florín, D. Miguel - brevenido en estos últimos dias han ocasionado en las cercanías del raPedro de Verda y D. Miguel López Corona: para oficiales de la Bósfcro el naufragio á algunos que hablan salido de este puerto, secretaría á D. Francisco 'Javier Arrióla, D. Man…</t>
  </si>
  <si>
    <t>Fnnc</t>
  </si>
  <si>
    <t>…tería , donde se hsn puesto les regktros y foocs los libro- y Re¿i Mcnc:o^ ? D- Mateo Fr-te&gt;, mm.o. p.ioe e5 encuadernado^: i&lt;»s calles se han de emh-.~izado €?e var as Barcelona, D. Fnnc:s:o BerBareggi, instrumentos de mágica. servidumbre^ con que las ocupihan e impedían so libre trlrmto ConfirmaciuH de m. Jallas de flata. Io&gt; veemos: &lt;c Han i ¿y alado adema-, v d^ao cotishttnc^z cor. pie Gutdfi, D. rtdnzlico Javier Lozano, seda» hilddasy tor…</t>
  </si>
  <si>
    <t>Fon</t>
  </si>
  <si>
    <t>…cha, que hacían se mirase la guerra como elemento natural. austríaco l) La Rusia ha explicado sus intenciones, y lejos dé nosotros el Idem. ijf. Proclama que ha publicado en Corfú D. Fon ardí creer que tiene miras de conquista: es inútil por consecuencia dis E Á nombre del Presidente, y de los nobles senadores de ias Islas cutir lo que Inglaterra debería hacer en caso contrario, y puede ¡Jámeos. confiar á su gobierno ei cuidado de proteger su…</t>
  </si>
  <si>
    <t>Fonce, Manuel Domínguez y</t>
  </si>
  <si>
    <t>Manuel Domínguez y Fonce</t>
  </si>
  <si>
    <t>…el caso contrarío una información dicho año; por lo que si alguna persona supiese de él, se servirá judicial, con intervención del procurador síndico del pueblo en manifestarlo á D. Manuel Domínguez y Fonce, procurador' de que hubiesen residido durante el sistema constitucional, acreditan los Reales consejos, que vive en,1a calle de Segovia, casa sin nú do su buena conducta política en aquella época; para lo cual se mero , pasado el piloncillo. señala 20 dias de…</t>
  </si>
  <si>
    <t>Font, Francisco</t>
  </si>
  <si>
    <t>Francisco Font</t>
  </si>
  <si>
    <t>…xtraordinario se han resistido desde rona y jimeno: para otra de la Iglesia catedral de Urge! , va Smima i Comummoph. Dicen que los almirantes Malcolm y cante por fallecimiento de D. Francisco Font, á D. Francisco Rósame! Tamtrén en Smtraa, á la inmediación de sus embajado Llopís: para otra de h iglesia catedral de Onhoela, vacante por res , la mayor parte de sus escuadras- Esta noticia da margen á va fallecimiento de D. Alejandro Sancho y Langa, á D. F…</t>
  </si>
  <si>
    <t>Forcalio, Francisco Laguna y</t>
  </si>
  <si>
    <t>Francisco Laguna y Forcalio</t>
  </si>
  <si>
    <t>…mientras viva el había deCtetilla, se leen y estm formados con- motivo dei fallecimiento del cadete de Echo Real mas es mucho mas, que veinte tomos es 4.0 de Lope de Vega. cuerpo D. Francisco Laguna y Forcalio f acaecido el día 11 de Febrero de este año en la villa de Sta Cruz de Mude i 2, pueblo &lt;h su naturaleza; y en ellos se ha acordado por el señor asesor gene ANUNCIOS. ~ ’’ ral de la Guardia Real, citar y emplazar, como se hace por elpresente, á'todos los pari…</t>
  </si>
  <si>
    <t>Fqur</t>
  </si>
  <si>
    <t>…No dejes junta superior se compone del-mismo presidente, y de los señores de asegurar al general Maison que todos le profesamos el mayor Chateaubriand, Villcmajn, Casimiro rerrier,barón Fqur!er, JLeafecto. Tu hermano, Tsavella.” tronuc, Benjamín Delessert , barón Sivqstre de Sacy , duques de En otro artículo del mismo Correo de Oriente , fecho en Patrás Escars y de Rossel; y.la junta administrativa la forman los señores á 3 de Diciembre, se dice:…</t>
  </si>
  <si>
    <t>Fr</t>
  </si>
  <si>
    <t>…Granadas, y el 13 se dirigió á Huajuapan, merece la gloriosa memoria de su dignísimo prelado (Q.E.P. D.) y en el fuerte que hay en aquella población dió nuevo arito, el limo. Sr..D. Fr. Manuel Martínez. Acaecido su fallecimiento proclamando para presidente de la república al general Bravo, en la ciudad de Ecija el dia ) de Junio del alio pasado de 1817, que desterrado por el plan de Montado, te hallaba últimamente á los $3 años y 3 meses de…</t>
  </si>
  <si>
    <t>…repararlas, y por eso quiere S. M. cretos para la iglesia y obispado de Málaaa , vacante por falleci que se invité á los pudientes de su reino, á los grandes, á los pre miento de D. Fr. Manuel Martínez, á D. Juan Gómez Duran, lados, á lw corporaciones , á todos los españoles, en fin, de todas obispo de Santander; y para una media ración de la iglesia cate clases, para que por medio de suscripciones y de dotiativos volun dral de Santo Doming…</t>
  </si>
  <si>
    <t>…rrído asimismo S. M. nombrar Decreto é instrucción general aprobada por S. M. para el go a elobispado de Santander, en lugar y por promoción de Don tn Gomar Duran al de Málaga , á D. Fr. Felipe González rústica 8 n. E bierno y administración de la Hacienda militar de Espada en 1818, Abarca, Obóno de Unta: pera una capellanía doctoral del con* Modelo* pata b contribución general del reino, 1818, rústi rento de la Hncarnecion de Madrid, por mu…</t>
  </si>
  <si>
    <t>…on las demás comunidades de nación que se hallen enfermos. (Quotidiana.) Madrid................ ................................................................. 640 j El M. lltre.Sr. Fr. D. AndrésCasaus y Torres, abad ESPAÑA. del Real monasterio de S. Cugat del Vallés, de la con gregación benedictina claustral tarraconense y cesar- Madrid $ de Junio. agustana, por mano de D. Bernardo González Alvarez. 1,500 S. M. y AA. continúan en el Real s…</t>
  </si>
  <si>
    <t>…pA : * ir h )f \ ■- *•■ • -■■ * hnUir* A 03ÍO abatida en víveres, y á que no encontraría la me- El Ret nuestro Señor, á propuesta de la Cámara de Indias, ite por feífedbpatento de D. Fr,$t±£Xi¡gmíZ’Francisco Gehfíés £a AÓdrínópolis, v —,^.,a dcl; imperio tmco , $©lo4¿f~u^4»tídl©o (feonfantena.* .&amp;*£• Marañon , provinckl dé agustfcfe«feaos dos regimientos de caballería: las milicias f cuyo numero ascende de aquellas Islas. rá á unos 4© hombre…</t>
  </si>
  <si>
    <t>…ales, por consecuen de Huesca; y para la iglesia 7 obispado de Ceuta, que también lo cia, recibieran en el expiesado semestre cantidades inferiores á slí está por fallecimiento de D. Fr, Pablo Hernández, á D. Juan respectivos créditos. Barragan., doctoral te la santa iglesia primada te Toledo ; 7 asi Li Imtmcdon de 12 de Enero de 1824, 7 la circular de 9 de mismo se ha servido $. M- nombrar para una capellanía del nu Octubre de 1828, determi…</t>
  </si>
  <si>
    <t>Frail</t>
  </si>
  <si>
    <t>…gobierno, y sus iglesias se : la po , D. Tomas López Anteo ? D- Antonio María Zubiaur, Don hallan tan frecuentadas como antes. icrTeodoro Crespo. D. Pedro Pulgar, D.Rafael Autrsn ,D. Frail El naslr de Pera y de Gálaía ha sido reemplazado por Nouri- tífiero Ares , D. Mariano Ocana, D. Rafael Díaz de R ibera, * bey, tesorero dei Capitan-bajá. slks Mamad de Zarazaga, D. Carlos Florez y Val le jo, D. Francisco Se dice que el conde Alexis-Orloff, uno d…</t>
  </si>
  <si>
    <t>Fran</t>
  </si>
  <si>
    <t>…s. plaza á todos y á cualquiera personas que fuesen parientes, p des Las combinaciones que la naturaleza hace de estos elementos cendientes de Pedro Díaz Vtllamii y Santoiria y de Doña Fran | son innumerables, y( la imaginación del hombre no basta á conce- cisca Montero , su muger, y pretendan tener derecho á la capella | birlas. Las tierras más fértiles, las rocas mas gigantescas, las món nía, patronato Real de legos que en la capilla y altar d…</t>
  </si>
  <si>
    <t>…edad mismo, se cita y emplaza á los herederos de D. Josef Amonio constante por los medios referidos. La experiencia ha hecho ver Errea, al sobrecargo de la goleta Perseverancia, a D. Fran que si el agua penetra y pasa al suelo ó terreno fundamental, cual cisco Goitisolo, á la baronesa de Nordcnfiich, á Doña Asuncios quiera que sea la profundidad del camino, le falta m verdadero Alvarez, D. Pablo Casas - D Atanasío del Castillo, D. Toribio apoy…</t>
  </si>
  <si>
    <t>…debilidades de sus enemi Andrés Insua de Pazo», chantre de la catedral de Trujiljo.* paro gos, y la Puerta ha sido vencida.” una canongía de la de Calahorra ,.por fallecimiento de D. Fran cisco Alonso Gutiérrez, á D. Vicente; Ruiz de.GordejueL: paro ’ fjXTUGAL. una ración titúlala de S.-Mircelo; deja catedral de Lean, por Lisboa y Je Noviembre. promoción de D. Josef Marques Valcarce,&lt;á D. Joscf Alomos Hoy se 1ia verificado la dedicación de la…</t>
  </si>
  <si>
    <t>…s darza: pata ministro togado á D. Marcelino de la Torre: para mi En Alepo ha habido asimismo algunas conmociones que no d aja nistros contadores mayores ¿ D. Nicolás de Otamendi, D. Fran ban de causar cierta inquietud por hallarse alli algunos gefes de í©— cisco de Rojas y Fizarro, D. Antonio Martínez y Salcedo, ei los antiguos gen izaros. i la conde de Casa—'Valencia y el conde de Zanom: para fiscal de con Se mira como uno de ios beneficios…</t>
  </si>
  <si>
    <t>Fran, Marcelino</t>
  </si>
  <si>
    <t>Marcelino Fran</t>
  </si>
  <si>
    <t>…e moler trigo. desórdenes que en ella se sometían: para evitarlos y libertar á los: panaderos de lo» atropellamientos, ha mandado que se distribuya Habiendo acudido a! Rey nuestro Señor D. Marcelino Fran en las iglesias,.mezquitas y sinagogas. co; del comercio de Pontevedra , pidiendo que se. le permita la Desde el i i de Abril hasta hoy han entrado aquí 14.buques ¡ introducción de 42 piedras de moler trigo que .dice ha comprad» de diferentes naciones. Desde…</t>
  </si>
  <si>
    <t>Francisca, Mafia</t>
  </si>
  <si>
    <t>Mafia Francisca</t>
  </si>
  <si>
    <t>…e cristiana.; • EF Sérmo. Sr. Infante de España D. Cá'rlós Mafíá; adémas de zooS'rs. que constan en la Ga ceta de 18,de. Abril último,.remitió.......;....... ao,oa* ’’ Lá' Sérmia. Sr. Doña Mafia Francisca deAsís,........* : l~ AVISOS. W atfeústa' Esposa............................ ......... 20,900 Por la^ inspección general de infantería se há de contratar por ' El Sr.: D. Juan Roca de Togores, veciiio de el término de 30 días Ja constricción, de lás'pfendas '…</t>
  </si>
  <si>
    <t>Francisca, María</t>
  </si>
  <si>
    <t>María Francisca</t>
  </si>
  <si>
    <t>…ra, k cual tendrá la inexplicable satisfacción de haber Serestáte Sra. Princesi Doña Maxía Cristina be Eorson f acudido de pagar esta antigua deuda, eos cerca de 5 millones de rea Doña María Francisca, y cn^cl otro ks Se raías* Srss* Infamas les, y la de disminuir en go millones próXimau&amp;me k de amho$ Doña Luisa Grlofa, Doña María Teresa, y los Sermos* Sres. In ramos: ademas de haber contribuido á la entrega de. mas de íygS fantes D. Carlos María Isidro y…</t>
  </si>
  <si>
    <t>…nases, lord AI- ardiente y*in entusiasmo dignes de admiración. En efecto, el nom tborpe gaaó eso de 10 guineas por haber criado una yaca que á bre augusto de la Serma* &amp;a. Infanta Doña María Francisca se en los cuatro ifhs pesaba 2240 libras-; el marque de Exeter ommo cuentra protegiendo la junta qm dirige ¡as estudios de dibujo y ador otm de igual valor por la misma causa; y el primero ganó dos no , destinados -a Ía enseñanza de las jóvenes, acompañando á…</t>
  </si>
  <si>
    <t>…Mo- * bre de etiqueta: seguían los Sermos. Sres. Princesa de la Beira, In narcas Sicilianos i la excelsa desposada^por su Real inauguración,- fante D. Francisco de Paula é Infanta Doña María Francisca por y: muy más tierno el adiós dado por tan buenos' Padres á esta vir este órden y cada uno en su carroza: venían por último los Re- tuosa y amable Hija, cuya separación solo pudieran suavizar las yes en otra magnífica, acompañados de los Sermos. Sres. Infant…</t>
  </si>
  <si>
    <t>Francisco</t>
  </si>
  <si>
    <t>…y Empezó el año de 19 la epidemia en la Isla, y se empeñaron aun de fuera de ésta plaza , si la epidemia que se ha padecido y en que no había de ser, i pesar del dictáuien del Dr. D. Francisco aun-súfren é9 ó no contagiosa; y de la afirmativa ó negativa di Flores Moreno, «l qpe pudo costarlc cara su franqueza; mas ella era cen se 'sacarán grandes ventajas. Yo creo', aunque no soy faculta de tan buena calidad y progresó tanto , que en pocos días no…</t>
  </si>
  <si>
    <t>…iles co- gía moral, compuesto primeramente por el P. Fr. Francisco Lármoimprobas y penosas, y estamos bien persuadidos que no nece raga,y ahora últimamente acabado de reformar por D. Francisco sitan mas que su propio carácter y su virtud no desmentida para Santos y Grosin; un tomito en 8.° Se hallará á 6 rs. en rústica en estimularse á trabajar con el mismo ahinco, desinterés y fruto con el despacho de libros de la viuda de Bailo, frente á la impre…</t>
  </si>
  <si>
    <t>…a , có 7 en Segovia á, los herederos ó téstamentarim de' D. Isidoro Gó mo Msbré el costé de las máquinásqiiéteemplean en 1* guerra na mez; todos acreedores á los bienes del Excmo. Sr. D. Francisco val , contrayéndose á los buque* dé'mifoépofte..^.0 Descripción Fernández, mirisciíde campó dé lóí Reales ejércitos, para que de unas bancas de nievé vistas eh Ibí áiíio del Sur éU 1794.^. " del f? Noticias sobre el establecimiento "del colegio de profesores…</t>
  </si>
  <si>
    <t>…juicio. Por providencia del Sr. Vilches, oidor de la Real cbsnciüs(1) ‘ Ion nabos 7 zanahorias son originarios de Francia; las co ría de Granada en los .autos de testamentaría del Sr. D. Francisco liflor» han venido de Chipre, las alcachofas de Sicilia, la lechugi Fernandez de Córdoba, difunto, conde de Luque, 7 por la escri de Coa ,1a cebolleta de Áscalon, la avellana del Ponto, la castaña banía numerarii.de D. Antonio del Rey, se cita 7 emplaza á to…</t>
  </si>
  <si>
    <t>…u pares de zapatos yseis camas cumplidas para la enfermería, en dió de este,importante ramo de la medicina, cirugía 7 farmiciaen virtud de Real orden comunicada por el Excmo. Sir. D. Francisco las universidades 7 colegios «le España, por D. Juan Vicente Car Tadeo Calomarde, secretario de Estado 7 del déspácho de Gracia rasco «médico de número de los Reales hospitales de esta corte. Justicia, al limo. Sr. D. Francisco Fernandez delPino, gó- Él plan…</t>
  </si>
  <si>
    <t>…a cho. D. Francisco Sgenz Gómez. ,D. Francisco de Larrinaga.Dofía continuación del P. Mifiana, y la narraciotrde los sucesos principa María Vicetita Jauregui. D. AtídresXfatienzo. D. Francisco ^qles desde el año 1600 hasta el de 1808 , pueden acudir á recoger ionio Bringas. D. Josef Gorrita y Villar, D. Jjosef Tarán-iena 'éPiaen&amp;f.* y adelantar el importe del 8.° í las librerías en donde Yamez. D. Josef Fernando Álvarado^ D., Vicente Díaz Romaq. se…</t>
  </si>
  <si>
    <t>…as cpodSciones que constan d*l indicado, pliego, qua. exjue en po con loo ducados, y otros ioo que pagan los yecinós; tiene cam der del uKribano principal dcf'||ijtÍH.p oía' corte D. Francisco para m habitackm , y ademss pagen loe muchachos que asisten .á. Alcázar , pem que los licitadoré* puedan instruirse del pormenor ella; los qjw cuentan y escriben 4 ». alma; los qué escriben so-, concurrirodo á su e*cribehía ;en &gt;intel¡geKÍa^le que el primer r…</t>
  </si>
  <si>
    <t>…resa::(¿V¡f&gt;*i. ff}. mo 4 las doce, en la sala de justicia del Real y supremo consejo Circular del Sr. Superintendente general dé Rentas sobre nom de ia Guerra, á presencia del Sr.D. Francisco deQuevedo y Bue bramiento de Sacates de aquellas, por ausencia dé los propietarios. no , del Consejo de S. M. , ministro togado del mismo superior (Wffli.) tribunal, y asesor, de la dirección general de la Real armada, co Real orden sobre guias 4 loa quinquil…</t>
  </si>
  <si>
    <t>…Llopís: para otra de h iglesia catedral de Onhoela, vacante por res , la mayor parte de sus escuadras- Esta noticia da margen á va fallecimiento de D. Alejandro Sancho y Langa, á D. Francisco rias coníeturas. Al va re z Oenfuegos; y para k dignidad curada de capellán ma ESPAÑA. yor de la iglesia catedral de Huesca, vacante por fallecimiento de D. Vícente Avellana, á D. Blas López Javierre* Vaherde de Júcwt (provincia de Cuenca) # de Julia. Por Rea…</t>
  </si>
  <si>
    <t>…e Madrid; Dofia.María * p«o» * * JoacA de Cartillo^tvicm da to andad de le Corofia; D., Fabián .fu*rtaa..flB--f.H .......* dM». lape» Sagrar1iihalrdel comercio de la míame ciudad; D. Francisco - 9*. r y Gwbra yiobrmoa, del «muerdo dé Madrid; D. Joief Antonio vaiiadouaM.MM..M....——•-ft» W j. Fipnirm, dal comrri» de BUboo; D.Srauiago Fernandez de Ja uoruna......^..—— --------------------a Top, oficial contador un to dudad da Toro; **6orei Barriga y &lt;…</t>
  </si>
  <si>
    <t>…en 17. D. Pablo' de Sté.Maríí. EIP. Diego Lainez. Fr. Geró Írposada de S. S.,' 7*hóra de las mievé y media en punto ¡de su ma*‘ nimo Gracian. D. Josef del .Campillo. El Cardenal* D. Francisco ñafia', para la juhta general de acreedórés de Cri$anto4 Benavcnte, deMeddózá. O; Alfonso'de Caítagéna. ''k . vecinoque fuedel lugar deGetafe; lo que se hace saber á les in 18. D. Pedro Fernandez de Vetascó. Juas "Sebastian del Cano. teresados; en lá intelige…</t>
  </si>
  <si>
    <t>…mente en Í0$ 12 años de su edad sentó plaza de guardia marina, deseoso de Bilbao; artista bien conocido, no menos por sus elegantes obras seguir la carrera de su padre el teniente general D. Francisco. D;sda ebanistería, que portas 20 modelo» de máquina» que pre- de el principio de la suya se distinguió por su zelo, y asi es que</t>
  </si>
  <si>
    <t>…y aceite sin mudanza. Veladier, para que dentro dei término de 20 días se presenten á Baeza. Trigo 23: maíz 16: celada 10: vino 10: aceite, ar ios síndicos de dicha testamentaría D. Francisco de la Carrera y roba 22. D. Santiago Arroyo, este procurador de! número de esta indicada Trigo 19 á 23: maíz 12 2 14: cebada 10 2 11: vino 10 villa, á legitimar sus créditos; apercibidos que de lo contrario les 322: aceite 35. ( JV continuará ) parará entero…</t>
  </si>
  <si>
    <t>…s han ocasionado en las cercanías del raPedro de Verda y D. Miguel López Corona: para oficiales de la Bósfcro el naufragio á algunos que hablan salido de este puerto, secretaría á D. Francisco 'Javier Arrióla, D. Manuel de la Parra y entre ellos le ha tocado la suerte á uno austríaco 3 cuya tripula y-D. Aginia de Santeikes: para archivero á D. Vicente Diego ción se fe salvado. {Observador ausiriacQl) Crespo : para subalternos del tribunal á D. Pabl…</t>
  </si>
  <si>
    <t>…ñ féctbidcf cotísrdefrables mejoren!os 'en la Pozuelo de AUtoctr, director'de la Résl fábrica, curtidos; ' renovación exterior y blanqueo de las casas; y su pavimento pue Vha’esa, D. Francisco dé Loscc, espitan zenerai -de Valen- i de competir coji los mefores de otros'pueblo*: se na reparado con da, Mkco de seda. ' ' - ~ ‘ ’ ' suma decencia1 la ca&gt;a capitular y su ¿rehiro'y el del gobierno, ~ Grasada» Real sociedad económica, hilado de seda.' muy…</t>
  </si>
  <si>
    <t>Franciscoy</t>
  </si>
  <si>
    <t>…pre ques , cercados y defendidos del sol y de los vientosy con la sepa-5 cia 12 rs. . •% - ^ rédoa -cosresiesfe para neo y otro sexo, y continúan algunas^ - : ' .V cim 7 emplaza á D. Franciscoy D. Antonio Pulciani y mejoras v reparas r se ha -nemlíédo un director y* bañero? mié Moreno . herederos de l&gt;. Antonio Moreno y Galea, ó á los que cuiden ¿I aseoy snrtifmesítd dei agua; para k&gt; cual, y para lo sean de aquellos dos, si hubiesen fallecido , para que en el ter prov…</t>
  </si>
  <si>
    <t>…esde,luego el camino que conduce , Yambien siguen con felicidad en su viage í Barcelona el Sere 4 la capital: el segundo cuerpo, siguiendo cite movimiento, se si nísimo Sr.lnfante D. Franciscoy su augu&amp;ta Esposa. tuó delante de la puerta de Comtantinopla: el sexto ocupó el ca—, mino de Kirklisa ; y el séptimo el valle deTundgeu « y el hermo . . , Exposiciones hechas d.S. Mr so cuartel mandado construir últimamente perol SuítaaMahmud. «Señor. Acostum…</t>
  </si>
  <si>
    <t>Franckfórt</t>
  </si>
  <si>
    <t>…ta ciudad con escolta unos $00 espadóles y •la sesión ha sido tumultuosa. El lord maire , el conde de Rath- algunos, coinerciauta mejicanos, los cuales se han dirigido hacia down, lord Franckfórt, lord Langfordj sir A. King, sir Ed- Venen» y éá dónde se embarcarán part irse á los Estados-Uni mundHayes, el alderann Beresford, y otras personas de distin dos, á la-Habana y á Europa. Hubiera: sido muy considerable la ción, han hablado sucesivamente; sin e…</t>
  </si>
  <si>
    <t>FranClseÓ</t>
  </si>
  <si>
    <t>…e D. Jouf tribuna;Tyr wihitt,Mf¡cr da la rara osgra.'CCsurwr.) Manuel 'de ArrimbaUgr, y ao haber tenido efecto el nombrad 'V" V V’ ¿ miento faecIfO cn D. GiSm Antonio Noguera , ;á D. FranClseÓ • T..7 opsfsrl ÍVfi &gt;t!!VKi v* it» r: ■■ .■■•íít-.jrf'.-tí! Í.L .. Jiménez Caí dona: oeraunacaiaoiigM de le catednll dc'Jacin, por ■)« (7b , Ptrit íj dt Diritmlrtt .1.=; v ¡v dé D-Mariano^Ruoinde Cetallos, á D..Betndrdo’JoscfdeVarBolss dt-hp.;i&gt; Cíncopar roo…</t>
  </si>
  <si>
    <t>Frías, J.</t>
  </si>
  <si>
    <t>J. Frías</t>
  </si>
  <si>
    <t>…las vistas mas notables en todo genero de revolución ducido dei francés ai castellano por D R. Frau, catedrático del anárquica. Real colegio de medicina y cirugía de Barcelona, y D. J. Frías, El z$ deMayo del año iSio- dio principio á su carrera po primer médico del hospital general de Palma ckc. En esta obra se lítica la ciuáad de Buenos Aires;, su ejemplo no cundió en el res destruyen muchas de las opiniones de Bichad , se rectifican un gran to…</t>
  </si>
  <si>
    <t>Fricderichs</t>
  </si>
  <si>
    <t>…digu de ser imitada en benefició de los inros de Erivan con 4 cafiones^otrp-de cosacos, todo al mando del •tewsts''de'ia-R«ali-Hac¡eHd»pn::'j: coronel (actualmente general-mayor) barón Fricderichs. Osman-baj! había colócado1 su infantería en una posición bas tante ventajosa y;bien fortificada, enviando su.-caballería adelante. ; S. M. y AA; continúm tin novedad en su importante salud . El barón íyíederichs dejo que avanzase esta hasta el alance -del en…</t>
  </si>
  <si>
    <t>Frolow</t>
  </si>
  <si>
    <t>…Parece que los. rusos no hallan ya ningún obs mas arriba de su posición. En efecto, después de haber dado or táculo para pasar el Balkan, y las cartas denlos negociantes de den al general Frolow 'para ^ue con algunos batallonas se situase Sofía aseguran que el 12 del corriente se han visto tropas ligeras en el camino real, se puso a la cabeza de 14 batallones, y mar rusas en Sagara, sobre el camino de Aldos á Burgas, y en Karnachó dirigiéndote por un…</t>
  </si>
  <si>
    <t>Fue, Juan Nepomuceno</t>
  </si>
  <si>
    <t>Juan Nepomuceno Fue</t>
  </si>
  <si>
    <t>…do m, y nuestro Señor nombrar para una canongía de la iglesia catedral de' pronto siempre á darnos ¿1 ejemplo cuando se trata de ejercitar las Cuenca, vacante por fallecimiento de D. Juan Nepomuceno Fue virtudes. ¡Cuán magnánimo se' presenta en proporcionar socorros ro, a.D. Miguel Sebastian Ramos: para otra dé la de Osma, por á sus hijos! ¡veinte mil fanegás'dé grano que les ha concedido, no el del). Miguel Alvarez, á D. Mariano‘Aguírre: para otra dé hacen…</t>
  </si>
  <si>
    <t>Fuertes, Manuel Rodriguez</t>
  </si>
  <si>
    <t>Manuel Rodriguez Fuertes</t>
  </si>
  <si>
    <t>…recios moderados. Diccionario militar, por Moreti, 4.0, papel 58 rs., pasta 64, - . ■ De orden del Sr. Caspe, alcalde de corte, se llama y empla rústica 60. (4V continuará.') za á D. Manuel Rodriguez Fuertes,cuyo paradero se ignora, pa ra que en el término de 30 dias se. presente por sí, ó por medio Tratado de relaciones comerciales, ó sea práctica de comer de procurador, en el juzgado de S. S. y escribanía de provincia de ciantes: escrito por D. G. F. yV.,del co…</t>
  </si>
  <si>
    <t>Fumianiio</t>
  </si>
  <si>
    <t>…evo* sasuculétes ocupan el. Hbnm epitalámico en celebridad del venturoso, enlace de puesto de la magistratura y poséan todo lo que existe. £1 derecho iMMrtrm Soberano» lo* Señores D. Fumianiio vn y Dotu Macasuáfde la usurpación y del pillage ae' ha entronizado como rey' atA Czistina o* .Boaaou, compuekc por D. L. Rojo de Ñor- en ja capiral'y en las provincias de 4* federación.- Un bárbaro de zagaray, 7 mandado imprimir de Real orden. Se hallará en…</t>
  </si>
  <si>
    <t>Fzrnakoo, Dí</t>
  </si>
  <si>
    <t>Dí Fzrnakoo</t>
  </si>
  <si>
    <t>…y sin correderas, sirvieron de modelo i los ingleses para en España sin haber salido á luz ;.mas ahora nuestro, Soberano el_ adoptar mucho después' una innovación tan importante. Sr. Dí Fzrnakoo vil, magnánimo protector de,lps.artistas y.dej El primer camino de esta especie que se abrió en Inglaterra las bellas artes, abrigándola bajó.hi real auspicio, se ba djeiiadf! fue el de Newcastle-upon-Tyne, el año de 1680. En lugar de los mandar imprimirla á…</t>
  </si>
  <si>
    <t>G, Casiano Manuel</t>
  </si>
  <si>
    <t>Casiano Manuel G</t>
  </si>
  <si>
    <t>…iSa ,vz-wü&gt;:•:• ss t. n|;i'¡or(« &lt; -4 .escribanía. ^e bpjBéba.t 4 deducieus-derecho en los autos prpmovifc.y.fi* l ,¡.'í&lt;:!.1Í.VO^rl5rTr” .&lt;mWY4.ltvK.;_1 P°r lcn( tmíamfnuriot dei D. Casiano Manuel G«»Ml« de 1:: : ,n-; ^^XUtÍ&gt;b¿ l»*! 1 itól. : v- -f-'w v \ . ,^a$tro , sobrc.pcrtfnencia de. ciffitsot yales Reales retenido*: 4 solíi .cnud, de dwjpo bajo «percilMOÜento del perjuiciotqpe haWnlre* 37,,dÍntapy^tÍ|ijA-^aW{ta^.sÍ4j^á«.4éie.sJBil ..jajugar.,..^,,…</t>
  </si>
  <si>
    <t>G, E.</t>
  </si>
  <si>
    <t>E. G</t>
  </si>
  <si>
    <t>…de un lector, ó sea diccionario. Rs.vn.mrs. etimológico-analítico de voces «gradas, técnicas, históricas, mir"' ■*” tológicas &amp;c., escrito por D. Vicente'Alberti y Vidal, acudirán D. E. G......................................................... ao á recoger el tomo i.tt a la librería de Bruit, y a adelantar el imSr. Intendente y dependencias de Rentas Reales porte del a.* que está ya en prensa. de la provincia dc Guadalajara.............. 3,521…</t>
  </si>
  <si>
    <t>G, J.</t>
  </si>
  <si>
    <t>J. G</t>
  </si>
  <si>
    <t>…ha aniquilado el gastado; la cosecha de aceituna se .____ Cartilla histórica , ó método para estudiar la historia, por presenta muy abundaste; ambas cosas daa fundada esperanza de D. J. G. ¿e la Cortina. Se vende en las librerías de Rosales, que las expediciones que se bagases este año áCorfú tendrás muy Cuesta , Hurtado y Gfuentes: un tomo en 4.0 rústica, á 8 reales. buen resultado. ._____ Discurso leído en la apertura de! Real colegio de medi…</t>
  </si>
  <si>
    <t>G, Juan</t>
  </si>
  <si>
    <t>Juan G</t>
  </si>
  <si>
    <t>…n justa cor seda, D- Manuel Angulo, V. Jaime Ceriola y EX Josef Garay, respondencia al honor con que S.'M. la distingue; siempre con consiliarios; D. Joaqujn González ^^aiqánte, y(D. Juan G^iar- fiada en la poderOsa mediacion, eficacia yTutes'cfer Sr. comisario damino, síndicos dél referido banco, se pr^ntp el Excqiq. Sé- regso.”! t V '-i- 1 í --V ' 1 1 '".'l*k Cí t'l' . .fior conde de Guáqúi, comisariqjr^o^VTeiaá por el Secretario Felicitáronte…</t>
  </si>
  <si>
    <t>G, V. R y</t>
  </si>
  <si>
    <t>V. R y G</t>
  </si>
  <si>
    <t>…en S. Dionisio de Orques, en r D. M. G. de P••••••4as*ee«4f«aáaa»e«p*«éa**««sa««sa»«aa4«*a4e»ya«&gt;a«a f 3,«K&gt;ó I Cpnlan , Saurnur y otros varios pantos;petó se ha logrado fusil» . D. V. R y G 1 «a4v»é«g••••••• é««aaa4«« «^#&gt;tMt«a*«i&gt;t4My»' 6o,\ ..mente reprimir ¿ los alborotados. D. B. B. M. residente en el principado de Asturias. goo »00&gt; las noticias de los departamentos manifiestan que no hay ibo-1 * id. N........................ «... .... —; |…</t>
  </si>
  <si>
    <t>Ga</t>
  </si>
  <si>
    <t>…stos malhechores, y perseguirlos hasta sus no Felipe Alonso: para la dignidad de arcipreste de la iglesia co guaridas. (Mm.)” legial de Roa, en el obispado de Osma, por ascenso de D. Ga ____Con fecha ta dal corriente escriben de Floreadla lo que briel, de Soto al priorato'de la misma, á D. Pedro Moreno Gar sigue: cía; y para dos capellanías de Sres. Reyes Nuevos de la ciudad de n Ya se han publicado las experiencias que con tanta felicidad T…</t>
  </si>
  <si>
    <t>Gabríel</t>
  </si>
  <si>
    <t>…anchccr Marquisa y D. Ignacio Dliarte ¿ paramuna ración1 de estal El nuevo gobierno hizo en los días siguientes algunos esfuer iglesia catedral por muerte de D. -Clemente Aaaya, á D. Gabríel zos para restablecer la tranquilidad y contener ios excesos de la Sauz : pam ucj^capellama derSfces. Reyes nuevos de la ciudad de To ^eafe de color; mas no consígalo gran ana, pies el 24 estaba anm ledo , por fallecimiento de D; RamónEs:richeD. Scrafr Pin» la…</t>
  </si>
  <si>
    <t>Gabriel</t>
  </si>
  <si>
    <t>…ba Ejercicio cotidiano, por Matanegui', un topio.......... 2. ' jador extraordinario de S. M. C. en la corte de Roma. Explicación del Padre nuestro, por Pato.................. 2 ' Sr. D. Gabriel de la Vega Castillo, agente gene Milagro de nuestra Sra. del Pilar.,,.......................... 2 ral de,preces i Roma................................................. 5— Poema de la Guerra, por. Figucroa........................... 4 Sr. Gobernador superinten…</t>
  </si>
  <si>
    <t>…ro eñ, fe de Labia; ea Zaragoza ea fe Sanrasáer_— bsseñeje. t ¿t Polo j Meage; &lt;n Pamplona en' fe de Lcngss; en .Bilbao en feu Bl bao, Par 2 i xkflt de Ga-cír: en Oviedo en la de, D. Gabriel longoria • en la Cení-. i s i idiSi. fia en fe deCaív«te-ren Santiago. .en fe de Rey: Romero: en -Yac., 4 daño pipe i. iladolid en la de Rodríguez; en Burgos ea la de Viüfetreera; .«e Se^erífe—r 4 beneficio. Sistnanca en fe de Reyes; en Badajoz, ea . fe de Cú…</t>
  </si>
  <si>
    <t>Gaceta, Car</t>
  </si>
  <si>
    <t>Car Gaceta</t>
  </si>
  <si>
    <t>…es dé 'matemáticas , decaídas por tao haber podido subrogarse hasta.cl extremo de que llegase á fes puertas de la ciudad. (La hasta ahora fe dotación qué les señaló su fundador el Sr. D. Car Gaceta.) . los ni sobre el fondo de temporalidades. En estos fueron premia El Observador austríaco del 6 del .corriente contiene notir dos los alumnos D. Antonio Granados, D. Miguel Calvo, Don cías de Comtantinopfe que alcanzan hasta el. 18 de Diciembre,en Juan Tira…</t>
  </si>
  <si>
    <t>Gaghcrín</t>
  </si>
  <si>
    <t>…eS. Jaime, a 10 rs. cada mapa y su explicación; los que no cada una._El Padre Eterno, ídem, ídem, 1 $o._La Magda se suscriban pagarán 14 rs. lena , idem., idem, 1 5™. -Retrato del príncipe Gaghcrín, idem; —_ Testamento y última ^voluntad del alma, hecho en salud, pa por Fontana, 1 .__La Presentación, ¡don, por Ricciani, ra asegurarse el cristiano de las tentaciones del demonio en la hora Sto.Tomas, de Ugolini, por Ricciani, i.__Retrato de la con dé la m…</t>
  </si>
  <si>
    <t>Gaj</t>
  </si>
  <si>
    <t>…: qui Smirna . anúncia qúé hastá fin^ dé Junio no se, rWfrtiirá Vjrr Argbá era crette qüé este blOiqúéO K habia sanciónádó; pero que á pesar la asamblea griegir En el viá^e-qúe él conde Gaj^a JOTsttiir ha</t>
  </si>
  <si>
    <t>Galindo</t>
  </si>
  <si>
    <t>…enador en gefe del distrito militar de sí ó por medio de apoderados á diulucir en fpr;ma sus acciones anV la capitanía general de Valencia se sumista el suministro de las es te el Sr. Galindo , ieniéme corregidor de esta H- Vilía, por la tancia qué causen los militares enfermos en el hospital de Ali escribanía del número de Seco. , ^ ^ ( , Un virtud de providencia d¿l Sr. Galindo, teniente primera cante por tiempo de cuatro años, que principiarán…</t>
  </si>
  <si>
    <t>…sionado; con apercibimiento &lt;k que no lo haciendo les parará el perjuicio que haya lugar. Noticia Je lot pueblos donde kan cabido los premios mayoree Je la — ■.Por providencia del Sr. Galindo, teniente primero de corre . Real lotería moderna en el torteo de ayer. gidor de esta villa, refrendada del escribano Gaona y Loeches, se Números. Premios. Administracionw. cita y empieza á-D. Pedro Cortijo, hermano y heredero de Doña Luisa Cortijo, sus hijos…</t>
  </si>
  <si>
    <t>…........................ . ..Jlidem. A de lo contrario les parará el perjuicio que haya lugar. ; Barcelona á pesos fuertes..................... f á J idem. —■ Por providencia del. Sr. Galindo, teniente primero d# corZaragoza................................................. ii ídem. xegidor.de&gt;esM .bcró¡ca villa, refrendada deí escribano del número Valladolid............................................ 00. .de lamümaD. Bernardo Díaz de Antoñana, te…</t>
  </si>
  <si>
    <t>…a suscripción, y se i propósito p»: t el servicio de Dios y de la Real Capilla. halla la obra en la librería de Calleja, calle de Carretas, á no rs. — Fn virtud de providencia del Sr. Galindo, teniente de cor - ao^oe» regidor de esta villa, y escribanía de número de Casado, á instan ANUNCIOS. cia del apoderado de los herederos de la Excma. Sra. Doña María Manuela Fernandez de Córdoba, condesa que fue de Torralba y de Talara, se ha señalado para ju…</t>
  </si>
  <si>
    <t>…s se dirigirán al ...r Relación pel.reino &lt;}e Ñápola en Í8o5 jr i8o7,.4&gt;,,rÚ6tI-v ayun^miento dc jáiclua.Yilla antes del dia 20 de Julio., / lol 4 o 'j'- - ^..iPor providenqiáídel Sr. Galindo ,. teniente primerpj de corRimas Oí ^nof de li pspá?a*,pot Colon, 8.*,pasta 16 rs,,! regidp.l dc esta.viík , refrendada del escribano Gaona y, Apeches,, *gt ' se cita y emplaza a todos los parientes" de D. Clemente Román,;rustíta ?3Vilí, ¡...^ ... .r i , de v…</t>
  </si>
  <si>
    <t>Galindo, Antonio Josef</t>
  </si>
  <si>
    <t>Antonio Josef Galindo</t>
  </si>
  <si>
    <t>391</t>
  </si>
  <si>
    <t>…eutralizarse son establecimientos de la compañía; cesando por consiguiente en-su los demas principios ó elementos atmosféricos, remitirá, según mi intervención el alcalde de corte D. Antonio Josef Galindo. S. M. hipótesis , que mientras exista encerrado en el centro de la tierra, se ha servido señalar á V. I. el sueldo fie 30S) rs. por él desem no producirá inflamación alguna por falta de oxígeno ó aire vital peño de este encargo, y le autoriza para que pueda…</t>
  </si>
  <si>
    <t>Gallardo, Agustín</t>
  </si>
  <si>
    <t>Agustín Gallardo</t>
  </si>
  <si>
    <t>…rar medios de efectó el nombramiento hecho, en D. Antonio Delgado, y por facilitar socorros en casos de incendio. Estas experiencias se han muerte de D. Andrés' Antonio Arteaga, á D. Agustín Gallardo reiterado en esta ciudad con el éxito mas completo. Se dió princi y D. Josef Sabas María de Rioja, .. t pio por algunos ensayos preliminaríes, en los que Mr. Grassi, ca Y por Reales decretos ha tenido á bien S. M. nombrar ¿para pitán de bomberos, se mostró di…</t>
  </si>
  <si>
    <t>Gallcffi</t>
  </si>
  <si>
    <t>…berano ilustrado para la parte tras escla-' gorio en la basílica del Vaticano. recida de esta noble Italia, que dictó leyes al mundo antiguo, quq El 1 g celebró la segunda mí$a el cardenal Gallcffi, y coqclus* civilizó.él mqderné» J que siempre fecunda, y jama» agotada, alis</t>
  </si>
  <si>
    <t>Gallego, Domingo</t>
  </si>
  <si>
    <t>Domingo Gallego</t>
  </si>
  <si>
    <t>…da cortadura y la del Portazgo Todo el ías Sor o, D. Jr^ef Codee ido, D. Jo^rf Arroyo, D. Manuel Hor- resto de la campaña Lie una continuación de combates y encuentros si casítas, D. Domingo Gallego, D. Artonio Terreu , D Rafael con los enemigos, pues salió con una expedición á la serranil de la Morstemayor , D. Inocencio Pardos, D. Mmu#i Bordons; y en Ronda, y'auxilió á los ingleses en el ataque de Málaga-y dei Cas bar los ramos.de geografía , historia,…</t>
  </si>
  <si>
    <t>Gallegos, Tomas</t>
  </si>
  <si>
    <t>Tomas Gallegos</t>
  </si>
  <si>
    <t>…ía primitiva el 31 del pre Í&gt;. Jdscf Aldrey, D. Nicolás Elorza, D. Josef Gandarias, Doá sente mes í las cinco- de su tarde , se traslada al día siguiente .1.° de Andrés Bcistegui, D. Tomas Gallegos f D. Ignacio Mansidor, Setiembre y á la misma hora el sorteo de los vales de Setiembre D. Carlos Ortiz, D. Rafael Larragoiti, D. Jipa Miguel Zar£ que es la Gaceta y Diario, fechas 25 y 23 del. actual se anunció lela , D. Fermín Genoa, D. Josef Suarez laclan,…</t>
  </si>
  <si>
    <t>Galo, Santiago</t>
  </si>
  <si>
    <t>Santiago Galo</t>
  </si>
  <si>
    <t>…••••***•» 400 D. Dominao Pttrez Ansoatagui•.«MMS'SMt sfxMSH-t.mSS ^09 CmNeAen tu dmatmt ék’Ugáut*’ mtnitr. D. Josef .Vázquez..... • i»aaH«i»MM&lt;««t*&lt;s|MSil»s&lt;*M's»n*m 1 jOOd Rt. m. D. Santiago Galo» é hijo»-»s •«»•»»«•-»»•«•?•»*••»•«• •••• ••sni*a 800 D, J, A«t........ 80 zoo D. Josef Ignacio Aguitrevangoa-, tu- hijo D. Josef • F. de ASMI«&gt;*nÍ&lt;Waei»Mlt«»m&lt;fllH|ltl*IMMSMSM«ISI*MMM aoa María, i hijo político D. Josef Javier d» Uribarren.»... 36,000 Ksifts…</t>
  </si>
  <si>
    <t>Galvez, Bernardo de</t>
  </si>
  <si>
    <t>Bernardo de Galvez</t>
  </si>
  <si>
    <t>…en las acciones y derechos de Doña Guada Granada,....,...... .... .................................. rape!* . lupe de Gal vez, una de los cuatro herederos de los Excusos. Se ñores D. Bernardo de Galvez y Doña Feliciana Sr. Maxent, para Murcia—*............. que dentro del término de go días, se presemen por sí ó por pro falencia.. .................................... i a i ídem. curador en .el juzgado de provincia del Sr. Lasauca, alcalde de casa Barcelona á pesos fuertes,....…</t>
  </si>
  <si>
    <t>Gamarra</t>
  </si>
  <si>
    <t>…ites-Bajos.') Eresentarseuirse sin asistiren calidadal Congreso,de representanteporque déapenasla república,se supo sutuvollegadaqué itaiia. empezó el pueblo £ pedir su cabeza. El general Gamarra, su anta gonista, fue recibido con aclamaciones: en seguida quedó electo ¡ Roma 17 de Diciembre. , ' presidente de Bolivia él general Santa Cruz, antiguo presidente n El jueves último asistió el Sr. vizconde de Chateaubriand, em del Perú. El general Sucre ha…</t>
  </si>
  <si>
    <t>Gandarias, Josef</t>
  </si>
  <si>
    <t>Josef Gandarias</t>
  </si>
  <si>
    <t>…al Caja de Amortización. Lorenzo Tajona r,D. Manuel Posadillo, D. Vicente -Lazcsso* Om motivo de celebrarse la lotería primitiva el 31 del pre Í&gt;. Jdscf Aldrey, D. Nicolás Elorza, D. Josef Gandarias, Doá sente mes í las cinco- de su tarde , se traslada al día siguiente .1.° de Andrés Bcistegui, D. Tomas Gallegos f D. Ignacio Mansidor, Setiembre y á la misma hora el sorteo de los vales de Setiembre D. Carlos Ortiz, D. Rafael Larragoiti, D. Jipa Miguel Zar…</t>
  </si>
  <si>
    <t>Gangoiti, Juan Martin da</t>
  </si>
  <si>
    <t>Juan Martin da Gangoiti</t>
  </si>
  <si>
    <t>…ucric^ .tf benef.Dcncr^ZrajagoiiZaragoza Debe ser conocido del público fl p1aotel de; perslfs que ,fo tmLxstofr'W'--''--&gt;!f'á i i(lem.__Sántiago 1 i iá idem._Descuenlegrado formar D. Juan Martin da Gangoiti, párroco, &lt;41 pu¿-, t*o nd¿‘let ras á1 razónzoñ 1de sJ á 4 por ioo.’ Acciones del Banco ijt blo da Ficaeeaca.de Bilbao» .Afi?» hace que anunció ¿1 mistnoel pesos dinero., Milico haberse dedicado al cultitro especial dq «*tapU*u,h»Cicado con esta fin reconocid…</t>
  </si>
  <si>
    <t>Gar, Benito Bernardo</t>
  </si>
  <si>
    <t>Benito Bernardo Gar</t>
  </si>
  <si>
    <t>…azados por del $r. Calinda, y escribanía de García Huerta, á usar de su de vencedores ensangrentados, i legando ios primeros i sufrir tm des recho en los autos que contra ¿1 sigue D. Benito Bernardo Gar graciada suerte, que trm desterrados ó proscritos y aun asesina da de la Fuente, marido de Doña Inés de Rueda y Medina, pa dos- Razas ezsn las elecciones en que so intervinieran desórdenes tronos del Real de legos y memoria de misas fundada por Don Diego Lópe…</t>
  </si>
  <si>
    <t>Gar, Juan</t>
  </si>
  <si>
    <t>Juan Gar</t>
  </si>
  <si>
    <t>…tiembre D. Carlos Ortiz, D. Rafael Larragoiti, D. Jipa Miguel Zar£ que es la Gaceta y Diario, fechas 25 y 23 del. actual se anunció lela , D. Fermín Genoa, D. Josef Suarez laclan, D. Juan Gar al público se verificaría en aquel día y bo-ra.; , cía, D. Buenaventura Llaverky D. Juan Manuel Anzoaín, Dea Juan Antonio Jrusta , D.Antoníor Alvarez Moran, D. Félix ét CAUSIOS BEL DIA. Olaverríagae y Blanco , Do Amonio Tarascó, Sres. Fregusor, gfif papel. M^…</t>
  </si>
  <si>
    <t>Gar, Pedro Moreno</t>
  </si>
  <si>
    <t>Pedro Moreno Gar</t>
  </si>
  <si>
    <t>…guaridas. (Mm.)” legial de Roa, en el obispado de Osma, por ascenso de D. Ga ____Con fecha ta dal corriente escriben de Floreadla lo que briel, de Soto al priorato'de la misma, á D. Pedro Moreno Gar sigue: cía; y para dos capellanías de Sres. Reyes Nuevos de la ciudad de n Ya se han publicado las experiencias que con tanta felicidad Toledo, por muerte de D. Pablo Irazoqui, y no haber tenido hizo el caballero Juan Aldini, con el fin de encontrar medios de…</t>
  </si>
  <si>
    <t>García, Antonio García de</t>
  </si>
  <si>
    <t>Antonio García de García</t>
  </si>
  <si>
    <t>…naves piratas qué han apresado ran, á D. Pedro. García Delgado: para uaa media ración de la de otro buque mercante francés. Van á salir algunos buques para ale Sigüenza, por la de D. Antonio García de García, á D. Balbijar demuestras costas á estos malhechores, y perseguirlos hasta sus no Felipe Alonso: para la dignidad de arcipreste de la iglesia co guaridas. (Mm.)” legial de Roa, en el obispado de Osma, por ascenso de D. Ga ____Con fecha ta dal corriente escrib…</t>
  </si>
  <si>
    <t>García, Cayetano</t>
  </si>
  <si>
    <t>Cayetano García</t>
  </si>
  <si>
    <t>…endo debido á los esfuerzos del coronel Divadefonso Pardos, D. Inocencio Pardos, D. Pascado Lorrlo, Don Ios el haberse podido reembarcar: en seguida fue nombrada briga Josef Luis, D. Cayetano García y D. Fiancóco Barros. dier y subímpcctor del campo de G;hrafrir, en cuya gloriosa de na fensa se distinguió, hallándose mandando en Aígeciras. XEAI CAJA DE AtfOXTíZACrON'. 33- En Mayo de 1811 fue destinado al 6.° ejército, y á su llega y^rnrrackti. de ios vai'S Reales m eonsuitáa…</t>
  </si>
  <si>
    <t>García, Félix</t>
  </si>
  <si>
    <t>Félix García</t>
  </si>
  <si>
    <t>…á D. Pedro de Un sugeto desconocido, pintada por D. Velazquez, y grabada Meñdororo y Di Josef Cevallos, vecinos de Mundáca en Vizcaya; por F. Muntaner , 16 rs. (Á continuará.') á D. Félix García, D. Miguel -Carbonell, D. Miguel Pantoja, D. Manuel Felipe; D.* María Regalada Cuello, D/José Toma • Vida del Papa Clemente xtv (Ganganelli), por el marques Carbonell.D. Joaquin Melecio dal Campo, D. Jósef Molano y\ Caracciolo, traducida al castellano por D.…</t>
  </si>
  <si>
    <t>García, Francisco Andrés</t>
  </si>
  <si>
    <t>Francisco Andrés García</t>
  </si>
  <si>
    <t>…siglo 18. El encarecer la utilidad dos de la de León por la de D. Sebastian Perez Lozar y D. Anto de su lectura á todo género de personas en la presente época, en nio Rodríguez, á D. Francisco Andrés García y D. Juan Manuel que aun serpentean los enormes errores de aquellos regeneradores Martínez; y para una capellanía de corO de la santa iglesia prima que en ella se combaten , se cree ocioso, por lo que se omite. da de Toledo, vacante por promoción de D. Manuel Cereceda, y Cons…</t>
  </si>
  <si>
    <t>García, Josef Añir-es</t>
  </si>
  <si>
    <t>Josef Añir-es García</t>
  </si>
  <si>
    <t>…aícae» de oro y piba! ‘ pensinfio cartas gracias á algunos fabricantesy que todo ello es ce- ^ . ñ, . &lt; Medallas de plata. ' ‘ • • • - - '&gt; ^ c.;\* -•/. -.. •/ '* Matanza (Galmá), D. Josef Añir-es García , beherriH'os^díir-’ ' v ' lOC.. , . -: • • j¡ tldos á la inglesa. ^ ; - Groe tas güf-ó.. M.ha dispencadoyy nombres de los sugetos a quien _Granada, D. Aptonto de la Chica, pie! de vacg'.atu.eádaTJ u kanMdjudifédém - ^r. _ f - -. . . :. _ . A .A^-. * .. Gr¿rr…</t>
  </si>
  <si>
    <t>García, Juan Cosme</t>
  </si>
  <si>
    <t>Juan Cosme García</t>
  </si>
  <si>
    <t>…buir al bien de la amada patria, auxiliando los esfuerzos El Excmo. Sr. Inspector general de caballería. 35,745- 25 del gobierno y los conatos de los españoles, dándoles á conocer D. Juan Cosme García, cura de Talavera....... 1,000 las mejoras hechas y que diariamente hacen en la agricultura y en El regimiento infantería , 8.° de línea.............. 3,001 las artes, han sugerido al español D. Marcelino Calero v PortoEl limo. Sr. Obispo de Murcia...........…</t>
  </si>
  <si>
    <t>García, Maaual</t>
  </si>
  <si>
    <t>Maaual García</t>
  </si>
  <si>
    <t>…roal^ cwms«da|i ^s^cp ipjOkiSmpfétiilib Jtedda,Sspste 81). Renta do de Quiróé^á'Di Juan Vctazquezy Zurita : ) :ri otra de la As perpetnsdaiarWmdót. -a¡?.a;n*■ Mondobedo rpor la de D. Maaual García f/atédo / á D. Jdef Pmde rlmsrtaitfsa mriiri la cona de luto, rl cual dur&gt;- Alfonso de Lteao: pera'úna mcdte racioa de le' de* SieOrn;», por rá cuatro diaS!, Jo* dni pringo» ds riguroso, p loa restantes da promoción de D. Juliaa- Sénz Gutiérrez, á D. Josef Ga…</t>
  </si>
  <si>
    <t>García, Manuel</t>
  </si>
  <si>
    <t>Manuel García</t>
  </si>
  <si>
    <t>…e Constantmopla ó del .ejotcito noticias la junta de Arancele., se ha servido declarar que asi los efectos muy desagradables Loo turco* guatdéó ttleac¡ó, jr. punco, ¡publicani que D. Manuel García de la Lama, del comercio de Cádiz, ma sino las noticias qjne lé»ison fsvonblas^ El ;comer«tO jOo,lm tirtsa nifiesta tiene en él depósito dé aquel puerto con destino á Manila, sino d* las ventaja* nuai lo» msoa baai olMenido tii hs;V*4qUMi, en ■romo cualquiera…</t>
  </si>
  <si>
    <t>…tocoló; _ de alcalde de eásá y corte;-vacante por óiilekimicifto dé E&gt;. Ju flirt» de un médico (ranee# queso halla' establecido en Gons- lián Cid y Miranda; y-pen cstr restrfor áf D. Manuel García tantinopla mas de 30 afio* há. Doncel. 1 - .............. .................. - 1 ■; »Si he permanecido tanto tiempo *m dar Kfialc* de #¡&lt;b, ha Asimismo se ha servido ttombrar S. M. fiera el corregimiento «do porque.la inoculación de le vacuna no ha ofrecido c…</t>
  </si>
  <si>
    <t>García.', Manuel Antonio González y</t>
  </si>
  <si>
    <t>Manuel Antonio González y García.'</t>
  </si>
  <si>
    <t>…e estéis acordes ,, no ya. en la de lá de Tuy, por ascenso de D. Mmuel Martin Santos á canon-, teoría ni en:lo personal del gobierno, pero ni aúnen, el lugar de gía de la misma, á D. Manuel Antonio González y García.'. su principal resideacia. Correrán .otros tantos, se sucederán .las ge Y por Real decreto se ha dignado también S. M. nombrár neraciones, y siempre se hablará de las desgracias de ese país, has para una'ración de la iglesia catedral de Córdoba, vacante,pórifa…</t>
  </si>
  <si>
    <t>Garda, Pedro Esteban</t>
  </si>
  <si>
    <t>Pedro Esteban Garda</t>
  </si>
  <si>
    <t>…ia á sus gobernantes: muchos dolorosos ejemplos de Ciudad-Rodrigo, vacante por muerte de D. Francisco Sánchez esta verdad nos ofrece la historia de todos los tiempos. Hernández, á D. Pedro Esteban Garda; y por Reales decretos Feto en eiestado en que se hallan las sociedades, en medio de también ha temido á bien $.. M. sombrar para la dignidad de ca tanta contradicción de intereses, tanta variedad de fortunas, tanta piscol de la iglesia catedral de Osnu, por…</t>
  </si>
  <si>
    <t>Garino, Agustín Moreno y</t>
  </si>
  <si>
    <t>Agustín Moreno y Garino</t>
  </si>
  <si>
    <t>…oeo..eoeo..eieneeeeei ig p*M» fuertes. ÍD. Pedid Alcántara San*, á D. Francisco Ignacio Gil: para una j caaongís de la tanta igleiia metropolitana de Sevilla, por el de ANUNCIOS. |D. Agustín Moreno y Garino, al racionero mas antiguo de le aÚBi igkeia; y garrean ración al nedio D. Manuel María GmthoU ti emtáleg» de Imt «bteuét fmrtietdmtt que te kslLm de tQchoa vPaolin» uentu-m el detpscku y ulmtutn de Im tmfrttdm Jteul. ! Y por Reala* decreto* &lt;c ha rerrído asim…</t>
  </si>
  <si>
    <t>Garrí, Andrés de Andrés</t>
  </si>
  <si>
    <t>Andrés de Andrés Garrí</t>
  </si>
  <si>
    <t>…Sanlúcar de Barrameda, entre la punta de Juan de Poli ce esta corte, un crédito del espolio del limo. $e- y la de S. Jacinto, el bergantín español la Virgen del Carmen, *» k ffer D. Andrés de Andrés Garrí?, Palomares, Obis su capitán D. García Perez, procedente de Cádiz el 11 para la pa que zúa de Aíbarracln, de-10,270 rs., y en me- Corana y Vivero, con sai, cacao y escobas, siete marineros, de ----------- - 1,000 que -e ahogaron tres , y trece pasageros, de l…</t>
  </si>
  <si>
    <t>Garrido, Ignacio</t>
  </si>
  <si>
    <t>Ignacio Garrido</t>
  </si>
  <si>
    <t>…60 En la carretera desde la Corona al puente de Lubkn, según h D. Ildctoaso Martínez 200 nota presentada ¿ la junta especial de dicho camino, se han senta y T&gt; Pe tro Rodríguez y D. Ignacio Garrido........ 2 0 do e:i el año anterior iS var^ lineales de piedras maestras de can *í D. Jo^cf Car, os Vil.-; ver de,---- ------ —............ ... 200 tería : se han construido otras iB de camino suevo sobre árme: IX Luis Mariano Conloa...........................…</t>
  </si>
  <si>
    <t>Gártos</t>
  </si>
  <si>
    <t>…pingües que aqui tranquilos aguardaba^ ¡,t*,consumen ea Amat, arzobispo de -Palminj abqd do S. lldofoálb^&gt;coafiesur los cuantioioagastoade&gt;laemigtÍKÍoa, otraseptcrdr-ppreljn** del Sr. D. Gártos ir ifitc. dt»! teeimdi eitirinn’ nniébhnninlr eii - torno.de cortarte precipitadamente loa giros, deque resultan cre .meetade: por d esamo autor ^tgivoAov en 4.*'á''íjga éi/írn.'éa cidas deudas ¡ecobrableStjT Otra &lt;porque no sabiendo; otro idipaáe pesia. Se v…</t>
  </si>
  <si>
    <t>Gártós</t>
  </si>
  <si>
    <t>…* , ^ , ¡ . dés, D.. Lorenzo Pascual Iriarte ¿ Pí Nicásio de ja'Cimiífi ¿"Don Léi observaciones de Mr. Desquirql a. extienden, lis Tarja Joaquiñ-de-la Raya , D. Santiago itha'rri; D. Gártós 'y pf jósef ocupaciones, fila edad , 4 las estacioné? que presénten algunas di Perez y D. Francisco Mi lans, para" 'que ál preciso y peféntórii ferencia eii el número de loco», y las causa'dc ata penosa en fermedad. : ■ ••• s ■ ' Y: término de 30 diu comparez…</t>
  </si>
  <si>
    <t>Gaspar</t>
  </si>
  <si>
    <t>…bstetricia; acade de esta Tilia', y por la escribanía de Garamcndi, se cita yemplamia de dibujo y pintura, escuela náutica, 35 escuelas de primera 11 á los herederos ó «ucesora de D. Gaspar y D. Nicolás Pérez letras para varona y 37 para hembras, ademas de 6 gratuita r Freile, á quienes como sucesores de Juan Alonso Rueda, corres otras enseñanzas particulares para ambos sexos. pondía en 1724 un censo redimible dé 40o ducados de principal Dos teatros, uno de hermos…</t>
  </si>
  <si>
    <t>Gastón, Ramón García</t>
  </si>
  <si>
    <t>Ramón García Gastón</t>
  </si>
  <si>
    <t>…del. comer- , -I lós carrbe qué iban ¿argados de trigo y han • amenazado i W que cío de Cádiz...;,....«............................................. $,ooqí| trafican en granos. . D. Ramón García Gastón, vecino y del comercio Los hugiítrado* que acudieron á sosegar é los amotinados, Í»ÓPCL-| viendo desairada su autoridad, han tenido qiiétnar de la fuerza . D. Blas de Meodizabal,,tecina y del comercio de para disipar las reuniones y asegurar la libertad'del t…</t>
  </si>
  <si>
    <t>Gataumbo, Francisco</t>
  </si>
  <si>
    <t>Francisco Gataumbo</t>
  </si>
  <si>
    <t>…nsa de Muro;en Murcia i D. Josef de Sobrevifias: en Al icánteála com-, Cartagena de Indias én ¿741. 5.* Noticias1 curiosas sobre la marina psÚía titulada Masanes, ó á su apoderado D. Francisco Gataumbo, dé guérré , ensóbrela arquitectura' naval antigua 7 moderna , có 7 en Segovia á, los herederos ó téstamentarim de' D. Isidoro Gó mo Msbré el costé de las máquinásqiiéteemplean en 1* guerra na mez; todos acreedores á los bienes del Excmo. Sr. D. Francisco val…</t>
  </si>
  <si>
    <t>Gatnbroinero, Manuel María</t>
  </si>
  <si>
    <t>Manuel María Gatnbroinero</t>
  </si>
  <si>
    <t>…casa de Recogidas de esta corté, y aca involuntario estampad el nombre de su consultor con asistencia i démico de honor de ía Real academia de S. Fernando: cuarta y las juntas, el Sr. D. Manuel María Gatnbroinero. Lo que: se hace nueva edición. Seria inoportuno recomendar unas obras que lo es presénte al público, para que le conste que el Sr. Cambroncro con* tán con solo, el nombre def autor: el buen acogimiento que han tiaúa desempeñando el cargó de tal consultor. me…</t>
  </si>
  <si>
    <t>Gavrilehkpw</t>
  </si>
  <si>
    <t>…deióscuérp&lt;?s ci tados se ofrecieron para /esta empresa fíalas órdeifes'delcóroneí NOTICIAS EXTRANGERA5. donde Tolstoy,7 dél batallón d&lt;r:34 ;íeéaéádores^iíjináadb'por TURQUIA. él coronel Gavrilehkpw; 7 totfi'ésta fúéiiaVaíháydó «téor&lt;í-: Constantinopla ig de Junio. Al paso que la Puerta hace cuanto, puede pira manifestar ai pueblo fa mucha satisfacción que le causa él restablecimiento dé’ - primera !....... . . sus relaciones'amistosas con Francia é Ingl…</t>
  </si>
  <si>
    <t>Gavrilenkow</t>
  </si>
  <si>
    <t>…grandes del imperio,- 7 allí mis ataque salió herido en la rodilla'derecha; pero sin detenerse pof mo dará audiencia á los dos embajadores, siguiendo el nuevo ce-' ésto; envió al coronel Gavrilenkow con dos compañías para qué demonial, que es mas sencillo’ qüé el antiguo.. % apoderase de la cima dé una montaña que dominaba’erpúehlo, i. El estado sanitario de la capital y. sus cercanías es muy satis pór-ctiyó moVimiénto cortó la comunicación á las tropas…</t>
  </si>
  <si>
    <t>Gcidbaf</t>
  </si>
  <si>
    <t>…uerzo» para el ejército.dEl general Witt na salido para las colo» carácter que he tomado un grande ¡Rieres l„ ...&amp; *. militares ¿ £n_d|Ldisciplin^r la «oblación que pueda tomar El general Gcidbaf «KiceU sus fuer**, £aftfe esperaOT que dentro de poco 4$U|t mp ttagi llagólo iplLlas orillÚL.I ITilIAs del Danubio las reservas á las órdenes del general Tolstoy. (Gsmafiana tuvo esta po- 5ía otaooi blacion nuesttos augustos Soberanos Smlin 26 dt Julio. de re…</t>
  </si>
  <si>
    <t>Gcismar</t>
  </si>
  <si>
    <t>…que aay e» estado te obrar que ataquen, no solo á Dzurá- rentas y en el ramo te víveres. e.: ~m *. vaijij0^&amp;£á’ a JTieCiiiíi; v se eres* Ci*e esta d&amp;&gt;p0$&amp;u 1 os- te te enviado ai general Gcismar un refuerzo- te r0. hombree.</t>
  </si>
  <si>
    <t>…lamentolde dkhá Grden; ma*' turco* al otro lado del Danubio. Han salido algunas tropas para sin embargo, atendiendo á la economía que está tan recomendada reforzar la división del general Gcismar que se halla en la peque* en todos los ramos y clases deVEstádo, se ha servido resolver, en fia Valaqúiá. . ^ . , conformidad con lo expúestp,ppr &gt;u Conse¡o^supreino de la Guer Continúa él tifo 7 la excesiva carestía de víveres. (Gaceta ra, que se supenda por…</t>
  </si>
  <si>
    <t>…tir niso que-va: á establease s¿ffCaiiarascife*£&gt;é$de'• fines de Marzo á los habitantes ^2 fueran-.á donde, tuviesen por,coiiyeniente; de cu ú:tIaso”sc ha confiado al talento de i general Gcismar la dirección yas resultas. $&amp;lcn de allí todos los días centenares de familias para ¿el ritió de Giiifgewo ,• contra cuya plaza no se había aun - hiten- irse á la Asia, El 28 def pasado visitó el Sultán la escuadra que $% tada ntiispiiiataqire de mucha consid…</t>
  </si>
  <si>
    <t>…y í contri* buir 4. la Real. Hacienda, beneficios de que.ciertamente se.vea Bueharest 17 dt Setiembre. privados 4 un tiempo los mismos pobres y el erario Real, porque Instruido el general Gcismar que el bajá de Scútari se dirigía con arreglo al artículo 6o de la Bical c¿dula de ia' de Mayo da 4 Sofía con jo3 hombres, salió repentinamente de sus acantona 1824, es necesario que las informaciones de que se trata se ex mientos, y fue 4 pasar el Danubio po…</t>
  </si>
  <si>
    <t>…on ismedratamente al balcón, caballería c(n la artillería correspondiente, y un regimiento de en cuyo* momento todos'. manifestaren á una voz con repetidos cosacos del- cuerpo dei general Gcismar efectuarán su paso por vivas sil respetuoso amor- hácla las Reales Personas. Antes de po Hlrsow*..Bfespeesrdeben retirarse también por este puníoslas 5-, nerse 4 TOiBtr msTGÁ d¿tór las tropas de ia carrera, desde la en y 8»* divisiones, de máfaque el próximo…</t>
  </si>
  <si>
    <t>Gctsasar</t>
  </si>
  <si>
    <t>…le corresponde, asi como h del sitio^ es* La Gaceta de esta ciudad del 8 de Abril anuncia, • renrléndó^e ti .rodaría .dispersada por toda Vaíaqu'h, y aun hay alguna m al parte de! barón Gctsasar, que los témpaños Ao hielo acarreados roekschan. El general Rudzcewilsch, que :sirve bajo las ór por ía corriente de las 'aguas? hablan destruido los-puentes estable denes del general Rotü, comandante de. la plaza de Varna, está cidos sobre el Ochío, el Olía…</t>
  </si>
  <si>
    <t>Geisdiar</t>
  </si>
  <si>
    <t>…tomar mercaderías'en cada Parece que él genera! Díebitsch ha renunciado por ahora á su puerto secundario para gomrde la exención, sea derogada; pero plan de invadir la Servia. El general Geisdiar se verá obligado, que se mantenga t.° la que exige que el buque haya pagado los de como en el año anterior, á permanecer en la defensiva en su cam rechos de tonelada en los puertos de su salida, es decir, en el de po atrincherado de Kalafat. Sin embargó, el b…</t>
  </si>
  <si>
    <t>Geism</t>
  </si>
  <si>
    <t>…já Real orden comunicada al Intendente general del ejército sobre de esta ciudad, batido algunos meses há delante de Crajova por el abonos de retiros á las militares de que habla. general Geism ir con un número de t ropas mucho menor que el suyo, ha sido llamado al ejército de la Bulgaria, y que su sucesor Enterado el Rey nuestro Señor de la instancia promovida por habia llegado ya á aquella ciudad. Ildefonso Panlagua, sargento segundo retirado i di…</t>
  </si>
  <si>
    <t>Geismá'r</t>
  </si>
  <si>
    <t>…s. o----------------------- ■vt*".. ni. tuiuunicacion por agua. Diojeoia este motivo lapr&amp;rfesborrespondiéntéi'al géneral Enterado el Rey nuestro Señor de una exposición del irii^ barón Geismá'r, y este juzgó'qúe’ePímeifir medió5dé‘.¿¿baeguírlo' pector general de voluntarios Realistas, en que pide que por U éra pasar eVDahnbio pordehanté deU'plaza de Ratho'ViTy aduana dc Salamanca Se devuelvan i la caja del batallón de diclip derarsede ella, como de…</t>
  </si>
  <si>
    <t>Geismar</t>
  </si>
  <si>
    <t>…ue bre;; pero según otros Solo tienen &lt;5o9, de los cuales la mitad vieue de Poros conp,liegos: por esta se ha sabido que el día 10 ocupa la pequefia Valaquia, bajo las órdenes del general Geismar. aun permanecían cn; Poros los tres embajadores. Toda-la atención está 'nja'aliora en Bosharest, con motivó de ha Algunas cartas «le Patrás de 6 del corriente anuncian que en berse presentado allí al general Lingcron dos diputados servios, Brachi,-pueblo dist…</t>
  </si>
  <si>
    <t>…n cer nofsly, con el objeto de contener los progresos de los asiáticos. cados , observados por los griegos, y faltos totalmente de víveres. Las fuerzas que están i disposición del general Geismar as Sus gefes principales son Kelil-bcy, Osmail-bey , Soliman-Taícenderán á unos 159 hombres, á las cuales no podrá separar de ri* y Tzanis-Tomantzos. sus posiciones, en atención á que deben haber llegado á YV icddier El Príncipe Ipsilanti, después de dejar gu…</t>
  </si>
  <si>
    <t>…s los puentes del Danubio*, y las operaciones van á continuarse ladas que habían tpdos los buques/ mercantes existentes ascendía I Icon energía en la orilla derecha/ El cuerpo del general Geismar, i 1.5999, y él d» los hombres que compoñian su tripulación era que se gradúa en 2o9 hombres, debe observar á Widdin, y ha 97,400. En i8ati, en el momento de crisis y de terror pánico, I componían .entre todps los buques dichos 1.9509 toneladas, y sus | cer i…</t>
  </si>
  <si>
    <t>…concentrado cerca puerto de Alejandría. de Kalarach el ejército destinado á obrar contra aquella plaza. El 18 de este dió la vela, con dirección á Poro* , la hermosa Parce* que el general Geismar, cuyo ejército se calcula en 18 á corbeta que los tusos quitaron el invierno pasado á los egipcios-, 200 hombres, se está disponiendo para hacer una irrupción desde en Poros se reunirá con la escuadra del almirante Heyden, que se Kalafat á la Servia. Sin emba…</t>
  </si>
  <si>
    <t>…mpañía Giurgewo también había hecho, úna salida; pero que también hade diligencias:y mensagerís» de Cataluña, en que solicita se mande bja sido rechazada con bastante 'pérdida. El general Geismar se ; lo conveniente para que dicha sociedad no sea molestada, perse halla con igQ hotqbres en Ralafat esperando que. se disminuyan guid;) ni envuelta en. causas de fraude por hechos de sus depen- las aguas del Danubio para comenzar sus operaciones. ( Gaceta d…</t>
  </si>
  <si>
    <t>…rtos: que dos regimientos rusos dél ejército de la Bulgaria, que marcha por lo cual atendiendo á las* observaciones que el director general ban á la pequeña Valaquia á reunirse al general Geismar , habían na expuesto al Sr. Ministro de Hacienda, ha resuelto S. E. en 4 recibido contraorden para volverse atfa» V dirigirse á marchas I ib éste mes que la condición que en los caso* previstos por las forzadas hacia Silistria y Giurgcwo. instrucciones obliga…</t>
  </si>
  <si>
    <t>…tan pru- j Segun cartat que acaban de llegar ahora mismo dé las inmedia denles como Valientes y vigorosos son: sus soldadote ' 1 &gt; . I . . ■ " ciones'de Nicópolis, parece' que el general Geismar hizo salir el ...; - ' «O . flAMCIA. ' dh 9 una división de 3 £ 49 hombres sobre Orcova CO« y que sé ápoderó de dichaplaza, haciendo prisionera de guerra' la guar- - París g de juito. " ' Bolsa de ayn. Cinco por roo consolidados ió9 (. 55 c. Acciones del banc…</t>
  </si>
  <si>
    <t>…nido contestación. I tentativas serán nulas, y todos sus esfuerzos se estrellarán en ei El enviado turco ha ido también á Túnez, Trípoli y Marrue [ valor y experiencia militar del general Geismar, asi como en la cos , con ei objeto de pedir semejantes socorros. (Mormng-Journal.) intrepidez, rigor y disciplina tan tereditadas de las tropas que .El Courier hace algunas reflexiones sobre ei parte dei general ; msmk* {Corresponsal de Nuremkerg.) Díebiísch…</t>
  </si>
  <si>
    <t>…sto de cuanto le-báe^íaltáí For otra parte, si como aseguran, logra er general Diebit&amp;b* abrirse paso por el Baikstr, doblando la posición de Sdiútnlí^Iiíiéirtfc qúé&lt;:el respondí* general Geismar hace un mcvimientcrsobre So&amp;an p^ra -liamár la*" dilación, y que el cuerpo de que procediesen los desertores., vuel atención de los turcos, esta operación combinada -poBá ínSiíÉrl va g darles entrada en su primera revistamediante presentación decisivamente en…</t>
  </si>
  <si>
    <t>…s Carse. La toma de esta plaza hará mas fácil la acción contra Schumintereses;'para Ib cual los respectivos capitanes genérales de la! la, y precipitará, la qaida de Qiurgetro. El general Geismar está provincias , gobernadores dé plazas.y comandantes de armas de, los preparándose á obrar en la orilla derecha del Danubio. Sigue ha puntos de la.residencia ó tránsito de aquellos les facilitarán ó re— blándose del parlamentario que se ha enviado al campo…</t>
  </si>
  <si>
    <t>…de-haber imp(KÍbili(|iaO'por tn&lt;í-¿ ____Nuestro corresponsal de Francfart^nqsi drce qu^ Jhab^ao dis dio de’ uita&gt;aO*tiadá maai&lt;&gt;bra ia reunión de ló« dos generales ene- puesto el general Geismar en coñíécuencia del móvimiénto liécho migoi /jetwenimdanra en gefe aMcó al'seraskierf'learrolló j le' por el bija de W iddin1 ;que todos' trnudestaciimentos &gt; se i%udíéen persiguió hmt» la'dittancia de &gt;30-verstas, srro¡indotc CMemmcnte' al cuerpo qúe ntánda…</t>
  </si>
  <si>
    <t>…ice que el seraskier Ahmtd-bajáÍUal orden declarando S. M. que ti aguardiente de Puerto Rico ha reunido ya unos go9 hombres. debe pagar iguales derechos que el de la Península. El general Geismar está encargado del bloqueo de Rustsehuk • Enterado cI Rey nuestro. Señor del expediente instruido por y deGmrgewo, á cuyas plazas se pondrá el sitio inmediatamente. el intendente jngefe* de Rentas de la provincia de Galicia con Desde la ocupación de Kachova,…</t>
  </si>
  <si>
    <t>…ruso, 7 jarían Wido dsmópoiis, y fes principales familias han. abandonado la ciudad re de And rlnópolis muchos ha latan tes pira retirarse al interion El tirándose á la capifaL ■ general Geismar ha saudo^de Orcho^a con 8^hombres por el ca* Se sabe qoe los- asuntos de Asia no están en mejor estado. Al mmo de Sofías Dicen en Servb que di (atm Señor sigue: despre gores so pareo que. ErrerOm ha caído en- poder del general Fas- ciando el peligro; pero est…</t>
  </si>
  <si>
    <t>…á ocupar ra de'CzoroV. Esta rétirada se atribiiye á lfe superioridad cia los llanos de Andrinópolts.. de.lp bajás de Widdin y Scátari; perolas cartas de4Bucbarcst-ase guran que el general Geismar se ha visto precisado ¿hacer este ITALIA. :niovimicnto,píra evitar quelosscrvio* se subléven contra la Puer ,i- Antón* jo dejulio* ta , cosa qué « gobierno rusodeset impedir por ahora. . Las cartas de Alejandré del i« dicen que después de.haber ■1 1 En xl pen…</t>
  </si>
  <si>
    <t>…provincias; de modo que las milicias de Sofugse han negado . siguiente: . _ á marchar. t VDe la formación de batalla compuesta de las ocho bri Las cartas de Widdin seguran que el general Geismar se ha gadas de que constan las dos compañías, se destacaron las de lo* puestoen camino para esta ciudad; isi lo cuntió cuando salióle números pares, marchando las dos dé la izquierda á retaguardia Rachova. En k Servia comienzan á alborotarse los espíritus tur…</t>
  </si>
  <si>
    <t>07/11/1829</t>
  </si>
  <si>
    <t>Gaceta de Madrid n.º 157</t>
  </si>
  <si>
    <t>…aladamente en ios de Andalucía, Granada quien va á marchar al cuartel general ruso. II ? Valencia* donde se nota un número de enfermos tas excesiva Ya no se habla de la marcha del general Geismar, ei cual se mente desproporcionado que persuade de la ineficacia de la asis hallaba persiguiendo al bajá de Scútari. J*a tencia ó de algún ínteres en acrecentar el numero de estancias sin Asimismo sé van á organizar en los principados las tropas na Terdadera'…</t>
  </si>
  <si>
    <t>…que loe bosnios , á .qtqpnes era preciso violentae para que peleasen contra loa rusos, se apresuran en el día á alis Augtburgo íjr de Noviembre. tarse en las banderas dei bajá. El general Geismar se halla con su Nuestra Gaceta publica hoy bajó la rúbrica de Lóndres con divitioaen Sofia, 7 otros 5$ ruso» están en la» cercanías de Salín- fecha 3 del córriente el artículo siguiente: aik. (Cvmfpr&lt;ti dr,iVwrnhr|&lt;) ^ »L*s conferéncits relativas á los asunto…</t>
  </si>
  <si>
    <t>Geismarel</t>
  </si>
  <si>
    <t>…público'clcl zeBucharcst lis .siguientes. noticias del ejército: »pespúes de lato- lo y fatigas con qti'e labran los ánimos de sus discípulo?, eiy la pie lita de Orchpsya envió el general Geismarel 19 deLjmismp ¿una- dad y letras, presentaron á ezámeqes i los dé la claée dé retórica dirisioH de'sús tropas con el encargo dq evitar las, correrías quei y wcribir , dirigjdM los primero» porel.P- Sebastian de Sta. Te hacjanilos turcos acantoudos^njji orilla…</t>
  </si>
  <si>
    <t>Geisnaar</t>
  </si>
  <si>
    <t>…dineros á 2 shelínes y 6 dineros id._De España, me». Es dificir'que tal.pian se haya ocultado á la vigilancia «leí «le lod. á 1». y id.._Leonesa, de is. y 6d. á as* jr 6d__De Por general Geisnaar; pero comoya se pasó la época, en que pudo ser tugal , de yd. á Qd. «til alGranSéfior ,si a hora se llevase i efecto, no servirla más ‘ De carnero. De Sajonia electoral , de 3*; -y tfd. &amp;‘6t. y pd.,1 que pira acarrear lá destrucción de la capital, y la caída…</t>
  </si>
  <si>
    <t>Geiumar</t>
  </si>
  <si>
    <t>…servi pormenores relativos á esta empresa*, y &amp; reme con razón que cio de los rateos de Hacienda militar; S. M. se fea dignado acor- derrame alguna sangre ínuti}menré, porqiíe él general Geiumar ciarlo asi, mandando que dichos tribunales se compongan del gefe ha ido con su división en seguimiento dd baja. ^ respectivo, w asesor letrado de Real nombramiento, y un escri Desde qúers£ fea divulgado la noticia de haberse hecho la paz,bano . y que fe aseso…</t>
  </si>
  <si>
    <t>Genoa, Fermín</t>
  </si>
  <si>
    <t>Fermín Genoa</t>
  </si>
  <si>
    <t>…a misma hora el sorteo de los vales de Setiembre D. Carlos Ortiz, D. Rafael Larragoiti, D. Jipa Miguel Zar£ que es la Gaceta y Diario, fechas 25 y 23 del. actual se anunció lela , D. Fermín Genoa, D. Josef Suarez laclan, D. Juan Gar al público se verificaría en aquel día y bo-ra.; , cía, D. Buenaventura Llaverky D. Juan Manuel Anzoaín, Dea Juan Antonio Jrusta , D.Antoníor Alvarez Moran, D. Félix ét CAUSIOS BEL DIA. Olaverríagae y Blanco , Do Amonio Ta…</t>
  </si>
  <si>
    <t>Gercken</t>
  </si>
  <si>
    <t>…o en número de ioS hombres había hecho Gailatz y Kállarasch. (Gaceta di AusgtwgQ.) él 10 dei pasado Marzo úna salida de Giurgewo; pero que al mo mento que tuvo noticias de ella ei general Gercken , comand ite crecía. : .. de la .división situada cerca de la aldea de Da i a, envió al regi .^ : £¿hs*i.° de Abtil. ' miento de húsares del Archiduque Feisando con cuatro piezas de artillería volante, y al regimiento Rykowsky de ki cosacos del El almirante|I…</t>
  </si>
  <si>
    <t>Geró</t>
  </si>
  <si>
    <t>9</t>
  </si>
  <si>
    <t>…junta de gobierno, en que con motivo de la solicitud de Doña asuntos. Dicen que Hálibbajá ha recibido ya los pasaportes, y que Josefa González de Vera, viuda del coronel retirado D. Geró dentro de poco saldrá para S. Petersburgo. Se cree que á mediados nimo Knapp, exento que fue de guardias de la Real Persona,pi del mes próximo comenzará el ejército ritso á salir de Andrítiódiendo la viudedad que la corresponde, proponía lo que creía po(is. E…</t>
  </si>
  <si>
    <t>Ghíka, Hospedar</t>
  </si>
  <si>
    <t>Hospedar Ghíka</t>
  </si>
  <si>
    <t>…del ejército f ó en D. Francisco López Corona * mariscal que el conde Pablen debe asistir 2 él. cesante, quien por reunir las circunstancias que exige aque Ha vuelto á Vaiaquk el príncipe Hospedar Ghíka; también lla* g* calidad de excedente y antigüedad deberla ser atendido con ha llegado k condesa Langeron para cuidar á su «¿po^c, que se ha preferencia, segun las Reales disposiciones que rigen en la mate lla enfermo. ria ; pareciénáole necesario que en este…</t>
  </si>
  <si>
    <t>Gibbs, Antonio</t>
  </si>
  <si>
    <t>Antonio Gibbs</t>
  </si>
  <si>
    <t>…do. • .'* "Sres. Finia y, Horlgsónjr compañíaui*as»stsMas»*s* 2,500 -/■ _Sres. Zulueti y compama,...,2,000.__ En un periódico deNueva-Yorck se inserta la carta siguíéntc:! I, Sres.D. Antonio Gibbs i;hijos....2,500 Veracruz jo dt Abril. Mi estimado amigo t La alarma que hu Sres.Sandeman, Fuster y compañía..... —— . 2,500 : bo el rfide Marzo enM¿¡ico,se transigió por entonces antre Síes. Rvskin, Felford y : , los cabecillas que gobiernan. Domecg....—2,50…</t>
  </si>
  <si>
    <t>Gibert, Francisco Javier</t>
  </si>
  <si>
    <t>Francisco Javier Gibert</t>
  </si>
  <si>
    <t>…ouet avanzar '¿'tanto como [ecónomo y justicia........................................................... 123-14- adelantó en la colonia, cuando al entrar en la empresa hada había D. Francisco Javier Gibert , secretario del Real en Jaguay su contorno, sino la disposición natural para plantearla útil y ventajosamente. Que rodeado desdé Juego dé obstáculo;, con F monte de Picdad.^.n.... 8b siguientes á la irregularidad de aquel'violento sistema j y cohibido en el…</t>
  </si>
  <si>
    <t>Gíeveiand, Ricardo</t>
  </si>
  <si>
    <t>Ricardo Gíeveiand</t>
  </si>
  <si>
    <t>…s iaiijí-»er ... .**..*.,..... *... &gt;. .... i beneficio. de los Ríos , D. Josef Ülle, D. Pedro Moreno Altuzarra, Dea Bilbao........................... ... ¿ ídem, Mariano Merino , D. Ricardo Gíeveiand, D. Miguel Bertiz ,Boa Odiz.......—.....—............................................... i beneficio, Diego Goldie, D. Manuel Martínez del Campo, D. Jorge WaáSevI lli..........________________.................... i daño. dington, D. Samuel Pnce , D. Antonio E…</t>
  </si>
  <si>
    <t>Giitieral, Josef Marcos</t>
  </si>
  <si>
    <t>Josef Marcos Giitieral</t>
  </si>
  <si>
    <t>…aa salió á buscar la corbeta, la que solo Iteraba 25 hombres -de tri- ANUNCIOS. pulacion: diligencia infructuou despuer de nuevodias qiie regreso Práctica crimlnal de España , poi D. Josef Marcos Giitieral puerto. fez,-editor del Febrero riformado y anotado,, publicada para com Dice lapropia carta que de' resúltas'de haber saltado ¿ tierra plemento de esta obra que carecía de un tratado criminal-; quinta a 5 soldados con sus armas, se habia conmovido el pueblo:…</t>
  </si>
  <si>
    <t>Gil, Francisco Ignacio</t>
  </si>
  <si>
    <t>Francisco Ignacio Gil</t>
  </si>
  <si>
    <t>…..».»».. gi á 4 por 100. nía da Um Reyes Nuevo» de k ciudad de Toledo, por el de Accione» del Banco. eeeenoaee—eooeo..eoeo..eieneeeeei ig p*M» fuertes. ÍD. Pedid Alcántara San*, á D. Francisco Ignacio Gil: para una j caaongís de la tanta igleiia metropolitana de Sevilla, por el de ANUNCIOS. |D. Agustín Moreno y Garino, al racionero mas antiguo de le aÚBi igkeia; y garrean ración al nedio D. Manuel María GmthoU ti emtáleg» de Imt «bteuét fmrtietdmtt que te kslL…</t>
  </si>
  <si>
    <t>Gil, Mariano</t>
  </si>
  <si>
    <t>Mariano Gil</t>
  </si>
  <si>
    <t>…asan!. . - - i daño. Én idem inglesa. Sr. D. Rafael Figuera, • Málaga. i idem. En dibajo. Sr. D. Gregorio Vedoy a, Sr. D. Pedro Mádrazo, Granada. i} ídem. Sr. D. Pedro Bravo y Sr. D. Mariano Gil. . " f ídem, En piano. Sr. D. Miguel Fontecilla y Sr. D. Miguel Saliiua. i ídem. En violín. Sr. D. Genaro Qúesada. • Valencia i ídem. Enflauta. Excmo. Sr. marques de Casasola. Barcelona á pesos fuertes.................................. f ídem. . En equitación…</t>
  </si>
  <si>
    <t>GIL, Tomasa Hcmnz y</t>
  </si>
  <si>
    <t>Tomasa Hcmnz y GIL</t>
  </si>
  <si>
    <t>…eme se pueda atinar la csluí de cino de Málaga...................................... ....................... 2,000 •edo. L--s ccmohcLuos. se abrieron a Srf para bajar luego á 8/s Doña Tomasa Hcmnz y GIL................. ÓO v be-núes u &amp;6 f. Doña Juana Nuñez............................................... . 60 _____El Rev tuvo arer -u corte en et palacio de S. James. El du D. Matías Bravo , presbítero................................... 200 que de Ub'...r.j -o…</t>
  </si>
  <si>
    <t>Gillcmborg</t>
  </si>
  <si>
    <t>…mas y salir de la corte al presidente barón de Loefrenskocld y al general al encuentro de nuestras tropas, haciéndome de este modo dueño conde de Tawast. de aquel, punto. &gt; - ' El conde Gillcmborg, ministro de justicia, murió en esta el «En su marcha desde este lugar i &gt;Beibur encontró el destaca-) iB del corriente por la tarde. meato á 12 verstas de la ciudad una diputación de sus habitantes; que conducía una acta por la cual se obligaban á entregar l…</t>
  </si>
  <si>
    <t>Gines</t>
  </si>
  <si>
    <t>…íe y Salinas: para una ración de la misma santa iglesia , por lón , Marsella y,puertos vecinos. Ayer mismo, poco des pues de la fallecimiento de D. Josef Manuel de Arrizabalaga, á D. Gines llegada de la Dida, se presentó un bergantín argelino á dos leguas Antonio Noguera: para una media ración de la misma, por el de la costa (á la altura de las islas Hyeres) dando caza ¿ un buque de. D. Pedro Benito Lafuente, á D. Rafael Criado: para una ca mer…</t>
  </si>
  <si>
    <t>…l. 'firmezaj reposo los Soberanos; y si el Monarca español confiado en la gigante fuerza de su razón, descendiera á singular contienda En la suprema de idem, IX Francisco Mendez y D. Gines fie derecho , quitaría sio duda i la defensa de jodos el vigor pro- Chico. . pió de la uqidad, no de otro modo que debilitan úna plaza sitia En lá de Humanidades, el Excmo. Sr. marques de la Vera da aquellos soldados mas fuertes, que empeñándose en perseguir…</t>
  </si>
  <si>
    <t>Giraud, Jtaft</t>
  </si>
  <si>
    <t>Jtaft Giraud</t>
  </si>
  <si>
    <t>…en fes diversas experiencias, maestro Señor conceder privilegio txcktsiro por cinco años a Dea jen iin su aplicación á 1a economía doméstica ó á las artes; porBartolomé Cib-Lsci T D. Jtaft Giraud, de sacian franceses, socios D. J. Cñ. Herpin, traducidas del francés al castellano, v corre-nu-crlnistas redaos «fe’J«rcr áe 1* Frontera, para asegurar fe pro g-.cü nuevamente per un proíesor de química. La obra constará piedad de naassstqais* de su isreadea…</t>
  </si>
  <si>
    <t>Girow</t>
  </si>
  <si>
    <t>…derar 'como forzadas á lo menos por didas. De consiguiente, determinó no marchar directamente á la columna de la izquierda. La de la derecha que mandaba el ge uprikoi, sino que cl general Girow con dos batallones j un neral Rudiger, llegó el 8 á Funducli-Deré y su vanguardia i Ai-É regimiento de cosacos avanzase de frente para entretener á los tur Radgik; y la reserva del general Pahlen se hallaba el 7 coa tu cos; mientras que ¿1 mismo con el grueso…</t>
  </si>
  <si>
    <t>…ck, apoyando,los tres cluirá la paz coa la Puerta otomana. cuerpos su flaíncó derechoen el rio Tundgea. Según cartas'dé Odesa los condes de Pablen j de Orloff han «Los cosacos del general Girow sea ponera ron de todas las salido con dirección á Varna, desde donde pasarán al punto' en alturas que rodean á Andrinópolis, y éP regimiento de Yligina w se deben abrir las negociaciones. Para este fin dicen unos que destacó partidas que se extendieron hasta…</t>
  </si>
  <si>
    <t>Giuliam</t>
  </si>
  <si>
    <t>…n á recoger el segundo cuaderno del segundo trimestre, que contieneun alegreto, un alegro vivace y Santander..™-...-...-...-.-.-...— ........... *§ beneficio. un final del célebre profesor Giuliam: se admiten suscripciones á Bilbao—.-™——...—......—.................—... k ád idem. este periódico á razón de 20 rs, por trimestre en los almacenes de Odiz^------------------------------ ........................ | á 4 daño. música de Míntegui y Hermoso, y en…</t>
  </si>
  <si>
    <t>Giuliani</t>
  </si>
  <si>
    <t>03/02/1829</t>
  </si>
  <si>
    <t>Gaceta de Madrid n.º 15</t>
  </si>
  <si>
    <t>…fección la ocasionase funestas consecuencias: asi 2.0 trimestre, que contiene: un andante y un alegro del celebreconducidos por estas mismas ideas que les ofrecen las doctrinas de profesor Giuliani: sigue abierta la suscripción á este periódicó, la religión, animados por el ejemplo de sus maestros, y estimula á razón de 20 rs. por trimestre, en los almacenes de música de. dos de un amor propio, que sobre tales bases es muy útil, porque Mintegui y Hermos…</t>
  </si>
  <si>
    <t>GmthoU, Manuel María</t>
  </si>
  <si>
    <t>Manuel María GmthoU</t>
  </si>
  <si>
    <t>…una j caaongís de la tanta igleiia metropolitana de Sevilla, por el de ANUNCIOS. |D. Agustín Moreno y Garino, al racionero mas antiguo de le aÚBi igkeia; y garrean ración al nedio D. Manuel María GmthoU ti emtáleg» de Imt «bteuét fmrtietdmtt que te kslLm de tQchoa vPaolin» uentu-m el detpscku y ulmtutn de Im tmfrttdm Jteul. ! Y por Reala* decreto* &lt;c ha rerrído asimismo S. M. nombrar Decreto é instrucción general aprobada por S. M. para el go a elobispado de…</t>
  </si>
  <si>
    <t>Gó, Isidoro</t>
  </si>
  <si>
    <t>Isidoro Gó</t>
  </si>
  <si>
    <t>…psÚía titulada Masanes, ó á su apoderado D. Francisco Gataumbo, dé guérré , ensóbrela arquitectura' naval antigua 7 moderna , có 7 en Segovia á, los herederos ó téstamentarim de' D. Isidoro Gó mo Msbré el costé de las máquinásqiiéteemplean en 1* guerra na mez; todos acreedores á los bienes del Excmo. Sr. D. Francisco val , contrayéndose á los buque* dé'mifoépofte..^.0 Descripción Fernández, mirisciíde campó dé lóí Reales ejércitos, para que de unas…</t>
  </si>
  <si>
    <t>Goal, Antonio</t>
  </si>
  <si>
    <t>Antonio Goal</t>
  </si>
  <si>
    <t>…adero Alvarez, D. Pablo Casas - D Atanasío del Castillo, D. Toribio apoyo y se destruye.” { Se concluirá.') Antonio Calvo, D. ManuelSénra, D. Francisco Iriaoyen, Dos Manía Casuso, D. Antonio Goal, D. Josef María Uría, Dos Asmo de la Peal Caja de Amortización. Lorenzo Tajona r,D. Manuel Posadillo, D. Vicente -Lazcsso* Om motivo de celebrarse la lotería primitiva el 31 del pre Í&gt;. Jdscf Aldrey, D. Nicolás Elorza, D. Josef Gandarias, Doá sente mes í las…</t>
  </si>
  <si>
    <t>Gobernador</t>
  </si>
  <si>
    <t>…a. del Pilar.,,.......................... 2 ral de,preces i Roma................................................. 5— Poema de la Guerra, por. Figucroa........................... 4 Sr. Gobernador superintendente de Reales minas Manual de Grandes, por Prado,.....,............ .............. 4 ' de azogoe, y comandante de armas de Almadén Don Reflexiones sobre humanidades........,...,................. ^4 Pedro Hernández........................ 1,000 Car…</t>
  </si>
  <si>
    <t>Godfrey, Tomas</t>
  </si>
  <si>
    <t>Tomas Godfrey</t>
  </si>
  <si>
    <t>…,.y nombrar la superior mal, y también á la junta nombrada para el gobierno y socorro de ferftfcma/mento, que deba componerse de nueve individuos de los pobres, y presidida por el caballero D. Tomas Godfrey y un presidente, elegidos.entre los sabios y entre los protecto Turner, por la mucha paciencia y singular asiduidad con que ha res de las ciencias é industria, ya correspondan ó no á la socie recaudado la» contribuciones de los caritativos (entre las cuales d…</t>
  </si>
  <si>
    <t>Godinez, Antonio Josef</t>
  </si>
  <si>
    <t>Antonio Josef Godinez</t>
  </si>
  <si>
    <t>…ual clase da los siguientes resultados. , ue resulta vacante en la chaníillería de Granada por muerte de Í&gt;. Juan Agustín de Abarrategui: para la de dicha audiencia á Importación. D. Antonio Josef Godinez, oidor de la de Galicia; y para esta resulta á D. Rafael Urbina: para otra plaza de oidor de Ja au , 4 ■; i-::; ¿-.i Pejoí.fí. r Rs. vn, Comercio nacional.i.............. 2.341,322 15 •) diencia de. Canarias á D. Juan -Sevilla, alcalde del crimen dé la Extran…</t>
  </si>
  <si>
    <t>Godoy, Juan</t>
  </si>
  <si>
    <t>Juan Godoy</t>
  </si>
  <si>
    <t>…n suscrito. el cual se publicará dentro de un mes, único 'Doña Isabel Ortega. D. Agustín -- ° n *— tiempo en que. permanece abierta lé suscripción; á 21 rs. tomo en cisco Poncelas D. Juan Godoy. I 'rústica' fue¿i de Madrid. Ester romo ¿obtiene eLreinado del Em*&gt; D Antonio Ricardo. Wenceslao ^ parador Carlos v, el mas brillante, aunque no el mas feliz de la Taboedq. D. Juan Josef Redondo. Doña paula Gqpzj'l&amp;z.-j.os irístoria de nuestra ración. Los in…</t>
  </si>
  <si>
    <t>Goizkow</t>
  </si>
  <si>
    <t>…salidas mas frecuentes y mas vigorosas. Alekopol y por un batallón del 5/ de cazadores , bajo las órde- Finalmente, opinamos que esta batalla tendrá la misma in ‘nes del - general príncipe Goizkow , st antes no ios hubiera recha fluencia en la guerra y en la campaña actsal, que han tenido las zado un batallón de! 37 de cazadores. ventajas que el gran visir consiguió eorara. d general Roth 5 y »No fueron mss felkes es sus ataques contra nuestro costado…</t>
  </si>
  <si>
    <t>Gomara, Ckcdlo</t>
  </si>
  <si>
    <t>Ckcdlo Gomara</t>
  </si>
  <si>
    <t>…ai ejército de operaciones de campaña, Pablo StBiiago, D. josef Buenav da, D Juan Marques, D. Be principiando por ks batallas de Tala-vera y Puente del Arzobispo, ■e- nito García, D. Ckcdlo Gomara, D. Clemente Marco, D. Luis acaecidas ia,primera en 27 y 28 de julio , y k segunda ei 19 de lÉC EntramKisaguss, D. joscf Girón, D. Jo*e£ Dorrego, D. Ma Noviembre del rarimo año: habiendo merecido en ambas el ser re el nuel Alvarez. comendado particularmente p…</t>
  </si>
  <si>
    <t>Gómez', Josef</t>
  </si>
  <si>
    <t>Josef Gómez'</t>
  </si>
  <si>
    <t>…Esteve, 16 wv........... , . :i i • amigo.’ ■ ’ - :•••* ;■ !' ■’ ‘Docfc vistas del 'exterrpr é intdrfóir del Rmt! monasterio de IOTUUS. ■■■ S. Lorenzo del Escorial,- dibujadai mir D. Josef Gómez' dé Novia; y grabadas por "D; T: López Enguídanot y D.' M. Alegre, Pfoticis de los futblos donde kan cabido los premios mayorts de la cada una io rs.-.................. r ’’:' 7 . Bjsal lottría moderna tn tí sorttodsl día 8. Números. Premios. Administraciones.…</t>
  </si>
  <si>
    <t>Gómez, Andrés Estéban y</t>
  </si>
  <si>
    <t>Andrés Estéban y Gómez</t>
  </si>
  <si>
    <t>…s intereses particulares. caldes de corte................................................................... 4,000 «Si la España hubiera tomado una resolución, nó decimos de limo. Sr. D. Andrés Estéban y Gómez, obispo desterrar á los americanos que hay en ella, sino á una parte de los de Jaén........................................................................ . 15,000 muchos que se sabe que han estado y están promoviendo desde El.pueblo de Villamanta por mano d…</t>
  </si>
  <si>
    <t>Gómez, Antonio Ventura</t>
  </si>
  <si>
    <t>Antonio Ventura Gómez</t>
  </si>
  <si>
    <t>…Gregorio López de Pando y compañía, Don para descargarlos barcos, con estampas, en negro, papel e r*., rús Manuel Muñoz de Pando. D. Francisco Antonio (González Mi tica 5. randa. D. Antonio Ventura Gómez. D. Juan de Breñal D, Joscf Númi4#Míquina*: lavarías carretillas: 2.°carros para tier- Jauregui. D- Francisco Caficque. DrJjW1, Muñoz. Doña Paula ras; máquina para hacer trencilla, con idem en idem, papel 14 Benita'López. D. Antonio de la Paliza. :E).: Manuel…</t>
  </si>
  <si>
    <t>Gómez, Francisco</t>
  </si>
  <si>
    <t>Francisco Gómez</t>
  </si>
  <si>
    <t>…del Valle, D. Manuel Segundo Martí caballería. (A~úm. 22.) nez , D. Minuel Hoyuelo, D. Minuel de la Viña, D. Ramón Real decreto eximiendo al principado de Cataluña del dere Rox , D. Francisco Gómez, D. Juan Sotilla, D. Ramón Luen cho de bolla en los géneros que menciona. (Núm. 2J.) ga;, Manuel Ctrpintero, D. Minuel Ribera, Sres. Hermoso y Orro restableciendo los derechos impuestos á los algodones en compañía, y D. Dominao Altube-, y á D. Josef Mayoli ,…</t>
  </si>
  <si>
    <t>Gómez, Francisco Sgenz</t>
  </si>
  <si>
    <t>Francisco Sgenz Gómez</t>
  </si>
  <si>
    <t>…scriptores á 1a; nueva edición de la Historia gene tibáñez. D. Josef López. D. Francisco Pacheco. D. Nicolás, .Ca ral de España del P. Juan de Mariana., i la cual se añade la cho. D. Francisco Sgenz Gómez. ,D. Francisco de Larrinaga.Dofía continuación del P. Mifiana, y la narraciotrde los sucesos principa María Vicetita Jauregui. D. AtídresXfatienzo. D. Francisco ^qles desde el año 1600 hasta el de 1808 , pueden acudir á recoger ionio Bringas. D. Josef Gorrita…</t>
  </si>
  <si>
    <t>Gon, Felipa</t>
  </si>
  <si>
    <t>Felipa Gon</t>
  </si>
  <si>
    <t>…ento.queest as se presentasen an la*playa. El Diario laa siguientes:, de las.operaciones militares del 3 al 11 dp. Setiembre, y el darte - La episcopal de Santander, para al limo. Sr. D. Felipa Gon del general en gefe «Mide Diebitsch Sabalkanski, anuncian que zález , trasladado de la de Ibizi. las medidas didada por S. M. 1. hu tenido el mas filiz raLa episcopal de Jaca, para el R. P. Fr. Pedro Miranda, de .sultado. ■ ~ T.' la diócesis de Orente y dd or…</t>
  </si>
  <si>
    <t>Gon, Gabriel</t>
  </si>
  <si>
    <t>Gabriel Gon</t>
  </si>
  <si>
    <t>…El limo. Se. Obispo............................................ 6,000 Dolía Antqpia Juanas^^^anz........................w 99 VARIEDADES. ■ ■ Segaría. El,intendente de la provincia D. Gabriel Gon En el Sementarlo de agricultura y artes que sO publica en zález Maldonado, y los empleados en 1m oficinas LÓndres, y del que se habló en la Gaceta del 8, se halla el siguien de contaduría, tesorería 7 administración'; y el vi- * te artículo con el título de Dife…</t>
  </si>
  <si>
    <t>Gon, Tomas Josef</t>
  </si>
  <si>
    <t>Tomas Josef Gon</t>
  </si>
  <si>
    <t>…rina Jicencia pública del reino, en celebridad de los dias de la Reina de los Santos Padres, con notas é ilustraciones sacadas de los me jores intérpretes antiguos y modernos: por D. Tomas Josef Gon nuestra Señora. Rs. vn. zález Carvajal. Esta colección, que empezó por la traducción de los Salmos en cinco tomos, publicados en el año de 1819, se con A la Junta suprema de caridad de esta corte, con des tinuó por los Cánticos sueltos del antiguo y del nuevo…</t>
  </si>
  <si>
    <t>Goñi, Damián de</t>
  </si>
  <si>
    <t>Damián de Goñi</t>
  </si>
  <si>
    <t>…el Rut: Torck, se halla el artículo siguiente: nuestro Señor conceder privilegio exclusivo por cinco aflps '« . Isla d'e Pi/ferto-Rico., ‘ En ella felizmente no' ha soípládb jamas D. Damián de Goñi paira asegurar la propiedad de'iirf prot^der 6 el fuego devorador de'la dikordia. Esté bieñ , dé que sé vánagloingenio 'que trata de introducir para extraer de lo profundo de la ria. y qué tanto cede on fibnor suyo, lo gébe á sus sentih\ientos de tierra hasta…</t>
  </si>
  <si>
    <t>GonO, Antonio</t>
  </si>
  <si>
    <t>Antonio GonO</t>
  </si>
  <si>
    <t>…a de Amigos del país en el diario de !í.° de Eneo, deben lia— ta que este fanafiqpedé ál O- Eniohcés'háciendo rujnbo al.0T;¿. S.. tnar ja atención general: en ellos se observa que D. Antonio GonO. , pasarán, como ya se dijó árités^ S do»"cab!es de distdel zalez,:BeLindres en, solas ochenta macetas, y tres cajones ha tenido mismohastaéimuelie............fanal, déiindoló a éstriBor i', y. esté rumbo;{7;.los conducirá pqr;ccíep$e.la. cosecha.grana, dely…</t>
  </si>
  <si>
    <t>González</t>
  </si>
  <si>
    <t>…oto para la diga*-: lias mejicanas.El conde del Valle, el coronebNoriega y otros,va dad de prior, primera silla de la iglesia col^ial de Roa , en - eL rios han sido asesinados. Ei coronel González cayó en manos de obispado, de Osma, vacante: por fallecfinicmtQ á&amp; D. Ignacio los sublevados, que lo fusilaron ai momento. Franchccr Marquisa y D. Ignacio Dliarte ¿ paramuna ración1 de estal El nuevo gobierno hizo en los días siguientes algunos esfuer iglesia…</t>
  </si>
  <si>
    <t>González, Antolin Antonio</t>
  </si>
  <si>
    <t>Antolin Antonio González</t>
  </si>
  <si>
    <t>…aun creíble,que reparareis en lo Moreno: para una ración de la de Cuenca, por lá deD. Miguel spcesivo tantos jr t?n grates daños \ No hay que esperarlo. Diez y Uvajdó y Cpllado, á D. Antolin Antonio González; y para otra* nueve apos van-trascurridoa^sinjque estéis acordes ,, no ya. en la de lá de Tuy, por ascenso de D. Mmuel Martin Santos á canon-, teoría ni en:lo personal del gobierno, pero ni aúnen, el lugar de gía de la misma, á D. Manuel Antonio González y Ga…</t>
  </si>
  <si>
    <t>González, Francisco</t>
  </si>
  <si>
    <t>Francisco González</t>
  </si>
  <si>
    <t>…jofjt. Trigo 10 á ra: cebada^: vino-5taceitero;'' ' los empleados de I» contaduría de; Propioeu...;.- .......La cosecha de granos ha sido feliz en los parages.'q&amp;ié n'ó han El Dr. D. Francisco González, pirrocodcio* sufrido la'^iédra: se presenta buena la de vino,7 m« cndeble la yillarevde ja Reina, snunico con sut feligreses-. de aceite, f ............... ..................... ............. El Umo.'cabildo deaquellacíedad*.^;. &gt;••••*«•’" Bükcos. 'fPrOvinci…</t>
  </si>
  <si>
    <t>González, IX Antonio</t>
  </si>
  <si>
    <t>IX Antonio González</t>
  </si>
  <si>
    <t>…ffú'se “puede da?csalida fácilmente todos tos años á tres compañía D» Faustino Rodríguez, y el teniente gradua ó cuatro cargamentos, de bacalao de Terranova. La ciase que se do dé capitán IX Antonio González; y de tropa 7 muertos y 37 prefiere es k que se llama -rnsdlono ó fes codo ckko; pero debe ser heridos, en lor enaltó se cuentan un marinero muerto y otro he de primara inerte ,vbÍ£9fci&gt;©c«&gt; y bien saíado; pue* cogiO ia hume rido de lar last&amp;a' cañonera^ c -…</t>
  </si>
  <si>
    <t>González, Joaqujn</t>
  </si>
  <si>
    <t>Joaqujn González</t>
  </si>
  <si>
    <t>…la junta sus incesantes Jareas, en justa cor seda, D- Manuel Angulo, V. Jaime Ceriola y EX Josef Garay, respondencia al honor con que S.'M. la distingue; siempre con consiliarios; D. Joaqujn González ^^aiqánte, y(D. Juan G^iar- fiada en la poderOsa mediacion, eficacia yTutes'cfer Sr. comisario damino, síndicos dél referido banco, se pr^ntp el Excqiq. Sé- regso.”! t V '-i- 1 í --V ' 1 1 '".'l*k Cí t'l' . .fior conde de Guáqúi, comisariqjr^o^VTeiaá por el S…</t>
  </si>
  <si>
    <t>González, Julián</t>
  </si>
  <si>
    <t>Julián González</t>
  </si>
  <si>
    <t>…amente los sucesos por la vía de la educación, El colegio de escribanos reales de Madrid , por ma y^Combinaba á un tiempo los derechos de los pueblos, la gloria no de su asistente D. Julián González.............................3,136 de la religión, el esplendor de los tronos, las preocupaciones tic La clase de señores gefes y oficiales retirados en Ma- las naciones^ él respeto por los establecimientos, útiles, los inteie-</t>
  </si>
  <si>
    <t>González, Lorenzo</t>
  </si>
  <si>
    <t>Lorenzo González</t>
  </si>
  <si>
    <t>…gera; total general de dementa Marín, y señalada mente 4 jos que antiguamente sé presentaron 6 37*825 hombra y 38,701 mugeres. Por ate atado, so. vé que el sus.heredat&gt;s; á *ehcr, D. Lorenzo González , D. AhtÓtiió Abad, número’ de hombres locos a mayor en Inglaterra', y eí jé muger Bentto VelaKO, D. Alonso Fernandez, D; Fráócisco Súáré'z Val- ra loca en Francia. * , ^ , ¡ . dés, D.. Lorenzo Pascual Iriarte ¿ Pí Nicásio de ja'Cimiífi ¿"Don Léi observacione…</t>
  </si>
  <si>
    <t>González, Mariano</t>
  </si>
  <si>
    <t>Mariano González</t>
  </si>
  <si>
    <t>…de Guarimocin, ó D. Ignacio Omulrian. s D., Antonio Gamiz. = D. Joaquín de de los bárbaros principios nuevos de Mótelos, se da crédito á las - Mosquera.=D. Francisco Javier Caro.=D. Mariano González representaciones hechas contra Ja sinrazón de los que mandan, ten . Merchante, s D. Manuel María Arbizu. =D. Manuel Jiménez drían los díscolos un numero indefinido de pretextos para ofender. Guazó.sD. Rafael Morara .=D. Bartolomé Vasallo. =D. Juan Til redacto…</t>
  </si>
  <si>
    <t>Gonzalo, Tonbio</t>
  </si>
  <si>
    <t>Tonbio Gonzalo</t>
  </si>
  <si>
    <t>…n Amonio de la Llana, rsante- ch«r--, vía e.evacíon y declives r.e^e:ar’*c&gt; para las aguas: 2 los laM T qiíeso. ¿es de e*te cambo se ha formado junto al pueblo um akmeda, Ezcaray, D. Tonbio Gonzalo, paños, obligando a c*da vecino a plantar circo árboles, como está pre Madrid, Gonzalo ce Laca, silla ce montar y hrka á la es- venido en la ordenanza se mentes y pkntíos, y propo: ckoánfió fS&amp;fcí. les riese cz un p:Ur• inmecisto. Actúa.mente se e^tá comtnive…</t>
  </si>
  <si>
    <t>Goonroisiee</t>
  </si>
  <si>
    <t>…- ció. extrangeror, eh Iwsf;del. conde' Portal¡s i par», gúardrvcílo* 'w'cOri «i* faúilliái]rhál&gt;cris,pára iiié'^Wó^’ÍÚ^otks cpnren- da Frmcia , en~r«cmpUro. del br. Bonrdetu , al Sr. Goonroisiee, f ''i ‘‘•“sin 'sitúas.'' procurador del Rey en eL tribroni doLeon vpsrael.de Gúcrrá, ÜesuminUÍrariú icuanfok récuísos séín' tsécésaribs'í los lu« «n lugar del .vrr¿onde de Qux f al coadc de! ^oQrtsorít; psr da Francia; p.ra él de Marina y de las colónias al…</t>
  </si>
  <si>
    <t>Gordon, Juan</t>
  </si>
  <si>
    <t>Juan Gordon</t>
  </si>
  <si>
    <t>…os por S. M. sobre in por razón de portes y demas gastos. Publicado que sea el tomo ventos. 2.a quedará cerrada la suscripción , y fuera de ella su precio será .Junio 3 de 182J. A D. Juan Gordon, vecino y del co mayor. Al suscribirse tan solo dejarán los sefioressuscriptores.su mercio de Málaga, privilegio de introducción por cinco años nombre, y al verificarse la entrega del tomo i.°, que será dentro de una máquina para extraer el almidón de la fécu…</t>
  </si>
  <si>
    <t>Gorichakoh</t>
  </si>
  <si>
    <t>…y precisado la mañana enviaron parlamentario» al-general Ktaaíovskyi^Sí: J T d dópertarse huyendo por .las raontafiar y desfiladeros. Un rico » Mientras que los generales atayote» príncipe Gorichakoh tir esmpo, grandes provisiones de víveres y de municiones, unos 400 y Eerg manifeslabenáios «aviados turcorlaa condiciones, sin las prisioneros, s banderas, 3 cafiomá y'itb inortero han sido los cuales no se verificaría la capitulación, te continuaron lo»; tr…</t>
  </si>
  <si>
    <t>Goroznkow</t>
  </si>
  <si>
    <t>…cer resistencia, y para esto se presentó en ba talla sobre la altura de este pieblo. Él general Rudiger ordenó al Por un como de gabinete que salió de Constantinopla el 17 general príncipe Goroznkow que avanzase de frente contra él de este hemos sabido que la Puerta ha desechado todas las propo Cotí los.regimiento* 3$ y 3Íde cazadores, y al general Rogows- siciones que se la han hecho, asi respecto á Grecia, como pan koi que flanquease á los turcos por l…</t>
  </si>
  <si>
    <t>Gortchakavr</t>
  </si>
  <si>
    <t>…mayor Wacfaen, grie detestado mayor dei digeV la persiguió con ocho batallones 7 16 piezas de artilliria cuerpo, las ikves^de la ciudad, 10 banderas, 15 cañones, y mandadas por el príncipe Gortchakavr. Luego que este genera! pttscntzndosc él mismo, acompañado --de 100 empleados turcos llegó a ia vista dría plaza, advirtió que el cuerpo turco, que se con 2S prisioneros de guerra á Jas autoridades encargadas de con componía de 6 á 7$ hombres de infantería, o…</t>
  </si>
  <si>
    <t>Gortschakow</t>
  </si>
  <si>
    <t>…estrechar los lazos que le unen con no é hicieron una gran carnicería, mientras que la infantería guiada sotros. Hasta ahora, la conducta de nuestro gobierno, liberalizado por el príncipe Gortschakow pasaba á cuchillo á cuantos les fue como fue en Lea dias de Mr. Canning, ha producido el efecto de imposible salvarse huyendo en los primeros instantes. El campo repeler esta inclinación en lugar dei de acogerla y alimentarla, f iírcó'Tue tomado con 600 tiend…</t>
  </si>
  <si>
    <t>Gosaivez, Joaquín Liaser y</t>
  </si>
  <si>
    <t>Joaquín Liaser y Gosaivez</t>
  </si>
  <si>
    <t>…upernumeraria de Carlos 111. bre y carbonato de sosa, Requena, D. Joaquín SaiEáíezr Marín3 honores de comisario Zaragoza , D. León Blave, pergaminos y vitelas. de guerra, : Aicoy, D. Joaquín Liaser y Gosaivez, paños. Madrid, D. Dionisio lefébre, metido de armas jacales. Cuenca, E&gt;. .Benito Canales, tejidos de lana, ^ En id,, D. Juan Lacomhe, escudo de armas Rcafes. , Midi id, D. Angel Mantilla, productos químl'cós.' ; * Akoy, D. Antonio' Latorres, paños. QSe conim…</t>
  </si>
  <si>
    <t>Govantes, Juan de Dios</t>
  </si>
  <si>
    <t>Juan de Dios Govantes</t>
  </si>
  <si>
    <t>…-i . ,r.: para fabricar vidrio con el sulfato desosa...................... ..... ..._ ; .En/todps los altchos ¿pueblos et' incalculable la ¡pérdida de me-í Tdem 2 de Setiembre. ,A D. Juan de Dios Govantes, ptiyitáüco, granos, enseres y dunas efectos -que se cottservaban en-su» hégio dé introdúccion por -cmco años de -'mi ihornO dé*fundición edificios, | y una máquina para fabricar tubos de conducción á encañados de Es admirable la caridad con que han sido cond…</t>
  </si>
  <si>
    <t>Govéd, Gregorio IsÉaé Dkz de</t>
  </si>
  <si>
    <t>Gregorio IsÉaé Dkz de Govéd</t>
  </si>
  <si>
    <t>…con máquinas para moler y Reina nuestra Señora Doña María Cristina fs&gt;£ -Borboñ, cerner cieno oro dicto, cuyo modelo y descripción se halla depo Princesa de las Dos' SiciUas; por D. Gregorio IsÉaé Dkz de Govéd. sitado en el Real Conservatorio de artes, habiéndosele expedido Se hallará 2 12 cuartos en la-librería .de Orea." por rí sur-remo Cense;o ce Hacienda la Real cédula de dicha gra _____Escuela de moral y política para los niños; escrita es fratícia en 2 del ac…</t>
  </si>
  <si>
    <t>Govorow</t>
  </si>
  <si>
    <t>…refuerzan nuestras escuadras del mar Negro, y ^i El Correo dcValaquia contiene los dosboletinassiguientes: se han de creer las voces que corren , éstas éscuadras sc 'distribui »El general Govorow, comandante dé la guarnición de Me- rán, después de 4a paz, en algunos -puertas turcos, hasta que &amp; ira, sorprendió el 25 de Julio el campo enemigo establecido^ so Puerta cumpla las condiciones qué seéstijpulcii. Ere el rio Osmá, que entra én e) Danubio por c…</t>
  </si>
  <si>
    <t>Goya, Francisco</t>
  </si>
  <si>
    <t>Francisco Goya</t>
  </si>
  <si>
    <t>h causa de los defectos que se notan en los caminos de la Gran- Un cuaderno de les caballos de Vclazquez, grabados al a5Ua Bretaña. fuerte por D. Francisco Goya, 42. » La práctica común en Inglaterra y en Escocia, cuando se em Dos vistas del prado de Madrid 30, pieza á construir un camino, es abrir una zanja en la superficie del Una vista del puerto de Cádiz, tres de la Carraca, una de Se terreno, y depositar en ella…</t>
  </si>
  <si>
    <t>Goyeneche, Pedro María</t>
  </si>
  <si>
    <t>Pedro María Goyeneche</t>
  </si>
  <si>
    <t>…ertavarría Aliaga y Espinosa, D. Roberto Page,Des Vallado! ;d................ 00. Manuel Portillo, D. Josef Antonio Piedra, D. Javier Mam _^_.......... Aguírre * D. Pabló Hurtado, D. Pedro María Goyeneche, D02 Cora ña--. 00.|daño dinero, Lorenzo $to. pominge, D.-Fraccisco Calvo, D. Josef ígmSaot lazo................... ....................... lili. cio Palacios y D. Lorenzo l^querica, acreedores señalados por é Descuento de letras I razón de........... 3d á- 4…</t>
  </si>
  <si>
    <t>Graiales, Manuel</t>
  </si>
  <si>
    <t>Manuel Graiales</t>
  </si>
  <si>
    <t>…............................................... Idem. Gamhronero, D. Miguel Calvory López, Ruclíer y cotnpanh, Valencia..................................I..... ........... . Idem. D. Manuel Graiales, D. Jusn fiotillarena, MitcWFsobrinos t Barcelona á. .pesos fuertes.,......,™,.,........_...... F beneficio. compañía * D. Felipe Mercier:, D. lidefosso Ruiz dél Río,Dos Zaragoza.... ... .. 1 daño. Miguel Certavarría Aliaga y Espinosa, D. Roberto Page,Des Val…</t>
  </si>
  <si>
    <t>Granada</t>
  </si>
  <si>
    <t>…n establecido los jueces en su Málaga....................................... ........................... d á &gt; ¡dem. censura ; á saber, el i.°á D. Jo,ef Muso y Valiente : el 2.0 á Don Granada................................................................ j .} idem. Mitias Nieto , y el 3.0 á D. Federico Ropero: el primer accésit á Alicante................................................................ f ¡dem. D. Josef Oñate , y el segundo á D. An…</t>
  </si>
  <si>
    <t>Granada, Gregorio</t>
  </si>
  <si>
    <t>Gregorio Granada</t>
  </si>
  <si>
    <t>…••••••••• ■IMMIMSSastMSSiMS i dallo papel. zas Teresa Perez del Camino, D. Domingo Rodríguez, D. Sebas ®íílZJXedeaAev* i beneficio din* tian Luzon, D. Jaime Dót, D. Manuel Chanta, D. Gregorio Granada:.............................................................. Par á ( dafio. Salinas,D. Minuel Blanque, D. Juan Amonio Colmenar, Don ' Gfltdobz...!............................................. ......... .. 00. Fernando de Rojas, Doña María Josefa Moreng, D.…</t>
  </si>
  <si>
    <t>Granada, Guada</t>
  </si>
  <si>
    <t>Guada Granada</t>
  </si>
  <si>
    <t>…io que haya lugar. ...... ____ Se cita y emplaza á los herederos de Doña Isabel de la Ro Malaga-..-*..—.... ............, i ídem, che, como sucesores en las acciones y derechos de Doña Guada Granada,....,...... .... .................................. rape!* . lupe de Gal vez, una de los cuatro herederos de los Excusos. Se ñores D. Bernardo de Galvez y Doña Feliciana Sr. Maxent, para Murcia—*............. que dentro del término de go días, se presemen por…</t>
  </si>
  <si>
    <t>Granados, Antonio</t>
  </si>
  <si>
    <t>Antonio Granados</t>
  </si>
  <si>
    <t>…ló su fundador el Sr. D. Car Gaceta.) . los ni sobre el fondo de temporalidades. En estos fueron premia El Observador austríaco del 6 del .corriente contiene notir dos los alumnos D. Antonio Granados, D. Miguel Calvo, Don cías de Comtantinopfe que alcanzan hasta el. 18 de Diciembre,en Juan Tirado y D. Manuel Perez, á quienes se dió en memoria el tre las cualeslas mas notables son las siguientes: tomo 4.0 de matemáticas del socio D. Alberto Lista. Al dia s…</t>
  </si>
  <si>
    <t>Granados, Joaquín</t>
  </si>
  <si>
    <t>Joaquín Granados</t>
  </si>
  <si>
    <t>…&lt;¿Mlos bar ta lóspárvulós. &gt;i';’ *' •’• *&gt;?'«*, -* y viu.íí .«.Vhji • i . &gt;- cones para que las éajufjjerías se abrjgqepi y no sufyeRyl i^gor de ' En la sesión del 11 leyó el Dr1. D. Joaquín Granados 1» ob- ; la intemperie en la presente estaoqn^y adeñYas, haber próporció- ' servacion de una tíñia que atóHnéútó' pormuchOsafiósá una hija ' s0yi,yqiiétratada dfe Varios-modos,y con diverso*medicamen- 1 tos, se logró al cabo la expulsión con el Uso del pTotoc…</t>
  </si>
  <si>
    <t>Grasada</t>
  </si>
  <si>
    <t>…eai 4 daík). cmst f corté, sé cite 7 emplaza á ios herédete* de lá Urna. Serori Halan.................... f s f beneficio* Dosa Francisca Brost 7 Varona , viuda que fue del. limo. Señor Grasada.........__ .... | 2 dáña córtete de €S$2 Valiente, para que en el tértnino de 30 días se Córdoba^.. ........... 00. presenten pdr sí, 6 prrr medro ae procurador, en el juzgado de | á I i déffi* dicho Sr. alcalde, 7 escríbante que regenta Strarez, á enterarse…</t>
  </si>
  <si>
    <t>Grcigh</t>
  </si>
  <si>
    <t>…steros. % pol con dirección á Pot¡. El ejército ruso del Asia necesita re fuerzos , porque los turcos dé aquella parte loa han recibido muy NOTICIAS EXTRANGERAS. considerables. El almirante Grcigh partió el 13 pira Sebastopol, TURQUIA. de donde debe salir con su escuadra; pero se ignora á qué punto te dirigirá.. Smíma *9 de Mono. Se ha establecido en sus inmediaciones un grande almacén para El almirante ingle» ur Pultency Malcolm llegará aquí en los ab…</t>
  </si>
  <si>
    <t>…a escuadra con la Merced. r el ala derecha del ejército, mientras que la izquierda se halla en La episcopal del Soto, nombre de Jetos, para el R. P. Santa relación continua con el almirante Grcigh; de modo'qut todm Msrafion, da la diócesis de VaHadolid y pronto en el orden da Us operaciones de nuestras fuerza marítimas dependí» de lea dis Ntro. P. S&gt;&gt; Aguftin. QDiarie dt Rema.) posiciones dadas por el general en gefe. Cusndo salieron «sto* par» ■ VXANC…</t>
  </si>
  <si>
    <t>Gregorio, Francisco</t>
  </si>
  <si>
    <t>Francisco Gregorio</t>
  </si>
  <si>
    <t>…e la obra de Malats, se venden también Separados en Madrid en la'liLóndres. • f*SMMIN«»*INSM I7Í- brería de Matute al lado de la imprenta Real. ló 3.- ^ — fíbeervatorio rústko.por D. Francisco Gregorio deSalaS, ca »*»*e«q*am*e# •««•••••firiss** I beneficio. pellán mayor de la Real casa de Recogidas de esta corte, y acadé Bi Ibao.. &gt;••••«,y*e*#Mv*s«a«*«essa»a**ea. ; Tardado. mico honorario de la Real academia de S. Fernando, octava ediadiz Par. ción , adorna…</t>
  </si>
  <si>
    <t>Greigh</t>
  </si>
  <si>
    <t>…aviso que se ha diri nar , conformándose con lo expuesto por la Junta Suprema de Sa gido de oficio al comercio. nidad del Reino, que en Galicia se observe en este punto lo mis »E1 almirante Greigh , i cuyas órdenes está nuestra escuadre mo que se ejecuta en las demas Provincias, y que el Intendente del mar Negro, ha recibido orden para declarar que el Bosforo presida la Junta de Sanidad en ausencia del Capitán general y de se halla en estado de bloqueo…</t>
  </si>
  <si>
    <t>…los á la Cámara.** cien, en la cual los turcos se han- visttfcfjfrasado* á híig. dlíi’i ¿; IKJ.S. Rice ^tmentp un Cfrt|l de los que se' habían fijado porK Escriben de Odesa que el almirante Greigh se ha apoderado jos enemigos de los católicos. En él se pide que firmemlas exposide alguno-; friques cargados de víveres por yucnta de frlterí» cion^s contra jos católicos, añadiendo que todo el pueblo debía (Crasti.¡ Augsbwrgo.') fiacerlo^pór tas razones sig…</t>
  </si>
  <si>
    <t>…ta bahía un navio de guerra ingles dice acaba de recibir la noticia de haberse batido esta con una par procedente,de Corfú y Malta, con pliegos de Londres, fecha 9 de te de la del almirante Greigh cerca de Bonderaki. Abril. De resultas de ello se ha publicado un anuncio en que El estandarte del profeta se ha colocado en Kalender, adonde se disipan los temores de los negociantes que trafican con la isla de concurren de todas partes infinitos musulmanes.…</t>
  </si>
  <si>
    <t>…ay*. otra vez eq el mar Negro la escuadra del ppitan bajitjau¡e's"e ha Todo* lo* habitantes de esta capital van de tropel para ver la bía divisado en, la bahía de Burga*, y que el almirante Greigh ha* fragata' rusa apresada por el espitan-bajá. En Pera noquérian bia datando á tu encuentro una párta dé la suya. {Gaceta, de creer que hubiese sucedido semejante cosa hasta que han visto en Augtbwrgp.) trar en triunfo la fragata qué se halla en el canal. Pe…</t>
  </si>
  <si>
    <t>…stros periódicos insertan hoy el parta del ejército ruso, volvió á entrar en el mar Negro, en donde fue atacado y destrui pero no saben á que atenerse. . •_ do por la escuadra del almirante Greigh; otros pretenden que los ____El Globe anJ Traoelln observa que loa turcos á pesar de ha turcos han logrado apresar algunos navios de guerra rusos. ber sido sorprendidos hicieron durante cuatro horas uná vigorosa { La Puerta ha recibido malas noticias de Asia.…</t>
  </si>
  <si>
    <t>Greígh</t>
  </si>
  <si>
    <t>…o, después de haber batido y puesto en desor en donde los rusos entraron mezclados con Jos fugitivosdenada fuga los cuerpos turcos que se presentaron en su marcha, La escuadra del almirante Greígh ha contribuido á estos acon se apodero ademas de la ciudad de Aldos, de las importantes pla tecimientos , bombeando durante tres días la plaza de Mcssevría zas de Messcvria, Akkiolo y Burgas, adelantándose después rá á la escuadra sigue un convoy de víveres.…</t>
  </si>
  <si>
    <t>…bre la posición. Mas viéndose atacado de frente , 7 se «Amenazado Osman, comandante de la plaza, por la escuadra guro de rechazar ai enemigo, destacó por la derecha el general ¿el almirante Greigh, y baTidq_por la artillería del genera! Roth, Rudíger á una brigada de la cuarta división de huíanos, ordenán cedió al instante á k intimación- qiieeste general le hizo para ren dola que flanqueara por la izquierda al enemigo. dirse; pero pidió que se le deja…</t>
  </si>
  <si>
    <t>…e con las disposiciones favorables del Sultán. pas sobre Selimno. A Jo largo de la costa del mar Negro ha ocu Desde esta ¿poca está' mas tranquila la capital ¡ pero ea Jas pado el almirante Greigh é Vassiliko y é Agatbopolu, y en se provincias., en donde los antiguos genízaros tienen aun muchos guida se dirigiré sobre Iniida y Santakova. partidarios»hay muchos sobresaltos. Tememos sin embargo que si Los progresos de nuestros ejércitos habian hecho fuga…</t>
  </si>
  <si>
    <t>…érdida de sus banderas. La escuadra regresar.á-rFeanciai'. ,• . - rusa del mar Negro se ha apoderado de los puntos fortificados de . Roma i8 dt Agosto. « Agathopolo y Vasiliko. El almirante Greigh se proponía atacar .. ... En la última sesión general que.telebró la academia pontificia el 8 el punto de Nicada. de í¡. Lucas, niombró socios honorarios al Emo. Cardenal Gus- El ejército ruso, compuesto de unos 50 á 6o0 hombres, to tavo Maximiliano de.Croy,…</t>
  </si>
  <si>
    <t>Greighj</t>
  </si>
  <si>
    <t>…merejo de esta han recibido cartas de Odesa', en ' las que se hab!^ t Aseguran que el conde Capo d'Istria piensa recurtir.i las gran ;¡Íé un combate presentado á los turcos por el almirante Greighj des potencias para que hagan anular lá declaracioh dé lós ingleses, que les apresó muchos buques. Añaden que el general Paskewjích que perjudica sobremanera losÍntér¿s‘es“de Grecia; y aufl~ánaden jia batido á los turcos junto á Akhálzik. que cstá reíueltcrá h…</t>
  </si>
  <si>
    <t>Grey</t>
  </si>
  <si>
    <t>…nceses á los estados dé da América rece que la ptea que se oalia vacante'en ei ministerio queda re- del Sur ha dado una protección inmediata á los intereses mercan ¿¿rvada para el conde Grey. tiles da vuestros súbditos; y anuncia bien que cuando permita la situación de aquellos estados que vuestras relaciones con ellos to men un carácter mas completo de estabilidad , no se descuidará el Parir 8 de We&amp;rtro* gobierno de Y. M. de aprovechar la ocasí…</t>
  </si>
  <si>
    <t>…ino nenden Heath, y con esta ócasion se disparó en invectivas contra de los procedentes del extrangero, como no lo está actualmente. lo dispuesto por el gobierno. Contestándole el lord Grey, felici 14.a Se prohíbe i la* aduanas de los puertos que no esten ha tó muy afectuosamente al ministerio por la marcha que había em bilitados para el comercio de importación del extrangero y de prendido sobre el gran negocio de la emancipación, afiadiendo Amé…</t>
  </si>
  <si>
    <t>…se fi S. S. la corta enfermedad de Í ia sido facciosa, y su adhesiqn interesadá.. Stis opiniones, asico- qtw ha sido víctima, pasaba'múchos rttos en conversar familiar— mo las del lord Grey,1 indjcañ el resentimiento dé la ambición, méhte cón los prelados de íif casa. En una de éstas conversaciones chasqueadayll¡evan el seíto del esplín del niskismo 'iiéforécía-' le manifestó Monseñor Testa’el júbilo qoe le causaba -verte rán do, y sy acrimonia…</t>
  </si>
  <si>
    <t>…asageros; valiéndose ellos de los medios de la per se admitió por 147 votos contra ioó. Seis dias después propuso suasión , y aun usando los de la autoridad que su empieo íes pro- lord Grey que se suprimiese el juramento contra la sustanciaporcíonahasu conseguir manifiesten francamente la verdad, bajó clon;. y el día 10 de Junio se desechó por 141 votos contra 82. rf concepto que el traer dichos efectos no e» delito; pero él ctul* * Pasó, el año…</t>
  </si>
  <si>
    <t>…negociaciones formales Journal que da esta noticia, añade que se ha hecho aunque inútil- ¡ luego que haya tenido efecto la primara audiencia que el Sultán mente igual propuesta al conde Grey, de modo que se supone piensa concederles. El reis-effendi declaró que la Puerta se negaba que el duque de Wellington se verá precisado á disolver el par á oir hablar de la intervención en el sentido que hasta ahora se ha lamento para que la nación decida por…</t>
  </si>
  <si>
    <t>Gríjaiva, Juan Miguel de</t>
  </si>
  <si>
    <t>Juan Miguel de Gríjaiva</t>
  </si>
  <si>
    <t>…, de las Dos-Siciiias Doña María Cristina be nuestra augusta futura Soberana, la de los Sermos. Señores Infan Roxsox, ha. llamado á los acreedores i quienes está afecto el de tes, D. Juan Miguel de Gríjaiva, el Capitán de Guardias de k recho de subvención de guerra, para- que se presenten en la"coa- Real Persona duque de Akgoíi* el gefie y. dependientes del Real Taduría de Reemplazos desde el dia de mañana 21 del corriente á heredamiento., el M. K. Patriarca de…</t>
  </si>
  <si>
    <t>Grimayd, Santiago</t>
  </si>
  <si>
    <t>Santiago Grimayd</t>
  </si>
  <si>
    <t>…Confirmaciones de medallas de oro. ■ diversas especies, como se acredita por los tesrímoníos de sus res , Madrid, D. Jum Marrot, fornituras militares. pectivas justicias. En ídem, D. Santiago Grimayd, pape! de varías clases. Se va a demoler y reedificar la parte ramosa ce! gran puente En ieem, D. Francisco Fernandez, pianos. de Anduhr vobre el Guadalquivir. El ro de este mes se terñrnó Tarrasá, Gilí y VMyik, tejidos de lasa. y princip ó á servir el gratrp…</t>
  </si>
  <si>
    <t>Griñan, Manuel</t>
  </si>
  <si>
    <t>Manuel Griñan</t>
  </si>
  <si>
    <t>…a, y no.tan melindrosos para la obediencia como En Francés, D. Joaquín Pujadas y D. Manuel Morales. .el presente. ¡Qué deberá creerse ahora! Si en .dias serenos se tuvo En Ingles, D. Manuel Griñan. . por aventurado expomy los antiguos derechos denlos gobiernos á En Dibujo, D. Pedro Campuzano y D. Teodoro Saldafia. .los vaivenes de upa discusión ¡no seria supina impericia entregarlos En Música, D. Gonzalo Liñan, D. Fernando Meras, D. Juan 1 al torbelljp…</t>
  </si>
  <si>
    <t>Grlofa, Luisa</t>
  </si>
  <si>
    <t>Luisa Grlofa</t>
  </si>
  <si>
    <t>…pagar esta antigua deuda, eos cerca de 5 millones de rea Doña María Francisca, y cn^cl otro ks Se raías* Srss* Infamas les, y la de disminuir en go millones próXimau&amp;me k de amho$ Doña Luisa Grlofa, Doña María Teresa, y los Sermos* Sres. In ramos: ademas de haber contribuido á la entrega de. mas de íygS fantes D. Carlos María Isidro y Dv Francisco de Paula. pe?ns fuertes sobre el capital de pasados 5378 # á que ascienden A su arribo al expresado Reai Si…</t>
  </si>
  <si>
    <t>Grose, Samuel</t>
  </si>
  <si>
    <t>Samuel Grose</t>
  </si>
  <si>
    <t>…Warmtr's Magazine, que ocasionó la muerte á este ser extraordinario, de las circuns «uw rj , /, ujo.) tancias que le faltaron para prolongar su existencia, y de los fenó .------El capitán Samuel Grose ha conseguido hacer producir á dos menos que hubieran podido presentar al atento observador, si estas traquinas ce vapor de su invención resultados suevos y singula dos cabezas, que ya conocían á sus padres hubiesen vivido mas* res por su magnitud. Hasta aquí…</t>
  </si>
  <si>
    <t>Gsrriga, Jotef</t>
  </si>
  <si>
    <t>Jotef Gsrriga</t>
  </si>
  <si>
    <t>…e .estafecha ;advirt¡endO;qué los la inspección general de instrucción pública ,1 se ha servid» S. M-i preteadientes ádicha piaza han de ser latinos y licenciados en di conceder ¿ D. Jotef Gsrriga su real permiso pora establecer én. es cha facultad-........................!......................................... '« ta corte un real colegio de señoritas nobles, najo la dirección de —L^Con eLfin de averiguar si existe una. pensión vitalicia de.|o$4 Su…</t>
  </si>
  <si>
    <t>Gtanryndo</t>
  </si>
  <si>
    <t>…ftf A «j»r. - Cinco..por reo conaoliihéai t&lt;^ f, 6o c. D.EosebioBafiém;...«•»••«•••• M ••Oe«••••»•«*«•• »•#•«■••■••• 40# Acciones 4U baooo 186o. Empréstito Real-daBapi&amp;a 8s|* Renu D. Gtanryndo de.'Aitiéaa, ido perpetué de ¡denv.Sfft • \&gt; ¡ Sr. D. AotoAfo- tttnmncz UrrÍKi». t,ío&lt;r ■ r; ‘dtl Bncao. Sr. duque &lt;kLa»elMo*muon«cy, embajador en ,D; Marcos Xatronche, director delfleatro pinto Viena, ha sida nombrado ministro i¿ Negocio* cifrangeto», en res…</t>
  </si>
  <si>
    <t>Gu-</t>
  </si>
  <si>
    <t>…a listaldé las cruces qué el Ret de España ha .concedido antes dé su‘reinado. La admirable fertilidad de la tierra en Persis; 4 los oficiales del ejército francés de Ocupación: al vizconde Gu- la variedad y riqueza de los cultivos, que causaron la envidia de din&gt;que mandaba la división de Cádiz ,, le ha tocado la gran cruz los griegos, cuyo reducido territorio ño podiá ofrecer tantas ven de Garlos ur. S.- M.. Católica- ha concedido• ademas al $r. c…</t>
  </si>
  <si>
    <t>Guardamino, Juan de</t>
  </si>
  <si>
    <t>Juan de Guardamino</t>
  </si>
  <si>
    <t>…e ha grabado del lltito. autor, lamente armada; tiene excelentes comodidades para pMageros, los róporcionado para colocarlo al frente «i'p'rimer tonjoíy, tamque podrán dirigirse á D. Juan de Guardamino, del comercio de E ien la Retórica eclesiástica del V. Granada, traducida Jál cásie*1 esta corte, calle de Postas. llano por encargo, y bajo la dirección de'dicho Sr. Climent: un a bales loTBhiAa. tomo en 4“ pasta: su precio 15 rs. vn. El producto de.estas ob…</t>
  </si>
  <si>
    <t>Guardqmino, Francisco de</t>
  </si>
  <si>
    <t>Francisco de Guardqmino</t>
  </si>
  <si>
    <t>…trencilla, con idem en idem, papel 14 Benita'López. D. Antonio de la Paliza. :E).: Manuel de Palacios -'reales, rmttcíi'14. (ge continuará.') Saravía. D. Juan Mártincz de Robledo. D. Francisco de Guardqmino. D. Manuel Cano. D. Bernardo* délos Heros. D. Josef 5ari_—Los' suscriptores á 1a; nueva edición de la Historia gene tibáñez. D. Josef López. D. Francisco Pacheco. D. Nicolás, .Ca ral de España del P. Juan de Mariana., i la cual se añade la cho. D. Francisco S…</t>
  </si>
  <si>
    <t>Guazo, Manuel Jimeitez</t>
  </si>
  <si>
    <t>Manuel Jimeitez Guazo</t>
  </si>
  <si>
    <t>…s-&gt; D. Luis de Clouet, coronel ».»••»•••*&gt;&lt; •■•••e«aea*e» 400 cripcion dé los criados deSS. MM...................... . 306,000 D. A. Roucher is«s««si«*MHe«i«*i-«««&lt;i«4ttnn*MM 80 • Sr. D. Manuel Jimeitez Guazo, ministro- &lt;M • D. J. B. de Migó.............. ................... 1,00» Re;il y supremo consejo de Indias, oon destino í las ... váidas y labradores pobre», y é los jornalero* y '¿r* Totali............................. #^... tteanos que de resultas de-los te…</t>
  </si>
  <si>
    <t>Gúemró</t>
  </si>
  <si>
    <t>…cia, y -paiece .tenga velacian coa la llegada npeatsna dcl -obligados á-tomar las armas para defender-la -república; (Crióle.")) i Emperador -de Rusia á Berlín. (Cotidiana.) 1. El general Gúemró «tí su'exposición al congreso habl-ó mu--, cho de ia igualdad y obl igaciones de . un buen ciudadano. Protes • ' ITALIA. tando su afecto y amor á U nación ha exclamado con un cntusias- 1 Liorna tS'deMdyo.' fno edificante: *&gt; Antes morir que olvidar el- jurame…</t>
  </si>
  <si>
    <t>Guerin</t>
  </si>
  <si>
    <t>…sido arrestado y conducido á Lima: bajador de S. M. Cristianísima, i un gran convite que le habia ofre el 10 de Setiembre estaba en el Callao. Lamar, presidente del Perú, cido el caballero Guerin, director de la academia Real de Fran debía salir á tomar el mando .del ejército, y algunos buques Iban á dar la vela para Arica, £ fin de conducir lu tropas de Gamarra. cia , en ski casa de campo de Medici (Villa-Medid). El Sr. Vizconde ha dado con este moti…</t>
  </si>
  <si>
    <t>…que es una verdades función deben mencionarse particularmente el caballero Horacio [ fortaleza que no se podrá tonar, sin ponerla un sitio formal. Vernet, director la Academia, el barón Guerin y todos los 51 «A las nueve de lá mañana del 5 de Abril se reunió en la artistas franceses , que tuvieron la mayoir satisfacción en ver reuni plaza la guarnición de esta ciudad, y se formó en columnas: á las dos en el palacio en que residen, y en medio de una…</t>
  </si>
  <si>
    <t>Guernon</t>
  </si>
  <si>
    <t>…ave, al Sr. barón de Montee!, ministro que era de Negocios ecle gabinetes que acaban de citarse: de esto resultaría la emancipación siásticos; confiriendo ate último ministerib al Sr. Guernon dé de la hfoHavia-, de la Valaquia, dp la Servia, de la Bulgaria, de Ranville, procurador general del tribunal de León.' la Romelia, de la Albania, da la Bosnia; y en este caso se for Asimismo se ha dignado S. M. nombrar ministro da Estado é marían otros tant…</t>
  </si>
  <si>
    <t>Guerra</t>
  </si>
  <si>
    <t>…crtsmouth la fragata Dalas con órdenes secre eon¿ rzuc fe de haberse ejecutado ei 2 de Octubre, la sentencia del tas. Unos dicen que su salida tiene relación con el bloqueo de ios coronel Guerra y de! general Padilla. Dardanelos, y otros con h ocupación de Morea por los franceses; _____Dken que el Emperador de Austria se ha negado á sancionar nos parece con todo que si ei gobierno hubiese querido mandar «i proyecto de establecer en el Elba la navegac…</t>
  </si>
  <si>
    <t>Guerra, Antonio Rodríguez</t>
  </si>
  <si>
    <t>Antonio Rodríguez Guerra</t>
  </si>
  <si>
    <t>…n la de Hidalgo. . ' cuartera 54 á 66; cebada 32. g..„ . Reflexiones al público sobre el método purgativo de Mr. LeMancnA._iW&lt;i«M»wrM. Trigo, fanega 15 á 18: centeno 9 á Roy, por, D. Antonio Rodríguez Guerra, profesor de medicina ti: vino 22 í i6: cebada y aceite sin mudanza. y cirugía en la ciudad del Puerto de Sta. María. Se hallará en Ma La oportuna lluvia promete bueflÉ sementera. drid en la librería de Gila, á 5 rs. : ♦ Nava»ra—.Estella. (15 de Octubre.) Ceb…</t>
  </si>
  <si>
    <t>Guerra, Juan</t>
  </si>
  <si>
    <t>Juan Guerra</t>
  </si>
  <si>
    <t>…país, has para una'ración de la iglesia catedral de Córdoba, vacante,pórifa-, ta que embrutecido totalmente cpn áa guerra, ó sepultado en las llccimiéñto de D. Francisco Marcos, á D. Juan Guerra* RuiV tinieblas de la -idolatría, se confundan y oscurezcan de nuevo sus Cabil'.,' ' .................. opales con las jruda.S;trad&gt;C¡onn &lt;jó los indios Pampas. ¿Quiera el cielo que volváis del frenesí revoíucionarío’antes que se «¡onsume Continúan los donati…</t>
  </si>
  <si>
    <t>Guerrero, Joaquín</t>
  </si>
  <si>
    <t>Joaquín Guerrero</t>
  </si>
  <si>
    <t>…la mas seria atención: la ley sobre la En Oajaca han exportado á muchos, y preso á mas de 400, por dotación &lt;js la Cámara de los Pares, y os serán presentadas tam la misma causa. D. Joaquín Guerrero es el actual gobernador del bién otras varias'dignas de todo vuestro miramiento. estaco de Oajaca, ypirtidario de Pedraza. Ei buen Tamariz se fue «Un proyecto grave é importante reclamará principalmente con Santana, y el oficial Robles, ayudante de Barragan,…</t>
  </si>
  <si>
    <t>Guiiíeminot</t>
  </si>
  <si>
    <t>…se. verificará dentro de pocos días, y entonces se co menzarán las negociaciones, que son el objeto de su regreso.. El La (daceia de Estado publica las noticias siguientes dd ejér conde Guiiíeminot ha renovado sus relaciones con el cuerpo di cito, bajo la fecha de Tuickin 3 de Junio: plomático de Pera; pero Mr. Gordo n aun no ha visto sino 3 los «Los últimos partes ‘del- ,ejército^ anuaciaxt que se habla to harones de Ottestfels, de "Van-Zuyien y deLCaa…</t>
  </si>
  <si>
    <t>Guillaminoc</t>
  </si>
  <si>
    <t>…ón 'que ha he guerra que pueda racibir al Sultán en cato necesario, 7 protegerá cho el gobierno de un número bastante grande de trasporte», lo» ate compatriotas; 7 coa acuerdo del embajador Guillaminoc ha he oíala, según se dice, seria deainado» pera conducir desde Cork cho p mi ame al general Diebitsch *1 eoaoo en que w eacuratlh la i Corfú ón regimiento ingle». - capital, pidiéndola que raspeada la oftraíaM miüan*. Kíp* - i El GlSkf and Travtlltr asegura…</t>
  </si>
  <si>
    <t>Guilleminat</t>
  </si>
  <si>
    <t>…Noriéiítbte. En todo el'año no ha sucedido ni un Mr. Stratfford-Gmníng desembarcó! allí el dia -14 de Eneró: el robo rálo á estas diligencias: esta ét'uña demostración de la tran conde Guilleminat el 16, y al siguiente diá Mr. de Ribeaupierre. quilidad y seguridad general del páis,' y de que si tal vez acontece (Dfario.de los Debates.) ' i - ; , alguft insulto á los viajeros i cómo en badas partes sucede, los ca ____La llegada de Mr. Mastuchewitz á Lon…</t>
  </si>
  <si>
    <t>Guilleminor</t>
  </si>
  <si>
    <t>…lagio» de introducción, contra lo literalmente dispuesto Algo pata en adelante. en «[ arríenlo |* del Real decreto de tf de Marzo de 18 id., so- Por instantes esperamos en «ata al general Guilleminor, que ha bre privilegio* de invención i introducción de inventos, se haced debido salir hoy de Ñapóles. Si él viento impide que entre ep continua* pretensiones en solicitud de privilegios para objetos que nuestro puerto, el almirante Rosamcl irá ti. verlo á Mi…</t>
  </si>
  <si>
    <t>Guilleminót</t>
  </si>
  <si>
    <t>…ales; y aun cuando aquellos escuadrones y á nuestra rada, vuelve á partir esta noche para Poros con pliegos compañías que se rebajaron fueron incluidos en los cuerpos exis para el general Guilleminót. Se asegura en el cuartel general que tentes , siempre resultó una gran disminución; y por lo mismo, ya se han aprobado las bases para que evacuemos la Morea en el aunque esta medida produjo tma grande economía, se vio que na i.° de Abril, 4ojalá que asi fues…</t>
  </si>
  <si>
    <t>Guilleminot</t>
  </si>
  <si>
    <t>…atfollo de la? fueras físicas y nebrales del nuevo estado, que la nes para el caso en &lt;juespuerta ^nahiféstéie otra vez*deseos de enriar 'extensión de* territorio ‘que pretende el conde Guilleminot pan en negociaciones. Se le citó la declaración que el Emperador de Ru b consolidación del estado griego. Mr. Ribeaupierre, no solo adsia publicó al principio de la guerra,en donde este Soberana exigía : jhiere á:)a opinión de Mr. Guilleminot, sino que tiene…</t>
  </si>
  <si>
    <t>…ísta de esta con Puerta. Es probable que en ellas se trate de asuntos relativos á ducta no puede adivinarse cuáles son las esperanzas que el Sultán Grecia; pero como parece que el conde Guilleminot no asiste á ha concebido. ¿ Contará acaso con las victorias que sueña ganar ellas, se cree que también se hable de cosas extrañas á la política todavia á los rusos el bajá de Scútari, quien ha declarado al gene francesa. ral conde Diebitsch, que le daba de té…</t>
  </si>
  <si>
    <t>Guillermo</t>
  </si>
  <si>
    <t>…ua- saba salir de aquella ciudad Í1 y ílegarjí capitalJrl 6t ade v .. y../ i_.v mas aseguraban que la acOufya&amp;riaii Jel graa. duque Heredero y su í dra.^el bloquee , ‘t hermano el príncipe Guillermo; pero la Gaceta de Estado que ___Se cree que el discurso para la suspensión de las sesiones de publica esta noticia nada dice de la salida del Emperador. . las Cámaras se, .someterá, ¿ la aprobación de S. Mr en el consejo ___ Las noticias de Tiftis anuncian «…</t>
  </si>
  <si>
    <t>…á cumplirla bajo la ..cus cipe Guillermo, que debía verificarse el 1.1, y salir al dia siguien todia de la goleta de guerra establecida con dicho objeto.,.y los te. Al regresar el príncipe Guillermo se anunció que la Empera guardas de sanidad, que se les pongan parada ventilación dcequitriz y su hijo el gran duque debían pasar á Berlín; pero la ines pages, cuidarán se ejecute .rigurosamente. La comisión de Bahía perada visita del Emperador ha'causado el…</t>
  </si>
  <si>
    <t>…religión, por introducir otra menos mala por la anterior*» habia celebrado en palacio el matrimonio de S. A. R. tendencia hácia la mejora de la sociedad; pero que al fin no era el príncipe Guillermo, con S. A. R. la princesa Augusta, duquesa otra cosa mas que paganismo. de Sajonia-Weimar. Los españoles introdujeron en América el evangelio, y aun Pnr cartas de Brusélas de 18 de este mes sabemos que S. M. que la soldadesca cometiese algunos excesos, nunca…</t>
  </si>
  <si>
    <t>GuiReal</t>
  </si>
  <si>
    <t>…829. ......... —------------------------ARTICULO DE OFICIO. y la. salida de los embajadores: á pesar de estos sucesos la Puerta continúa mirando como enviados cerca de su corte al conde GuiReal onten sobre el destino que se ha de dar á los desertores en lleminot y á Mr. Canning. Sus prudentes pa.os, y los infinitos los casos que menciona. ' esfuerzos que han hecho los almirantes francés é ingles apostados en el Archipiélago, no han podido menos de p…</t>
  </si>
  <si>
    <t>Gustavo</t>
  </si>
  <si>
    <t>…an la. indisposición que tuvo en Laxemburgó. S. A. I. pasará después enunciado anteriormente; i sábér, que Mr.Fonron, primer dragó- 1 á vivir en Schoenbrunn, adonde irá también el príncipe Gustavo man al sétvicio de Rusia, había llegado á Schumla con el encar | de Vas», que dentro de algunas semanas llegará da Carlsruhe en go de hacer proposiciones, y que la Puerta se habia apresurado i compañía de su hermana. - . • enviar á aquella plaza á NebgiD-efte…</t>
  </si>
  <si>
    <t>Gutiérrez, Josef Marcos</t>
  </si>
  <si>
    <t>Josef Marcos Gutiérrez</t>
  </si>
  <si>
    <t>…e Medina Sidonia , privilegio de invención por 10 años por Librería de escribanos, abogados y jueces, de D. Josef Febre unos molinos de viento harineros. ro, reformada por el Lie. D. Josef Marcos Gutiérrez, abogado Idem y de Agosto. A D. Manuel Prieto, vecino de Sevilla, del ilustre colegio de esta corte, séptima edición. Parece inútil privilegio de invención por cinco años por una máquina que sirve elogiar esta obra apreciable y magistral que tanta aceptación…</t>
  </si>
  <si>
    <t>Gutiérrez, Juliaa- Sénz</t>
  </si>
  <si>
    <t>Juliaa- Sénz Gutiérrez</t>
  </si>
  <si>
    <t>…riiri la cona de luto, rl cual dur&gt;- Alfonso de Lteao: pera'úna mcdte racioa de le' de* SieOrn;», por rá cuatro diaS!, Jo* dni pringo» ds riguroso, p loa restantes da promoción de D. Juliaa- Sénz Gutiérrez, á D. Josef Gar'cía Diéit alivio', conumntiro, da lamswrtadaS. AtR. elFríocipe Federico rs otra de le de Badajoz ,&gt;por Is de D. Josef.BMsces Tmcoa’,-4 Pablo A laistidrodeOH»a»bar|o., ....r.-. . Pedro&gt;Martia de Milaga: para una canongía&gt;,de la iglesia^ ce- a^…</t>
  </si>
  <si>
    <t>Gutiérrez, Marcos</t>
  </si>
  <si>
    <t>Marcos Gutiérrez</t>
  </si>
  <si>
    <t>…cipales de correos.' abrigándolos en una cavidad exterior del abdomen: de allí4 poco muere también, y la piel endurecida de su Cadáver sirve de cuna febrero reformado, por el Lie. D. Marcos Gutiérrez, 7.* á los huevos, de que nacen finalmente las larvas. &gt; edición, corregida y aumentada con los índices de materias: obra Los cocos ó cochinillas son demasiado conocidos por el daño adoptada en el plan de estudios. Se está imprimiendo y próximo á que hacen á…</t>
  </si>
  <si>
    <t>Gutiérrez, Simón</t>
  </si>
  <si>
    <t>Simón Gutiérrez</t>
  </si>
  <si>
    <t>…rometen.adquirir en lo sucesivo por el decidido auxilio que les darán otros, igualmente interesados que | Avila. ellos en defender la gloria y el honor de España y de su Soberano, D. Simón Gutiérrez y. D. Josef María de Ulloa, desempeñarán esta nueva parte que agregan á su periódico, con la vecinos del Barco............-...................................... 1,096 enérgica franqueza que los distingue , sin que sean poderosos para D. Manuel Rovina, contad…</t>
  </si>
  <si>
    <t>Gutiérrez, Vicenta Maturana de</t>
  </si>
  <si>
    <t>Vicenta Maturana de Gutiérrez</t>
  </si>
  <si>
    <t>…éste dogma político la agradable consecuencia de que Scrma. Sra. Infanta Doña María Francisca de Asís, por la Seño su Rsr.no k* trata con U.destructora codicia de un usufructua ra Doña Vicenta Maturana de Gutiérrez ¡, do* tomos «m 8.* con • rio temporal, sino con el, afectuoso interes de un dueño perpetuo. una lámina fina cada uno. Se suscribe en Madrid en las librería', de Entrad alegremente, Princesa magnífica, en esta capital que os la viuda da Cruz, de Ranz y de Vil…</t>
  </si>
  <si>
    <t>Ha, Constantino de</t>
  </si>
  <si>
    <t>Constantino de Ha</t>
  </si>
  <si>
    <t>…e queel general Diebitsch ha ocupado ya los DardaneFrancfort j de Setiembre! los, y que procura apoderarse do todos los puntos por donde aqueA los cinco días de estar aqüi el gran duque Constantino de Ha ciudad recibe sos bastimentos.: , , Rusia ha salido con su Esposa paya ir i £ms’á tomar aquéllas ■ «La escuadra del almirante Malcolm había salido de lpsara, y aguas. Se dice que volverá á fines de este mes, y que permanecer*’ se hallaba en Vuela «1 dia 15. t…</t>
  </si>
  <si>
    <t>Ha, Greigh</t>
  </si>
  <si>
    <t>Greigh Ha</t>
  </si>
  <si>
    <t>…ersburgo 57 de Junio. terneció mas su respuesta fue que la disposición de. que se queja ban era una ley, en la que no tenia facultad de innovar cosa NOTICIAS OFICIALES. alguna. El almirante Greigh Ha dado parle á S. M. el Emperador con ____ El Observador austríaco anuncia, refiriéndoseá cartas deTurfecha 18 del pasado de la heróíca y brillante acción que el ber quía, que el bajá de Scútari había partido ccn dirección á Uslcub gantín Mercurio sostuvo con d…</t>
  </si>
  <si>
    <t>Hacienda, Ministro de</t>
  </si>
  <si>
    <t>Ministro de Hacienda</t>
  </si>
  <si>
    <t>…cito de la Bulgaria, que marcha por lo cual atendiendo á las* observaciones que el director general ban á la pequeña Valaquia á reunirse al general Geismar , habían na expuesto al Sr. Ministro de Hacienda, ha resuelto S. E. en 4 recibido contraorden para volverse atfa» V dirigirse á marchas I ib éste mes que la condición que en los caso* previstos por las forzadas hacia Silistria y Giurgcwo. instrucciones obliga d los capitanes á tomar mercaderías'en cada Pare…</t>
  </si>
  <si>
    <t>…mas por medio de la conversión Estas inscripciones de renta perpetua contienen en estampilla voluntaria á renta perpetua redimible, habiendo bonificado á sus las firmas del Excmo. Sr. Ministro de Hacienda y del Director de duqños 5 por 100 de aumento en sus antiguos capitales; lo cual la Real Caja de Amortización, porque las ocupaciones de estos forma otro objeto de 499,800 pesos fuertes de mas capital ex señores no permitían otra cosa; pero están autorizadas…</t>
  </si>
  <si>
    <t>Hacienda, Secretario del Despacho de</t>
  </si>
  <si>
    <t>Secretario del Despacho de Hacienda</t>
  </si>
  <si>
    <t>…hay en tre este pueblo,y Buyu lideré la fiesta del Ruaban-La ¡ron. Allí I Carabineros de costas y fronteras. ha recibido según costumbre las felicitaciones y los homenajes de I Al Sr. Secretario del Despacho de Hacienda digo con esta fe lias grandes de la corte y del imperio. Se dice que el Sultán rcci- ; úcha lo qw «igue¿ , . ( birá 4 ios embajadores de Francia, Inglaterra y Prusia con un ce He djido&gt; cuenta al Rey nuestro Sefior de. la Real ordeó «im remonial muy sencillo…</t>
  </si>
  <si>
    <t>Hacienda, Secretario del Desparto de</t>
  </si>
  <si>
    <t>Secretario del Desparto de Hacienda</t>
  </si>
  <si>
    <t>…, á D. Josef María Moreno de Toro. ral d? Castilla la Nueya, los autos de testamentaría .y juicio, uni versal de acreedores' dél Estenio Sr. D. G rdgório' Laguna', téniente Por el Señor Secretario del Desparto de Hacienda se ha comuni- general que fue de los Reales ejércitos, se ha mandaVIó celebrar cacto al de Estadio la Real arden siguiente i junta general de toáos los interesados,- para ta cuál se ha señalado Por el’ estado qúc V* Ei acompaño á su oficio de 17 de Di- el 5 d…</t>
  </si>
  <si>
    <t>Has-</t>
  </si>
  <si>
    <t>…rNuestras tropas fueron recibidas coa un vivísimo fuego': el ene tkmart, al lord Heytesbury, y al condé te Fiquelmont. También migo sostuvo la acción durante cuatro horas; paro al general Has- sé supone que vendrá el Príncipe Real de Suecia. ■ » ve, de*pues de haber levantado una batería, con la cual hizc gran En Cronstadt se arman algunos buques, y sa habla de una leva j des dallos en el campo enemigó, determinó por último el asalto, de marinaros.…</t>
  </si>
  <si>
    <t>Hcydcn</t>
  </si>
  <si>
    <t>…previsto S. M. el Emperador que el paso dial Baltit dr/ ¿iianie.) kan por nuestras tropas facilitaba por ,tierra una ¡comunica Rema jo dt Sttímht. ción directa con la escuadra del almirante Hcydcn, mandó anti- , Ayer entró en este capital, de regreso de Nápolei, el Exco* opadamente á este qua conccntrase sus1 faenas cnelgolfo de ternísimo Sr. D. Pedro Labrador, embajador extraordinario de Saros, «que hiciese clisar delwte de Encs ilgunotbuquet li S. M.…</t>
  </si>
  <si>
    <t>He, JosefLüis</t>
  </si>
  <si>
    <t>JosefLüis He</t>
  </si>
  <si>
    <t>…anas. (XatmJ) ------Es virtud de providencia dehps seBores dri Concejo Real se Otra sofcrs el modo de cargar la contribución de frutos driles hace saber á los hijos y herederos de D. JosefLüis He !os_Blkaq á las incas ck propios. 1A .rnn rpv} vecino y veíntlcualfo- que fue de k'ckidad de SevtMa,, y deam in Otra sobre aproreer^&amp;mknto ce las verbas que se crien es pun teresados, que m el mmm supremo tribuna! y escribanía ds Ca tos A rr idea ios. i AMA)…</t>
  </si>
  <si>
    <t>Heíáegger</t>
  </si>
  <si>
    <t>…a extenderse .ademas hasta el mar Negro, recobrando ¿u coks algunas explicaciones sobre el apresamiento de dos buques antigua posesión de Otzakovr. pipetes. ; V . ITAIIA. . • . El coronel Heíáegger se prepara 4 volver á friera* Poma 16 de AbriL La corbeta y ei bergantk egipcio t que focfotL detenidos por la S. S. continúa nombrando los sugetos que le parecen dignos &lt;¿ escuadra rusa en las aguas de Gandía, v conducidos después ¿Poros, solo están embargad…</t>
  </si>
  <si>
    <t>Heideck</t>
  </si>
  <si>
    <t>…eras que se planten en visto con gusto la llegada de Fabvier. Todos ellos habían venido terreno^ que no se han roturado en 30 años; pero con la circuns á esta para cumplimentar al coronel Heideck; pero su alegría se tancia de que e&gt;ta gracia ha de tener Jugar con respecto á aquellos ha convertido en tristeza. después del octavo año de su plantación, jr tocante a estas de&gt;pues »lpailanti hace prodigios con su Palicaris. Las tropas de Ku«leí séptimo año…</t>
  </si>
  <si>
    <t>Heidegger</t>
  </si>
  <si>
    <t>…cos: Thebas sigue siempre en inteligencia, la de la sala, y á fin de que se circule á todos los poder de estos. ayuntamientos de los pueblos de su territorio para su conocimien El coronel Heidegger está resuelto, al parecer, á salir de to y demas efectos consiguientes. Grecia, por cuya razón se cree que el mando de la tropa discipli Publicada en la sala la Real orden inserta, por decreto de 13 nada se encargará á Mr. Magin, coronel francés que vino con…</t>
  </si>
  <si>
    <t>Heiden</t>
  </si>
  <si>
    <t>…iglesias con el ob d$ Gandía, á pesar de las instancias del presidente Cjpod'Isiria¿ jeto solo de pasar el tiempo, y divertirse con las personas que enr que no pudo lograr que el almirante Heiden dejase algimos.buques tran ó salen, sufrirán la pena de 100 ducados, ó 6 meses de pre en las aguas de Candía. , ... •_ . sidio en el Prado. Llama mucho la atención de nuestros políticos la llegada del, ■_ $.° Los que públicamente pronuncien palabras indecente…</t>
  </si>
  <si>
    <t>…notará b^jo su firmndnicl mismo iegistrd,¿;prc*nc&lt;a. eion de Enos con el objeto de réünitse con la escuadra del vice dehsalieme tu «onfdrmidad&gt;ró .lt».qpe échase de, meno» ó advir almirante Heiden, bá participado' qtiéel 3 llegó'i benoticécoa tiese notablementedeterioradoi d^ h!) sargento mayor óayudaute au destacamento, y*qjue había dado orden ai mayor' Scheri«¿i la plaza visitará, coa frecuencia , loa cuerpo» de. guardia • para mitiew que entrase en…</t>
  </si>
  <si>
    <t>Heitersbury</t>
  </si>
  <si>
    <t>…primero, los establecimientos de pesca y sala Parece que ha habido en Peiersburgo acaloradas contestaciones zón cue ótiOiers en cada provincial segundo, el pencado salado entre el lord Heitersbury y el conde de Ne»*Írode sobre ei blo I que de eiios se hubiese ex portado por mar , ya para países extras— queo de los Daidancios, Ei embajador ingles pedía que se levan stares T va para puertos dei remo: 1 erecto, el pescado salado y sal tase por ser perjudi…</t>
  </si>
  <si>
    <t>Hénriquez, Josef</t>
  </si>
  <si>
    <t>Josef Hénriquez</t>
  </si>
  <si>
    <t>a8 ' En ortologías Sr. D. Josef Hénriquez. ^ , _ ■ S4,i5á...&lt; * ^OOsi&lt;«IH»MtUW »«•••*«■•*• Madrid. ~ En caligrafía. Sr. D. Josef Soto y Sr. D. Josef Barafiao. . 118.» ' ..........................i. Granada. En gramática castellana. Excmo. Sr. nuraúes da Sacares. 3,8x2.... - 400......», Bilbao. En la…</t>
  </si>
  <si>
    <t>Heredero</t>
  </si>
  <si>
    <t>…en l&lt;§j)a'rdaheÍoM¡fi hjtbcClido' vitttados por la escua- saba salir de aquella ciudad Í1 y ílegarjí capitalJrl 6t ade v .. y../ i_.v mas aseguraban que la acOufya&amp;riaii Jel graa. duque Heredero y su í dra.^el bloquee , ‘t hermano el príncipe Guillermo; pero la Gaceta de Estado que ___Se cree que el discurso para la suspensión de las sesiones de publica esta noticia nada dice de la salida del Emperador. . las Cámaras se, .someterá, ¿ la aprobación de…</t>
  </si>
  <si>
    <t>Herm</t>
  </si>
  <si>
    <t>…, para atacará los anarquistas que se hallaban en las inmediaciones de la guardia del Monte. Según Otra Real orden sobre pago de cantidades por suministros hechos los informes del capitán Herm*leo, que habiendo caído prisione i las tropas de Napoleón. ro logró escaparse, los bandidos estaban acampados á cuatro le gua» del puesto dé Genaro Chaqués, y su fuérza se componía- de He dado cuenta al Rby nuestro Señor del acuerdo del Con 300 guachos, armad…</t>
  </si>
  <si>
    <t>Hermida, Benito González</t>
  </si>
  <si>
    <t>Benito González Hermida</t>
  </si>
  <si>
    <t>…rin:ip&lt;ln han decidido de la suerte de la segunda il: para la canongía que.obtenía el mismo en la. propia catedral campaba: la posesión exclusiva del mar Negro , el carácter parti D. Benito González Hermida: para otra de la misma iglesia, por f cular del visir y él talento del general ruso. Por la destrucción de promoción de D. Francisco Roces del Cafial y Vigil á otra de la escuadra turca, los aliados facilitaron al Emperador Nicolás el la metropolitana de Sant…</t>
  </si>
  <si>
    <t>Herrera, Josef</t>
  </si>
  <si>
    <t>Josef Herrera</t>
  </si>
  <si>
    <t>…marques de la Ensenada con tres apéndices, apoderado en-ésta plaza D. Joséf Mariá Van¿ua$ , D.:1dánuíel M¡uno que expresa los caudales que vinieron de Indias en los últimos cheo , D. Josef Herrera, D. Pedro; Riiinai), £&gt;. Pedro Matamoseis años de su minhterió, otro de las gloriosas acciones que pro rós' , D. Agustin Clotet, D. Frincisco Cidét , D. Mániiel Iglesias porcionó cbn sus providencias; y el último un estado dé la mari 'D. Josef Marín ¡ en Sevi…</t>
  </si>
  <si>
    <t>Herrero, Vicente</t>
  </si>
  <si>
    <t>Vicente Herrero</t>
  </si>
  <si>
    <t>…o que se omite. da de Toledo, vacante por promoción de D. Manuel Cereceda, y Constará la obra de 2 tomos en 8.°. El precio fijado pata los se renuncia de D. Josef López Pantoja, i D. Vicente Herrero. ñores suscriptores en Zaragoza es de 9 rs. vn. por tomo en rústi ca; y para los de las demas provincias 10 rs., cuyo aumento es Continúa la lista de privilegios concedidos por S. M. sobre in por razón de portes y demas gastos. Publicado que sea el tomo vento…</t>
  </si>
  <si>
    <t>Herreros, Margarita</t>
  </si>
  <si>
    <t>Margarita Herreros</t>
  </si>
  <si>
    <t>…o gabi D. Ramón Carvajal, alcalde mayor de .Hiñotosa nete v m de Us Tuberías, respecto si cncurpo que lleva cerca de 100 la pt un. Mr, Gordcn pasará por Vhena ¿ hn de conferenciar Doña Margarita Herreros............... ..................... . 20 ccn Mr. Merterrdch , ce quien algunos periódicos franceses le ha d. b. F...r...................... .....................................i.. I ÓO cen el b:r:*r de decir que es cbcípulo. Sean lasque fueren las ins- D. M…</t>
  </si>
  <si>
    <t>Hetdcck</t>
  </si>
  <si>
    <t>…e que se halla en la bahía de Sisopolis la ««cuadra rusa, ITALIA. Florencia 18 de Mayo. V ALAQUIA. Con focha 2 de Abril confirma desde Ñapóles de Romanry j Bochares: 6 de Mayo. e! coronel Hetdcck, las'victorias conseguidas en Invadía por la &amp; hm masifestado en esta ciudad y en el ejército indicio* de división griega que manda el general Cfiurch. SS</t>
  </si>
  <si>
    <t>Hetdcfi</t>
  </si>
  <si>
    <t>…us traer matrimonie* Sin este cpnsentimiento el matrimonio no tenñtríticheraniientoá hastalasTertnópilas. drá efecto ni política ni civilmente. c; "Dicen qufd contralmiranteirúió^ conde Hetdcfi, iba 4 salir -. Art. a.° Los individuos designados en el artículo anterior, Ué Egrea para édableccr formalmente el bloqueo de Candía. CGm- necesitan, los varones perpetuamente, y las. hembras hasta que ésten %*« Ntroirk) —............. casadas, de autorizació…</t>
  </si>
  <si>
    <t>Hevea</t>
  </si>
  <si>
    <t>…te»' pifTqut permítan las expediciones destinadas á los En los ú Tí irnos días de Abril se presentó en Ténedos el vke- puertos y costas indicadas. Corfú 13 de Mayo de 1829.=:E. S. almirante Hevea con la mayor* parte* de la esaiadra , 'esto es con Baynes* (Gaceta de Génoval) cisco navios de línea, dos fragata^ 7 una corbeta, al mismo tiempo que el contralmirante Rkord continúa cruzando por de BOLONIA, lante de las costas de la Romelia eos un navio de l…</t>
  </si>
  <si>
    <t>Hevía, Josef</t>
  </si>
  <si>
    <t>Josef Hevía</t>
  </si>
  <si>
    <t>…...........— 28o rom, melado, maderas, cueros y algodón, ademas de otros pro D. Francisco Bolüig,..................... ................ . óo ductos menores y algunas manufacturas. D. Josef Hevía y —. 2,©CO Careciendo de noticias de las aduanas y receptorías de los do Doña Juana de Azuinsendi.......—------------ . IO mas fondeaderos de esta isla-, no podemos formar la haknza de su D. Ramón Ramos y Poveda, agente de negocios comercio; nos persuadimos s…</t>
  </si>
  <si>
    <t>Heyden</t>
  </si>
  <si>
    <t>…iándolas á las orillas del Pruth, y encei— acaecido digno de atención- Escriben de Vársovia que la conducía - - ráíidolás en algunas plazas que apenas tienen comunicación; con del almirante Heyden ha disgustado mucho, pues se cree que hu otros puntos. Mas al fin habrá que dejarse de estas precauciones biera podido evitar la llegada del último Convoy de víveres i Cons- luego que el ejército se ponga de nuevo en movimiento, y no se tantinopla. (.Gaceta d…</t>
  </si>
  <si>
    <t>…a y aliada. Los ríos Dniéster y La fragata rusa Cmstarsíma hi salido pera Malta, despachada, Dniéper son las fronteras que se señalan para la república polaca, según dicen, por el almirante Heyden, para dar al almirante Mal- que debería extenderse .ademas hasta el mar Negro, recobrando ¿u coks algunas explicaciones sobre el apresamiento de dos buques antigua posesión de Otzakovr. pipetes. ; V . ITAIIA. . • . El coronel Heíáegger se prepara 4 volver á f…</t>
  </si>
  <si>
    <t>….-r. que nadie cuide de elksydc- ITALIA. mo- - de hambre, veas mm.e- para el servicio- Anema 12 de Abril. Av« Legó la gabarra Vesubip, y t* probable que vuelva .i sa- Dicen que el almirante Heyden se propone bloquear el puerto</t>
  </si>
  <si>
    <t>…en 18 á corbeta que los tusos quitaron el invierno pasado á los egipcios-, 200 hombres, se está disponiendo para hacer una irrupción desde en Poros se reunirá con la escuadra del almirante Heyden, que se Kalafat á la Servia. Sin embargo te conjetura que aunque esta compone de un navio de línea, dos fragatas y otros buques. Es operación no entra precisamente en tus piarás, la hará tolo con el probable que dentro de poco salgan los rusos de Malta. El al…</t>
  </si>
  <si>
    <t>…oficial ingles hizo saber al almirante que el-gobier (linos y los Dardanelos franquearía el peso de estos i la escuadra no británico no reconocería semejante bloqueo.” (ídem.) del almirante Heyden, y amenazaría seriamente á Constentinopia. __Con fecha de 21 dicen de Pau: La acción simultánea de las escuadras moscovitas del mar Negro «Aun no ha calmado la furia dé los temporales después de y del Archipiélago pondría al Sultán en la dura alternativa de t…</t>
  </si>
  <si>
    <t>…rrado én su campo delante de $cl\umla, y únicamente tiene uñé avanzada en Bulaniik.” j roquias pobres, xt situadas en los montes. Habrá en H;onu. yo i nijimns (Jias pasados que el almirante Heyden había confir- i fond$ de 8,00 escudos para .diy;,.pens¡onef á jo* mist# que la piado de oficio lá extensión que. ^1. almijtante jijeord dió. ál blo^ academia .de 5. Lucas juzgué dignas dé esta gráoa. Queda encafgar quéo de los Dardanelós, de cuyas resultas se…</t>
  </si>
  <si>
    <t>…del estado de la Monarquía portuguesa; pero nos encarga que os renovemos la resolución en que se halla de hacer todos sus es rías capaces de abrir brecha. Se decia también que el almirante Heyden habia dado la vela fuerzos para conciliar los intereses que se chocan , alejando los ma | desde los Dardanelos para Ñapóles de Romanía; y de ello se de les que oprimen un país cuya prosperidad será siempre objeto de • ■ ducían consecuencias favorablts á la' p…</t>
  </si>
  <si>
    <t>…na con un teniente y 30 hombres cuadra de V. M. I., apostada en el Archipiélago bajo las órde bien armados, y nos insinuaron de orden del general que ancláse nes del vicealmirante conde Heyden, destaqué á Enos un regi mos al costado del navio comandante, añadiendo que se había ^ve miento de huíanos del Bug, con cuatro piezas de artillería rolan rificado el desembarco. Luego que fondeamos á un cable de dis te, al mando del general Sievers, á quien d…</t>
  </si>
  <si>
    <t>…permanecerá algún tiempo turcos. {Times.) en Egina ó en Poros para conferenciar con el presidente de la El Glocester llegó á Malta el 13 de Setiembre, él Britami» Grecia y con el almirante Heyden, quien debe pasar el invierno só el Estrecho de Gibraltar el 6 de Octubre, y al dia siguiente en la última ciudad. Los ingles» domiciliados en Florencia se ha verificó el Mtlville. La Pandora llegó á Batavia el 2 de Junio, E llan muy descontentos con el trata…</t>
  </si>
  <si>
    <t>Heydes</t>
  </si>
  <si>
    <t>…MentroorencyMr. de Grillen &amp;c. Laf cues-' to sur saiga Inmcakumcnle para echar á ios rusos. tuácion para los pobres fue también muy abundaste. T-mEen ne» * acomoda la escuadra del almirante Heydes; está Mr. el ab ite L?zé, director dei seminario de las misiones ex cos»tamemente sobre Tenedos, y acaba, de extender á ios barcos tra?-ge ras, en un elogio de la augusta Princesa, cuya pérdida llora cost-neros la prohibieron de pasar los Dardaselos. la Españ…</t>
  </si>
  <si>
    <t>Heytesbury</t>
  </si>
  <si>
    <t>…, cortado asimismo de fosó»^semejantes. mático* extratfgeros, entre los cuales se cusntan al duque de MorNuestras tropas fueron recibidas coa un vivísimo fuego': el ene tkmart, al lord Heytesbury, y al condé te Fiquelmont. También migo sostuvo la acción durante cuatro horas; paro al general Has- sé supone que vendrá el Príncipe Real de Suecia. ■ » ve, de*pues de haber levantado una batería, con la cual hizc gran En Cronstadt se arman algunos buques, y…</t>
  </si>
  <si>
    <t>Hidalgo, Baltasar</t>
  </si>
  <si>
    <t>Baltasar Hidalgo</t>
  </si>
  <si>
    <t>…el limó. Se, Di Félix Amar, arzo subalternos el teniente general mas antiguo de ella el -'dia de su fa-i bispo &lt;ie Palmita &amp;c., acudirán á recoger el primer tomo, que llecimiento D. Baltasar Hidalgo_de Cisneros y Latorre. Su carác coenprende la lógica y las matemáticas, en ja libraría deQuiroga, ter flexible,su cristiana moral, su amor á S. M., tiernp elfifio calle de Carretas, satisfaciendo 1 a rs. y-adelantando oíros 12 por á Wqsposa é hijos, que en nú…</t>
  </si>
  <si>
    <t>Hidalgo, Juan Antonio</t>
  </si>
  <si>
    <t>Juan Antonio Hidalgo</t>
  </si>
  <si>
    <t>…será de todos los siglos Peraleda, provincia de Extremadura; á D. Francisco Javier Pero- venideros : Un tomo en 8.° Se vende én Madrid con las demas ti ,■ vecino de -Majadahondá; D. Juan Antonio Hidalgo; de San obras del mismo autor, en U libreríade Matute, calle de Carretas. Martin de la Vega, y D. Pascual Martínez, vecino de Perales de - Los suscriptora ú la Matilde ó memorias sacadas de la his Tajufia, provincia dé Madrid; pan que eu el término de quince…</t>
  </si>
  <si>
    <t>Hidalgo, Miguel</t>
  </si>
  <si>
    <t>Miguel Hidalgo</t>
  </si>
  <si>
    <t>…trde tm Ponrííké qué ya ha dado una lec . El R. P. M. Fr. Domingo Fernandez , de la Tfíción de crifoí /srfof ¿í ?m embdjsimr'ñFrral. La asamblea popular nlíkí cálzadr, y los Sres. D. Miguel Hidalgo, iDan ce es omeaa ur fvnict*"* ¿a sabiduría &lt;f« rehusar las concesiones per- Gabriel ét kí1E/e^, D. Miguel González y IX Ra pn ares que s^r Monarca je hiela. Las sociedides secretas no inca- món Martínez, testamentarios út Ja Sra. D. María m^ián y^ en Frtí^ ?…</t>
  </si>
  <si>
    <t>Higonet</t>
  </si>
  <si>
    <t>…óiievo Estado, dé lo ¿ual no Ipk que será la tercera pane^wf 'la-fóerré ef¿¿Svs 'de la división, se desistido sino éa fuerza 'aé lo que' ns¡ hecho-presente elide Inria- con&amp;eú al general Higonet., (Monitor.') terfi. Losmotivó» queMrJS^rrátj^íd-Cánning I» al«^dé‘ipiíá!r— ^^n^WsV^^iembrecscribradeláLlideSto/T^ mas lo que sigue: . ,. - . &gt;. . ,.' ■‘.u.v-'' • .;&lt;■&gt; «He llegadq 4 esta 4 los 36 dias de travesía, después de correr &gt; rbdo*'\ct% beligrós ^et-…</t>
  </si>
  <si>
    <t>Hijar, Duque de</t>
  </si>
  <si>
    <t>Duque de Hijar</t>
  </si>
  <si>
    <t>…mplona -Q20 de Abril.) Trigo 14: maíz 10* cebada 10. liseras y pueblo de Figueroles en k provincia de Valencia, por la ?# avena 8: vino, cámaro ó aceite 44. generosidad dei Excmo. Sr. Duque de Hijar, y k caridad de ios Puente la Reina. Trigo 15; maiz 10: cebada 8: avena 6: vi vecinos menos indigentes* Estos pueblos, adigidos por el malogro so, cántaro 34-r aceite, arroba 45c de sus cosechas en los dos años anteriores, imploraxon.el auxilio I- Tíldela. "…</t>
  </si>
  <si>
    <t>Híjar, Duque de</t>
  </si>
  <si>
    <t>Duque de Híjar</t>
  </si>
  <si>
    <t>…rotado fas Merece ademas recordarse la perspectiva de jardín con que ador tropas del gobierno, y al director miuno, que se conduce coa de nó la frente exterior de su caía el,Excmo.Sr. Duque de Híjar. Los coro. Y icuél es el atentado de que et inocente Guatemala’ nombres de los dos augustos Esposos se leían en trasparentes, distri . Se despojen las autoridades legítimas: se rcrclan las provincias buido» en los entrepaños inferiores'; y en una gatería que…</t>
  </si>
  <si>
    <t>Hijpó</t>
  </si>
  <si>
    <t>…doba. , del Real colegio de'Madrid', en'los que se trata del éfcttrior del 10.117.... 400......................... Barcelona. caballo, sus enfermedades, remedió*-&amp;c., escrito* por D. Hijpó17.768.... 400.. .......................... Madrid. lito Estebez, segundo director que fue de dicho Real cdlegió de •1,590»- Idem. Veterinaria. Esta obta, útil no solo á los que se dedican al estu 1.13,011... • j|00&lt;*WM*t*M*»**f«*Í*«MM* Cádiz. dio de la veteri…</t>
  </si>
  <si>
    <t>Ho-</t>
  </si>
  <si>
    <t>…sulto para el ejército y paralamarina,y losan cantóme*,cuanto Puerta continuaba dando.;mucha.importanciaal re^tableciauento los hace el heredero presuntivo del trono. En boca del lord Ho- de sus relaciones políticae.coa la-Francia y. la,Inglaterra. lland nada significan, pqrq^e el noble lord, en toda iu .'carrera Dicen las cartas dé Buchatest que se aguardaba de un mnpcn&gt;lítjca,Ju estado si^mpra' eii im puesto táh envidiable, quc.Jo* to á otro…</t>
  </si>
  <si>
    <t>Hoff</t>
  </si>
  <si>
    <t>….turcos deacendieron de la* montañas , y el 13 de junto atacaron t Dicen queileiescuadras que acompafiaban á los embajadores ha:1a vamoiardia del .general Burtsour. aue mandaba el coronel Hoff* bian llamado la atención da los habiiámes drGonstaníinoplA Un ii¿ te mantii#Ó'eó 'tu poticíóñ'pbr espacio de cinco ho- buque^franees túvo la-desgracia de barar en el caiial ^ nus los iu^ ¿ JrgJ' f- ‘ * íT"; i* ¿í. }/:'j [lesea llegaron feliztnente á su desti…</t>
  </si>
  <si>
    <t>Holland</t>
  </si>
  <si>
    <t>…-verte rán do, y sy acrimonia política es hijade su maldad penbóaK'Péróel. bueno, [Oz ¡o- agradfiuo, mf amigo Tests1, le contestó S- S., pe duque de Clareiice debe saber qué no es lord Holland,^ qué lo que ro sabed.: que dentro de pocos dias ya po nos veremos: y dirigién se viene i tierra como ,el brsttum /ulmén, cuifido ptocéde de qsle dose después fi su puyordomo lardad él.ani.Ho pontifical, diciénúltimo, hacausado.rezclosy desconfianzas al' oiri…</t>
  </si>
  <si>
    <t>Hor-, Manuel</t>
  </si>
  <si>
    <t>Manuel Hor-</t>
  </si>
  <si>
    <t>…as re merecieron ei premio asignado D Henrique Astiria, D. Femando baterías dei Salero, segunda cortadura y la del Portazgo Todo el ías Sor o, D. Jr^ef Codee ido, D. Jo^rf Arroyo, D. Manuel Hor- resto de la campaña Lie una continuación de combates y encuentros si casítas, D. Domingo Gallego, D. Artonio Terreu , D Rafael con los enemigos, pues salió con una expedición á la serranil de la Morstemayor , D. Inocencio Pardos, D. Mmu#i Bordons; y en Ronda,…</t>
  </si>
  <si>
    <t>Horacio</t>
  </si>
  <si>
    <t>…, tanto en Entre las personas que dirigieron y prepararon esta divertida I loidterror como en lo exterior; de modo que es una verdades función deben mencionarse particularmente el caballero Horacio [ fortaleza que no se podrá tonar, sin ponerla un sitio formal. Vernet, director la Academia, el barón Guerin y todos los 51 «A las nueve de lá mañana del 5 de Abril se reunió en la artistas franceses , que tuvieron la mayoir satisfacción en ver reuni plaza l…</t>
  </si>
  <si>
    <t>Hos-seschmedeis, Jnan</t>
  </si>
  <si>
    <t>Jnan Hos-seschmedeis</t>
  </si>
  <si>
    <t>…o varas mtioras. En las ccs3&gt; de su ayunta miento fesn hRho Bar-elcoa, D. Harcko Soi-er, pi-itería vjovería. reparos importantes; se ha íorm eo un arch vo c?.n*z con su es Midríd, D. Jnan Hos-seschmedeis, pianos. tantería , donde se hsn puesto les regktros y foocs los libro- y Re¿i Mcnc:o^ ? D- Mateo Fr-te&gt;, mm.o. p.ioe e5 encuadernado^: i&lt;»s calles se han de emh-.~izado €?e var as Barcelona, D. Fnnc:s:o BerBareggi, instrumentos de mágica. servidumbre^ con qu…</t>
  </si>
  <si>
    <t>Hovvich</t>
  </si>
  <si>
    <t>…restado cuando subió al tronp^ Estos escrúpulos del Rey fue .,, !7j el siguientc g recibido eL muy, ¡lustre, aiyuníaniieBroi reii: Ul ron causa de que se malograse ¿T proyecto del lord Hovvich (desíiVf^na fpriqa que fl anterior, se presentqt»q;lqs ¡túños de _l*., clase, pues, lora} Grey&gt;Xpara conseguir ¡.un ¡bilí que hubierq .permii'MÍo la de.escribir ^dirigidos .por su qsaestro e,l P, :Antonio Castillo,de l#t entrada,de lqs. cajóíicos en el gjérqt…</t>
  </si>
  <si>
    <t>Hoy, Joscf Alomos</t>
  </si>
  <si>
    <t>Joscf Alomos Hoy</t>
  </si>
  <si>
    <t>…z, á D. Vicente; Ruiz de.GordejueL: paro ’ fjXTUGAL. una ración titúlala de S.-Mircelo; deja catedral de Lean, por Lisboa y Je Noviembre. promoción de D. Josef Marques Valcarce,&lt;á D. Joscf Alomos Hoy se 1ia verificado la dedicación de la iglesia nueva de le para una canongía de la colegial de latCorufia, en el arzobispado feligresía de S. Jorge, sita en el crucero de Arrow , para lo cual de Santiago, por muerte de D. Manuel Cao Cordido, á,D. Anto se trasl…</t>
  </si>
  <si>
    <t>Hoyd, H.</t>
  </si>
  <si>
    <t>H. Hoyd</t>
  </si>
  <si>
    <t>…general ruso tidas de cacao, conducidas en derechura desde Guayaquil por la debe llegar á Bazardjik á mediados de este mes con el grueso del fragata americana nombrada Factor, su capitán H. Hoyd; y si el ejército. derecho de depósito ha de cobrarse por los precios señalados en Los destacamentos de la guarnición de Widdin hacen frecuen el mismo arancel, ó por el coste y costas que tienen los fruto; á tes incursiones para procurarse víveres en la peque…</t>
  </si>
  <si>
    <t>Hoyuelo, Minuel</t>
  </si>
  <si>
    <t>Minuel Hoyuelo</t>
  </si>
  <si>
    <t>…de Cádiz; á los que lo son Otra id. sobre nombramiento de mariscales de los cuerpos de de esta corte D. Francisco del Valle, D. Manuel Segundo Martí caballería. (A~úm. 22.) nez , D. Minuel Hoyuelo, D. Minuel de la Viña, D. Ramón Real decreto eximiendo al principado de Cataluña del dere Rox , D. Francisco Gómez, D. Juan Sotilla, D. Ramón Luen cho de bolla en los géneros que menciona. (Núm. 2J.) ga;, Manuel Ctrpintero, D. Minuel Ribera, Sres. Hermoso y O…</t>
  </si>
  <si>
    <t>Hu-</t>
  </si>
  <si>
    <t>…’ i .Según se dice en el arrabal de Pera, él Sultán há hecho una mente en la- dirección de Adjary y de Sduvcchet. Los turcos se adquisición de mucha importancia en la persona del general Hu- defendieron obstinadamente, por ló cual. sufrieron una pérdida llot, cuñado del Coríólano franca, muerto al frente deDreide en considerable, púa .sin contar los que murieron, iban hechos jo las filas éxtrangeras. Mr. Hullot ha presentado al kaimacan por prisi…</t>
  </si>
  <si>
    <t>Hullót</t>
  </si>
  <si>
    <t>…¡ f. Señor. Por una parte se teme á los estragos que hace b peste en bre&gt; de tropas nuevas. Y i r Siria . y por otra que e ras trepas no lleguen i tiempo. También se Parece que eí general Hullót no acepta el destino que le ofre¡ l cree que MeScn*et-A'« í no ha querido separarse de un cuerpo de ce el Sultán, porque no le acomodan las condiciones que le imÉ ejercito tan bien equ nado v diseminado. Pero en rugar ce las pone S. A. ’ttopás secke que ci Vi…</t>
  </si>
  <si>
    <t>Hurtado, Eugenio</t>
  </si>
  <si>
    <t>Eugenio Hurtado</t>
  </si>
  <si>
    <t>…atón 10,907.... 500........................... «i como dibujos, cenefas &amp;c., que sirven también para dorar et 3,58*.- 500......................... 10,081.... Oranada. cristal, por D. Eugenio Hurtado, que vive en la calle de Precia 4OO........................... Badajoz. dos, núm. 5, cuarto principal, quien también escribe los libro! 7^93— 4/S85.... 4OO........................ de coro y los recompone, poniendo el canto llano á los oficios dt santos nuevos…</t>
  </si>
  <si>
    <t>Hurtado, Pabló</t>
  </si>
  <si>
    <t>Pabló Hurtado</t>
  </si>
  <si>
    <t>…. 1 daño. Miguel Certavarría Aliaga y Espinosa, D. Roberto Page,Des Vallado! ;d................ 00. Manuel Portillo, D. Josef Antonio Piedra, D. Javier Mam _^_.......... Aguírre * D. Pabló Hurtado, D. Pedro María Goyeneche, D02 Cora ña--. 00.|daño dinero, Lorenzo $to. pominge, D.-Fraccisco Calvo, D. Josef ígmSaot lazo................... ....................... lili. cio Palacios y D. Lorenzo l^querica, acreedores señalados por é Descuento de letras I r…</t>
  </si>
  <si>
    <t>Hussein-bajá, Secretario del Despacho de Ha</t>
  </si>
  <si>
    <t>Secretario del Despacho de Ha Hussein-bajá</t>
  </si>
  <si>
    <t>…. (6 cuartos.) 6t GACETA DE MADRID. JUEYES 5 DE FEBRERO DE 1839. ARTICULO DE OFICIO. sardo, y desde esta ¿poca no se ha visto arribar i ningún otro navio. Real orden comunicada ai Sr. Secretario del Despacho de Ha Hussein-bajá debe ser reemplazado, según se dice, por Halilcienda cobre guien ha de precidir en Galicia la Junta dt Sa bajá, quien tomará el mando en gefe del campo de Andrinóponidad. lis. El Sultán permanece en Ramis-TschiAick. El gran visir y el ejército principal se ha…</t>
  </si>
  <si>
    <t>Hyde</t>
  </si>
  <si>
    <t>…écésaribs'í los lu« «n lugar del .vrr¿onde de Qux f al coadc de! ^oQrtsorít; psr da Francia; p.ra él de Marina y de las colónias al .mesálmirantú, conde de Rigó^, que sustituya él barón Hyde de; Néóeilte; y para el ministerio de lo Interior, en iue^r del Viatondeídeiláarr «ignaci al conde de Labourdomnive, diputado {iM'.elqdeparttwcntO de Maine 7 Loira. El barón de Montbel, diputado, reemplassiql Sr. da Featnei^ obi&lt;posde £caueáis:, 7 al Er. de A…</t>
  </si>
  <si>
    <t>I, Fernando'</t>
  </si>
  <si>
    <t>Fernando' I</t>
  </si>
  <si>
    <t>…f g*r sí, por de música^ de guitarra, 7 se diri el prospecto gratis.• Se va á pu loa depeadimte» deaquíllml7Pó&gt;l**d8Íkli-piMtir. 1 blicar muy pronto la nueva cscuek &lt;b guitarra dr D. Fernando' I *;*• • ■ *’Hifjo iiTíaSy*; - j '• Sor, ópera 35, dividida en 14 locdooes progresivas 7 exactamente Impresos de las Realér'úkctáésde c^rfe y Tilla han sido «o^ numeradas.- ■ conidot pór la ilunta feiidkl' dBT-Rjrtr nuestroSefior con 50 ve*- —Se cita y emplaza…</t>
  </si>
  <si>
    <t>I, García</t>
  </si>
  <si>
    <t>García I</t>
  </si>
  <si>
    <t>…no íin tragos quejMcenhocaea- Nueea^rlcam iVfiabrfíañsarílla.: iM cqmmrepfr^lss pj»rífáppt,ti|&gt;.pefjuicio. ,i,¿s ¡á nos ; -0 °.p ^Eétomc|»iiA m AmpoÁ^ii^QB 1__-For providencia del Sr. García I&gt;oqs*l'V_^*/si¡f«. &lt;to covniigi; rpC!daremos.iaa.praclmnssrwrmidé»lpor^los iM^ectieos' sef^ ¿ rs« dor «feeitai.til^&gt;,sé haysaftidé^Tl^átibteí^ml'jdpi -«reed^res de Crisanto Bfiiavenk, íésibfi de Geufniíief ^^0*»bifg pr^i^en ta pos^.df dicha Sr. ju«i,^! l* JvMS…</t>
  </si>
  <si>
    <t>I, Joscf</t>
  </si>
  <si>
    <t>Joscf I</t>
  </si>
  <si>
    <t>…ta heróica villa,^e cita y emplaza ai" St.'D. tóís Valencia.»............ ......................... ................ i ídem. Rueddbrigadier de. los Reales e}é&lt;cito^^ al presbítero D. Joscf I uirttlolÉi d pesos J á 4 ideml1■■ Ignicio de Aranibúru / DÍ Juan Aráhgo, VD; MigócI Ghlan, Zaragoza............................................. i á tf idem; pará qué eií él conceptó de acreedores de D. Rimon jostf de^Arr Vailadolid...........................…</t>
  </si>
  <si>
    <t>I, Manuel' Poy</t>
  </si>
  <si>
    <t>Manuel' Poy I</t>
  </si>
  <si>
    <t>…ende en Barcelona . librería Acctoécid^f Banco, ••MSHM 14 ps. papal. de la viuda de Brasil-Los suscriptores al Tratado de cambios^ patricio, provincial, nacional y extrangero, por D. Manuel' Poy I , y Comés, pasarfn á didu librería da Razóla en.Madridd yren lasl ANUNCIOS^ provinriu donde se hayan suscrito, á recibir: legtercera parte. I Continúa rl catalogo de las estampas que se hallan de venta en «_^_Se lulla vacanta la plaa de médico de la villa det…</t>
  </si>
  <si>
    <t>I, San Martin He-</t>
  </si>
  <si>
    <t>San Martin He- I</t>
  </si>
  <si>
    <t>…os del ncral Córdoba. Mesa, partidario del gobernador antiguo, ha sido I Bosforo por la parte del Sur, se consternaría la capital, y se im pasado por las armas en Buenos-Aires. El general San Martin He- I posibilitaría el ptso de los refuerzos de Asia para el ejército del gó desde Europa á Buenos-Aires, y sin desembarcar en esta ciu Balkan. De cita misma opinión son los oficiales europeos que sir dad pasó á Montevideo; lo que indica al parecer poca simpatía I…</t>
  </si>
  <si>
    <t>Ibarzabal, Gabriel de</t>
  </si>
  <si>
    <t>Gabriel de Ibarzabal</t>
  </si>
  <si>
    <t>…a máquinalas autoridades y demas personas benéficas se hallaban demasiado para hilar el hilo.ocupadas en reconocer los daños en toda su extensión para aplicar . Idem ¿t de idem. A D. Gabriel de Ibarzabal, fabricante deel remedio posible,. y en socorrer á las víctimas desgraciadas de fierro en Eibaf, provincia de Guipúzcoa, y D.Ga&gt;par Urieta, del tan aciago fenómeno. ; comercio de Zaragoza, privilegio de introducción por 10 años de No sabemos que el terremoto…</t>
  </si>
  <si>
    <t>Ibirrola, Tomas</t>
  </si>
  <si>
    <t>Tomas Ibirrola</t>
  </si>
  <si>
    <t>…ódice,los títulos políticos de todas las na ápne», era itp- En Metafísica y Etica, D. Romualdo Zamora. .posible admitir dudas sobre la autenticidad de unos sin dejar va En Griego, D. Tomas Ibirrola. * cilante la autoridad de todos. Asi se pensaba fp siglos nada cavi- En Italiano, D. Agustín Burgos. . losos en la crítica, y no.tan melindrosos para la obediencia como En Francés, D. Joaquín Pujadas y D. Manuel Morales. .el presente. ¡Qué deberá creerse aho…</t>
  </si>
  <si>
    <t>ICrassowski</t>
  </si>
  <si>
    <t>…tos ensayos se ejecu la toma de Schumla pot el ejército ruso, dice ahora que no se he tan por el acreditado profesor D. Claudio:Soutclou , á cuyo zelo rarificado. Pudó muy bien el general ICrassowski apoderarte de 7 notoria inteligencia ha encargado el Sr. Asistente la di;cccion de ella ¡ pero sé ha óécho un armisticio formal con dicha plaza: dicho establecimiento. ; . El general Diebitsch permanece aun en Abdrinópolis con su Los que se empeñan en sosteoe…</t>
  </si>
  <si>
    <t>Idem, Manuel Poy y</t>
  </si>
  <si>
    <t>Manuel Poy y Idem</t>
  </si>
  <si>
    <t>…cu 11 años para una máquina de construcción extranjera en las islas yo 4.0 y último está en prensa. Filipinas, que sirve para hilar y torcer. ——Tratado de cambios, obra póstuma de D. Manuel Poy y Idem 28 de idem. A D. Joscf María Pico, del comercio de Comes, que da á luz, con varias adiciones y notas, su discípulo Cádiz, privilegio de introducción por cinco años por seis clases D. Salvador Ros Renart, socio de varias academias. Parte segun de bocados llama…</t>
  </si>
  <si>
    <t>Ies</t>
  </si>
  <si>
    <t>…e una reñida acción toridades militares turcas y por los , principales, de la. plaza para qúe sosiuvo sO vanguardia, y en la cual, se distinguió múy particu pedir capitulación. El general Ies contestó por conducto del con larmente el regimiento de los húsares dd Archiduque Fernando, sejero de estado Mr.A. FohtémV que sientregafibniús armas, su se dirigió el ai 4 laillé-Burgas.” „ artillería, sus bapdezas. Ips almacenos de póLvorajr de víveres, y e…</t>
  </si>
  <si>
    <t>Ies, Pakewiísdi</t>
  </si>
  <si>
    <t>Pakewiísdi Ies</t>
  </si>
  <si>
    <t>…osto, llegaron d campo del !-* ge de las ratificaciones vendrá á esta capital e! conde Dfebitscfc, conde Fsskewitscfi de Erivan Ali-Rey, gobernador del distrito 13 y que á él y al conde Pakewiísdi Ies ha conferido $&lt; M. I. la de Loira, y Mirzi-Mek-Oglu-AIfeBey, gobernador también del dignidad de feld-mariscaf. Sanálik de Oí, con £1 objeto de entregarse con cuantos se halla de ban á órdenes, j de sus resultas se concluyó con ellos un con POLONIA. 2- genio.…</t>
  </si>
  <si>
    <t>Ig, Andres</t>
  </si>
  <si>
    <t>Andres Ig</t>
  </si>
  <si>
    <t>…er, 28 rs. cino de Bermeo en Vizcaya; á D. Josef Francisco de Arriaga, ■ El niño de Vallecas, pintada por D; Velazquez , y grabada vecino de Santa Marta, provincia de Salamanca; á D. Andres Ig por B. Vázquez, 14 rs. nacio Ipuzquiza, vecino de Badostain en Navarra; á D. Pedro de Un sugeto desconocido, pintada por D. Velazquez, y grabada Meñdororo y Di Josef Cevallos, vecinos de Mundáca en Vizcaya; por F. Muntaner , 16 rs. (Á continuará.') á D. Félix…</t>
  </si>
  <si>
    <t>Iglesias, Mániiel</t>
  </si>
  <si>
    <t>Mániiel Iglesias</t>
  </si>
  <si>
    <t>…timos cheo , D. Josef Herrera, D. Pedro; Riiinai), £&gt;. Pedro Matamoseis años de su minhterió, otro de las gloriosas acciones que pro rós' , D. Agustin Clotet, D. Frincisco Cidét , D. Mániiel Iglesias porcionó cbn sus providencias; y el último un estado dé la mari 'D. Josef Marín ¡ en Sevilla á D. Géfóbinao Yorifa jr D. Gada Real en el áfio 1746. 4.0 Noticia biográfica del generar de Í riel Julián García, 7 ppr, su ausencia ui apoderado ^). Pedro máriha D.…</t>
  </si>
  <si>
    <t>Ignacio</t>
  </si>
  <si>
    <t>…dad de prior, primera silla de la iglesia col^ial de Roa , en - eL rios han sido asesinados. Ei coronel González cayó en manos de obispado, de Osma, vacante: por fallecfinicmtQ á&amp; D. Ignacio los sublevados, que lo fusilaron ai momento. Franchccr Marquisa y D. Ignacio Dliarte ¿ paramuna ración1 de estal El nuevo gobierno hizo en los días siguientes algunos esfuer iglesia catedral por muerte de D. -Clemente Aaaya, á D. Gabríel zos para restablecer…</t>
  </si>
  <si>
    <t>IKebitsch</t>
  </si>
  <si>
    <t>…s wkiota*,medidas to* nasal ruto Geitrasr, que manda en la pequeña Valaquia, ha pédimadas por Mr. Ge. W. llorgahsn, escWito da lapsrroquia da do nuevos refuanos.al general en gefe conde IKebitsch. .Orlelas, y sus diputadas, que en esta ocasión llenaron las fuocio, Desde AndrinópoiU nsn salido varios correos paraHuSseiri-bejá; nes ds mariscales, lograron conservar el mayor orden ycoWpasiu- y pera los demás comandantes turco» de Sulgaria y de las. orill…</t>
  </si>
  <si>
    <t>Il</t>
  </si>
  <si>
    <t>…mos.de geografía , historia, música , dibujo, lenguas vivas y tillo de k Fuen-Girok, cuando aquellos &gt;e dispersaron y arroja primeras letras D. Hennque Vrirk , D. Mariano Latorre, D. Il ron las armas, habiendo debido á los esfuerzos del coronel Divadefonso Pardos, D. Inocencio Pardos, D. Pascado Lorrlo, Don Ios el haberse podido reembarcar: en seguida fue nombrada briga Josef Luis, D. Cayetano García y D. Fiancóco Barros. dier y subímpcctor…</t>
  </si>
  <si>
    <t>Ildefonso</t>
  </si>
  <si>
    <t>…a ____ Se señala para junta de acreedores al concurso hecho ante el su identidad se le entregará el cerdo inmediatamente: en la inteli tribunal consular y escribanía cartularia de D. Ildefonso deSalaya, gencia de que si en el término de ocho dias no hubiese acudido, por D. Agustín de Velasco, del comercio de Aranjuez, compren se venderá la res con la mayor ventaja posible, y se tendrá su im dido en el marco consular, el lunes 30 del corriente á las…</t>
  </si>
  <si>
    <t>Infame</t>
  </si>
  <si>
    <t>…e ««gímante á la prcaccira de Inglaterra. S. M. 7 AA continúan sin novedad aa su importan!* alud . * MI « el Real sitio de S. Lorenzo. laetATaanA* tándni *6 de S/títmtre. H Serum. Sr. Infame D. Francisco 7 su sugustaEspora llspaFmuht^pAkUnt. Tre» por too comolidedbb dpf. felizmenM á Ruceloaa 4 la» sois da la tarda dalqdal cornea El gobierno ha recibido pliega* de lfr. Gordos», fecha ea ra. Han sido grandes las aclamaciones 7 loaobsequio» cois que ioCotmantino…</t>
  </si>
  <si>
    <t>Infante</t>
  </si>
  <si>
    <t>…ría I Francisca de Aiis , yódelos Sres. Infantes sus hijos ' Si‘¡ ■D. Cirios Luis María , D. Juan Cirlos María-Isidro, ANUNCIOS.. y f&gt;¿‘Fernando hdaríá Josrf *00,000 ■ ; El Sermo. Sr. Infante D. Sebastian , por *í y por ■ Continúa el catálogo Je las Obras de i. M. que se hallan Je venta tu augusta Madré la Serma. Sra. Infanta Dolía María ' ' en el Jespatho y almacén Jé la' imprfnta Real. Teresa de Braganzá jf-Botbon , Princésadé laSeira....1 *00,000 Noticia de…</t>
  </si>
  <si>
    <t>…e por el supremo gobierno, y dpspues de varios trámites, Idem por1 lo que ha recaudado el Sr. Tesorero del' tuvo á bien S. M. mandarlo pasar.» su Consejo de las Ifidias en ISermo. Sr. Infante D. Carlos, su augusta Esjtosa y 27 de Junio y 13 de Agosto de 1828. Examinado tadb en él , [amados Hijos; cbmodotmivodelOsCriadofdeSS. AAi 11,697 detenidamente, elevó su consulta en 21 de Febrero dé éste año, Idem pbr lo' entregado pOf: el'Sr. Tesorero del haciendo pre…</t>
  </si>
  <si>
    <t>…con uniforme de general y mandando laa evoluciones; todas estas cosas son uno* verdaderos prodigios en este pais, hasta ahora tan fiel á sus costumbres; y lo mas notable El Sermo. Sr. Infante D. Francisco de Paula y sil es la prontitud con que se han verificado semejantes innovaciones.. augusta Esposa , ademas de lo» cuantiosos desembol «La vacuna que se inoculó el día 16 de Mayo i tres sultanes sos que ie ocasiona la reparación de los templos ar . , y sultanas (título…</t>
  </si>
  <si>
    <t>…Ja,:ovas .antigua de las nuevas repúblicas, reconozcan qqe .. -Rz. mrs, , solo podrán ser dichosos-bajo la benigna influencia de la legitimi dad y de la fe cristiana.; • EF Sérmo. Sr. Infante de España D. Cá'rlós Mafíá; adémas de zooS'rs. que constan en la Ga ceta de 18,de. Abril último,.remitió.......;....... ao,oa* ’’ Lá' Sérmia. Sr. Doña Mafia Francisca deAsís,........* : l~ AVISOS. W atfeústa' Esposa............................ ......... 20,900 Por la^ inspección genera…</t>
  </si>
  <si>
    <t>…ra asaltarla; ademas menso gentío deseoso de ver á los ilustres huéspedes. de que las baterías de las torres estaban guarnecidas con cañones. SS. MM. se alojaron en el.palacio del Sr. Infante de España «fío tardó envolver el parlamentario con la contestación del duque de Lúea, adonde fue i cumplimentarlas otra vez de parte ajan, en la que manifestaba estar pronto á entregar la plaza y la deS. S. el Emo. Sr. Maestro de ceremonias. En seguida se pre cindadela…</t>
  </si>
  <si>
    <t>…n ¿i otrav^ ; sobre lás^ acequias que ifegan Hoy ha sido dia dé media gala, en celebridad de Ida'de! ’Serép aquel partido: se ha consrruido ^un puente sobrt 1» qué riega th ñfsimo Sr. Infante D. Cárlos María Isidro , del Sermo, Sr. Infatr- huerta' de lá campaña. También se-ha cerradodebóveda una Cloa le D. Cárlos Luis María; de la Sexma. Sfa. Infanta Reina de Pórí ca que por esp¿ic¡o de 8o varüs átravesabá descubierta la -ciiidad, tugal, y del Sermo. Sr. Infante-Di Cárl…</t>
  </si>
  <si>
    <t>…re como del ejército yermada.,: que tuvieron el honor de ser tenia 15 varas de largo,14 de alto y otro tanto de anchó; descansa*, xdmitidarápreiénciark, entró.S. M», acompañado dd Sr. Infante ba sobré 30 columnas amarillas con bases y capiteles dorados, yde D. Cárloe María, k Señora Infante- Poli* .María. Francisca in trecho én trecho castillos,leones coronados y flores de lis tsmnien -Espose,.7 k Sefton Ptinceia .de. le Beira Doña María Teresa^ y…</t>
  </si>
  <si>
    <t>…continúan sin novedad en su importante salud rán tos dividendos que legítimamente W debieren á iós tenedores en esta capital. ' de las mismas accionar. ' ';r ' j1 S. A. él Senno. Sr. Infante D. Francisco de Paula y su au¿- VAKIEPADES ESTADÍSTICAS. gusta Esposa la Serma. Sra. Infanta Doña Luisa Carlota han con tinuado y continúan sin lá menor-novedad en su importante sa -c ¡ . Preciosdc lós frincipalés frutos en 31 dt Octubre. lud, y siguen felizmente su viáge de regre…</t>
  </si>
  <si>
    <t>Infatr-</t>
  </si>
  <si>
    <t>…ha sido dia dé media gala, en celebridad de Ida'de! ’Serép aquel partido: se ha consrruido ^un puente sobrt 1» qué riega th ñfsimo Sr. Infante D. Cárlos María Isidro , del Sermo, Sr. Infatr- huerta' de lá campaña. También se-ha cerradodebóveda una Cloa le D. Cárlos Luis María; de la Sexma. Sfa. Infanta Reina de Pórí ca que por esp¿ic¡o de 8o varüs átravesabá descubierta la -ciiidad, tugal, y del Sermo. Sr. Infante-Di Cárlós’Luis. S. A.R.-elSt. In…</t>
  </si>
  <si>
    <t>Ingles</t>
  </si>
  <si>
    <t>…su creencia este mes con ei embajador francés y su familia, que pasan á Consestos acontecimientos, por siniestros que sean, deben convertirse en. tmilnopla , adonde irá también el embajador Ingles que al Intentó fin en beneficio de ellos, con tal que se observe la ley del Profeta. tiene aquí un navio á su disposición. No se habla de la salida de! E-tos principios inmutables de los musulmanes, los han olvidado embajador ruso; habla en este puerto dos be…</t>
  </si>
  <si>
    <t>Ingles, Manuela</t>
  </si>
  <si>
    <t>Manuela Ingles</t>
  </si>
  <si>
    <t>….........**............................................. 00. Doña juana Gmiierma dei Oro y Aivarez (ya difunta), nieta de Bérgos™..**.*._________________ _ 00. aquella , y hoy por Doña Manuela Ingles , heredera de la mitad Corar?........................................................ ....... . f- ídem.. de los bienes de esta, y ei presbítero D. Dominuo Alvarcz, cum Santiago....™...™-....™.™.*..*................. ....... .. 1* idetn. plidor de la otra mit…</t>
  </si>
  <si>
    <t>Inspector</t>
  </si>
  <si>
    <t>…rta como lisonjera, unida al deseo ardiente El Excmo. Sr. marques de Sta. Cruz................ 2,000 • de contribuir al bien de la amada patria, auxiliando los esfuerzos El Excmo. Sr. Inspector general de caballería. 35,745- 25 del gobierno y los conatos de los españoles, dándoles á conocer D. Juan Cosme García, cura de Talavera....... 1,000 las mejoras hechas y que diariamente hacen en la agricultura y en El regimiento infantería , 8.° de línea....…</t>
  </si>
  <si>
    <t>Integra, Manuel de</t>
  </si>
  <si>
    <t>Manuel de Integra</t>
  </si>
  <si>
    <t>…da del precio de los granos ha sido causa de los des-&lt; - ExcnuxcSr;: ¡conde de Stá. Coloma.&lt;..-.,...i¿..;.,,,.g,ooóJ órdenes',qtw. han ocurrido en algunos departamentos. Lotdemas- Sr. D. Manuel de Integra, secretario del ministerio consideración han sido Jos deMontmprillony Nevers, en donde de S. M. G&lt; en bruselas........... varias cuadrillas de gerfte, la mayor partemugeres, han detenido - D. Gregorio de Castrisiones, vecino y del. comer- , -I lós carrbe qué…</t>
  </si>
  <si>
    <t>Intendente</t>
  </si>
  <si>
    <t>…icion de .que se verifique dentro del reino de Valencia, y en los. I vedad et^ su importante salud. .años 1819 y 1830. Industria;1* artes. Dos mil reales vellón al que presenta El Sr. Intendente general de Marina, con los demas gefes, ofi- se un surtido regutar.dé limas y otras varias herramientas de acero | cíales .y ’detnas individuos de las oficinas generales del mismo Mi efundido, reuniendo las primeras la circunstancia de estar picadas; nisterio…</t>
  </si>
  <si>
    <t>Ios</t>
  </si>
  <si>
    <t>…primeras letras D. Hennque Vrirk , D. Mariano Latorre, D. Il ron las armas, habiendo debido á los esfuerzos del coronel Divadefonso Pardos, D. Inocencio Pardos, D. Pascado Lorrlo, Don Ios el haberse podido reembarcar: en seguida fue nombrada briga Josef Luis, D. Cayetano García y D. Fiancóco Barros. dier y subímpcctor del campo de G;hrafrir, en cuya gloriosa de na fensa se distinguió, hallándose mandando en Aígeciras. XEAI CAJA DE AtfOXTíZACrO…</t>
  </si>
  <si>
    <t>Ipiña, Teresa Gómez de</t>
  </si>
  <si>
    <t>Teresa Gómez de Ipiña</t>
  </si>
  <si>
    <t>…IOS DB1 DIA. cita y emplaza por término de 30 dias á todoa los que se crean Lóndres..., 8fií- con derecho á los bienes que hayan quedado por fallecimiento de París......... *5 ‘8. Doña Teresa Gómez de Ipiña, natural de la Puebla de Mon! Santander.. i á ¿ benef. talban, ocurrido en tres de jumo último , para que dentro de di Bilbao...... . Par á i ídem. cho término acudan á deducirle por dicho juzgado y escribanía; ....... ! Cádiz.................................…</t>
  </si>
  <si>
    <t>Ipsilanlidice</t>
  </si>
  <si>
    <t>…ida en la; g00 prisioneros,, y ¡lo que.es mas zarpar jp,caballos. Este contraexpresada .Real orden los cosecheros y criadores que tengan .afora tiemppJba aterrado á los turcos. El príncipe Ipsilanlidice que no das lo menos a 3 botas de vino, con tal de que aquellos estep^ma tardará en itiarchat sobrp Atenas. triculados y.acreditado»-jen la administración de la provincia ; y quej» se admitan mas recursos sobre rebaja del número de botas. austría. De Real oede…</t>
  </si>
  <si>
    <t>Ipsilanri</t>
  </si>
  <si>
    <t>…ido bajo las ,.... Un caballero que ha rk© machas ^éc«s IS,Rmb se»-* cenámmmss- úmksis&amp;t na última* sos ari-sa ese* Acepto k«ifetnedaá de los ojos * Su M. - Azi. xta Ei estratarca D. Ipsilanri se obliga á evacuar al rayar no tiem lacóajodteé má$pm~ Al comenzar los fríes seisrafte - «* dk#:yeu cuanto se hayan casgeaáo los rehenes* las fonificaciotaron Aguaos rimes9d&amp;-áeDgsi&amp;; pero, eos te: réntete acostbm- Des-superiores- de Pietra, que en k aetmikl…</t>
  </si>
  <si>
    <t>Ipsilanti</t>
  </si>
  <si>
    <t>…car pira el desempeño de •. El gobierno no ha encontrado otros medios para , acabar de Jos deberes de su íristitutó ,’en la própiáforma que jó hacen i los disolver el ejército del príncipe Ipsilanti que el extender las voces ¡dores, alcaldes y demás ministros ordinarios dé justicia, y asegurar que un ejército turco había recibido órdenes para marchar, sobre él Peloponeso. Esta noticia ha alarmado mucho, en términos que algunos habitantes que se lulbban e…</t>
  </si>
  <si>
    <t>…ta variación, y podrían vituperar Hasta ahora no han suspendido los griegos sus hostilidades: la á los aliados por su falla de perseverancia y de valor. • ¿rtn. ící expedición del príncipe Ipsilanti en la Livadia, cuya capital ha Por oirá parte, arrojados ios revolucionarios de los estados en ocupado, yen donde se esfuerzaá introducir la insurrección, pa donde solo han sabido unir la debilidad á la traición , dirigirían rece que prueba en los griegos int…</t>
  </si>
  <si>
    <t>…” Es probable gue la res que se le han conferido excitan grandes descontentos entre los Puerta no acceda desde luego á estas proposiciones; pero también gefes, y se asegura que ei príncipe Ipsilanti se ha decidido á hacer es seguro que no declarará la guerra. Con todo, el reyrcso de los bti dimisión. Los palicares carecen de todo; el presidente salió el embajadores se mirará generalmente como una humillación; esta i de este mes en la fragata rusa Elena c…</t>
  </si>
  <si>
    <t>…ciones provenientesde los-puertos de América en el miento del hermano del mismo presidente, quien ha ofendido al círculo que abraza el Seno mejicano desde las bocas del Orinoco al príncipe Ipsilanti. _ . _.. v ¡ canal de Bahama, y de los Estados-Unidos de América, según co También ha tenido el gobieftio pártes de Mr. Dawktns, resi mo extensamente se explicó y anunció al público el 13 de Mayo dente en Egina, en los que dice que Missolonghi, Anatólico y an…</t>
  </si>
  <si>
    <t>Ipsiltnt</t>
  </si>
  <si>
    <t>…exo por descendencia masculina;y.finalmente aord¿ cíir'^ ......... .......;................. las hermanas, 1«» tíos y tías del Rey. sea cual fuere la edad quM '- ; L* divisioá del príncipe Ipsiltnt¡y después de situane en los tengan, necesitan el consentimiento soberano del.Rey para con pímtbs que el'einemigo ha abandonado , ha adelantado ademas tus traer matrimonie* Sin este cpnsentimiento el matrimonio no tenñtríticheraniientoá hastalasTertnópilas. dr…</t>
  </si>
  <si>
    <t>Ipsüsmi, Demetrio</t>
  </si>
  <si>
    <t>Demetrio Ipsüsmi</t>
  </si>
  <si>
    <t>…Lo .:fróiB€&gt; dicen de Colmar ciente para abrirnos camino á viva fuerza por entre nuestros ene en Sueste Es Ham hurgo ja helado ya* y el Elba etnpkza á acar migos* hemos pedido al general Demetrio Ipsüsmi, gefie de las rear jriete ('Cm&amp;kr.) . .. . , - tropas griegas, permiso para, pasar, y nos lo ¿2 concedido bajo las ,.... Un caballero que ha rk© machas ^éc«s IS,Rmb se»-* cenámmmss- úmksis&amp;t na última* sos ari-sa ese* Acepto k«ifetnedaá de los ojos * Su M. -…</t>
  </si>
  <si>
    <t>Irazoqui, Pablo</t>
  </si>
  <si>
    <t>Pablo Irazoqui</t>
  </si>
  <si>
    <t>…á D. Pedro Moreno Gar sigue: cía; y para dos capellanías de Sres. Reyes Nuevos de la ciudad de n Ya se han publicado las experiencias que con tanta felicidad Toledo, por muerte de D. Pablo Irazoqui, y no haber tenido hizo el caballero Juan Aldini, con el fin de encontrar medios de efectó el nombramiento hecho, en D. Antonio Delgado, y por facilitar socorros en casos de incendio. Estas experiencias se han muerte de D. Andrés' Antonio Arteaga, á D. Agustí…</t>
  </si>
  <si>
    <t>Iriaoyen, Francisco</t>
  </si>
  <si>
    <t>Francisco Iriaoyen</t>
  </si>
  <si>
    <t>…a profundidad del camino, le falta m verdadero Alvarez, D. Pablo Casas - D Atanasío del Castillo, D. Toribio apoyo y se destruye.” { Se concluirá.') Antonio Calvo, D. ManuelSénra, D. Francisco Iriaoyen, Dos Manía Casuso, D. Antonio Goal, D. Josef María Uría, Dos Asmo de la Peal Caja de Amortización. Lorenzo Tajona r,D. Manuel Posadillo, D. Vicente -Lazcsso* Om motivo de celebrarse la lotería primitiva el 31 del pre Í&gt;. Jdscf Aldrey, D. Nicolás Elorza, D. Jo…</t>
  </si>
  <si>
    <t>Iriarte, Tomas de</t>
  </si>
  <si>
    <t>Tomas de Iriarte</t>
  </si>
  <si>
    <t>…o muy apreciable yr; ttusvo Robmson, historia» moral escrita en sientan por el por su delicado gusto y porser muy temprana, pudiéndose arran S. Campe, y traducida al espafiol por. D. Tomas de Iriarte: mía 1 car susniccsáDMsdcjunio. Dos pstat» han producidor «4:3.° va edición económica en un tomo en 8.° con ia láminas y un Patata tardía dt Irlanda-.ttdonAo, blanca, muy abultada /con mapa. Sa hallará en la libraría de la viuda de IUcscas á 16 ra. en bastant…</t>
  </si>
  <si>
    <t>Irribarren, Juan.Francisco</t>
  </si>
  <si>
    <t>Juan.Francisco Irribarren</t>
  </si>
  <si>
    <t>…rdida en esta sangrienta batalla lia sido por desgra Sres. D. Juan Manuel de Ferrer 1 25 francos, D. cia bastante considerable, particularmente en el regimiento de in A. J. 10 id. D. Juan.Francisco Irribarren 80 id., y D. Marcelino deBatiz 40 id.: españoles residentes de fantería de Murow, en el 12 de cazadores; y en el de los húsa res de Ikurtsk Con aquella intrepidez propia de las tropas de dicha ciudad, de que deducido el cambio entraron V. M., se arrojaban est…</t>
  </si>
  <si>
    <t>Isabel</t>
  </si>
  <si>
    <t>…de testamentaría de su difunto padre; con aperci Cádiz*»——-»'. bimiento que de no hacerlo les parará el «perjuicio que haya lugar. ...... ____ Se cita y emplaza á los herederos de Doña Isabel de la Ro Malaga-..-*..—.... ............, i ídem, che, como sucesores en las acciones y derechos de Doña Guada Granada,....,...... .... .................................. rape!* . lupe de Gal vez, una de los cuatro herederos de los Excusos. Se ñores D. Bernar…</t>
  </si>
  <si>
    <t>Isabel, María</t>
  </si>
  <si>
    <t>María Isabel</t>
  </si>
  <si>
    <t>…de marinero, y que parecía hija del muy excelso y poderoso Rey de las Dos Sicilias, y de su recieo muerto- También encontraron dos arcas ó cajas llenas de migusta Esposa la Reina Doña María Isabel, muy caros y muy cirne humana cortada eo pedazos pequeños, una vasija dtf cobre amados hermanos de V. M. coa sangre; huesos y pedamos de carne esparcidos, y sangre der- «El Tribunal, Señor , al enterarse de tan fausto acontecí mien lamada par toda la choza. N…</t>
  </si>
  <si>
    <t>…l cielo. (Mortting-fihrenvle) excelso y poderoso Rey del Reino délas Dos Sicilias, y de tu , ■ • E* gobierno, según ya se ba anunciado, ha .fletado algunos augusta,Esposa la Reina Doña María Isabel. buques para trasportes. Se'ignoré cuál será su déstitió; sin embargo, ' Con tan plausible motivo, Señor,’ el Consejo no puede me hay conjeturas muy fundadas dé qué el estado de los negocios de nos de manifestar á V. M. el júbilo que le ha cabido, y de tri Or…</t>
  </si>
  <si>
    <t>…os que dejtn tes ñóte dei Puerto franco de Cádiz, extendiéndose la frAsquiote tes mu^aiios en te personas que hacen tuerza. La estatuí*• dei bomta. h cortadura Il^Bada de la Reina Doña María Isabel, donde *e rre mas pequeño d? te tribu no bajaba de 5 pies iaf pulgada 1 y situará el Resguardo, á ib de no entorpecer te faenada ios áue~ k asavor pane óe ellos, son de cerca de-é pies, t §ra«KJs. ma-</t>
  </si>
  <si>
    <t>Isadir, Francisco</t>
  </si>
  <si>
    <t>Francisco Isadir</t>
  </si>
  <si>
    <t>…to Aüsoategm ,D. Antonio Cot, D. Domingo Ordiñana, Dos Gr-mala....... ........................................ ............ Par á q daño. Juan Antonio Irazusta, el capitán Fitzch, D. Francisco Isadir, AHcinte..................... ..................... 1 por 100 ídem. D. Pedro Zalduegin, el capitán de la Drothingen, D. Migad Marcia............................................................ Idem. Gamhronero, D. Miguel Calvory López, Ruclíer y cotnpanh, Val…</t>
  </si>
  <si>
    <t>Isasi, Dcmssgó</t>
  </si>
  <si>
    <t>Dcmssgó Isasi</t>
  </si>
  <si>
    <t>…iak S Jesucristo, obra útil á toda elase de personas, escrita en latín ■ Etí 1» extracción de; la Real lotería primitiva, celebrada en por Mr. Aubry, y traducido al castellano por D. Dcmssgó Isasi, la tardé de. hoy, salieron sorteados los' números siguientes: presbítero: un tomo en 8.a en pasta, i 10 rs. Se hallad venales .. - y-. • 71 &gt; ais,49» g» y 16. en la librería de Brun, frante*á las Covachuelas. El premio de 2500 rs. concedido en todas las extr…</t>
  </si>
  <si>
    <t>Isidro</t>
  </si>
  <si>
    <t>…- . - El conde pablen, añadió, habla ido k inspeccionar la escua drilla del Danubio, *y i averiguar qué disposiciones se ¡podrían Enterado el Rey nuestro Señor de una Instancia de D. Isidro dar para atacar la plaza por la parte del rú&gt;. La guarnición de .Henriejvy Esteve, sodio: administrador principal de la compañía Giurgewo también había hecho, úna salida; pero que también hade diligencias:y mensagerís» de Cataluña, en que solicita se mande bj…</t>
  </si>
  <si>
    <t>…tras noticias no menos satisfactorias. Con dado porque Jos mejicanos no tenían tropas y menos por estas cos firmó el ventajoso encuentro que, según anunciamos en la Gaceta ías, El brigadier D. Isidro: Barradas le gratificó con otra onza de penúltima, tuvieron las,tropas Reales con un cuerpo de cívicos ero, y le encargó que mañana al amanecer apareciese en la playa, en las inmediaciones te; Tampico- Los valerosos españoles ga y se solviese á tierra. naron…</t>
  </si>
  <si>
    <t>Isidro, Carlos María</t>
  </si>
  <si>
    <t>Carlos María Isidro</t>
  </si>
  <si>
    <t>…o^con Torrevis¡x,,y mas pudblosrqi^e el ¡terre El lunes de/pascua se dignaron SS. MM. y los Serraos. Seño- moto del ai de.Marze destruyó,,contólo hizostácéatr^;«k aquoíes Infantes D. Carlos María Isidro y D. Francisco de Paula Atp lia poblacion.=J.,M. (D. de B.)- r; ¡ , / fonio, as¡stir1alr.acto_soJemne.de la comunión .pascual que se ad . Continúan ios' dohótij(of dría gócela ónterhti : ministró á las enfermas del hospital general.de la Pasión de esta corte, habiéndose esmerado la…</t>
  </si>
  <si>
    <t>IX, Mate</t>
  </si>
  <si>
    <t>Mate IX</t>
  </si>
  <si>
    <t>29/09/1829</t>
  </si>
  <si>
    <t>Gaceta de Madrid n.º 140</t>
  </si>
  <si>
    <t>…núan tin néredadén mimportánte W&gt; 4ndrairl'Reat $itio|leS.':Xb(«n&gt;oi -u:i Ut-,‘O'-..los dsiXrhodi, WxuahétoniiBoniaviblei, I**»* i'.:y .ü-Z. :i: tÍP ;wr;v--;.-r&gt; ,-^.-í h-r7 Sármo^Sr. Mate IX fnncMCO de fSnde 7 tu angina Ea&gt; ;.«^V.mV ■ Mátítof,f^01 :=*'•*«J&gt;.*« foa aelieroo-al diú aj de nté coru para Barcelbna, 7 continúan mddif»ArioaanorM|MdÉd¿t&lt;, ^'-*1:? ■ ^ ir-, í«í ‘ ■ ?'T r¡: Ptrh if +iSttitmfr*. n: ü3:íh‘-&gt;-■ itiiii’s!::t-.'íbívi-, .t |. ‘ ■…</t>
  </si>
  <si>
    <t>Iza, Andrés de</t>
  </si>
  <si>
    <t>Andrés de Iza</t>
  </si>
  <si>
    <t>…marina. Sirvió á S. M. por espacio de 59 años, trasladado su domicilio y fábrica 4 la villa de Tolosa, en ¡ meses y 6 dias efectivos, desde 3 de Marzo de 1770 en que 4 Guipúzcoa, D. Andrés de Iza, que la tenia anteriormente en Í0$ 12 años de su edad sentó plaza de guardia marina, deseoso de Bilbao; artista bien conocido, no menos por sus elegantes obras seguir la carrera de su padre el teniente general D. Francisco. D;sda ebanistería, que portas 20 mo…</t>
  </si>
  <si>
    <t>J, Mais'on</t>
  </si>
  <si>
    <t>Mais'on J</t>
  </si>
  <si>
    <t>…do d articulaste toda su.escuadra, y se dirigía á Ñavarino, adptifje .había llegado ya de dicha Real orden de 3 de Octubre dciBíó, en que se exprpsa ql contraalmirante Rosamel. El general Mais'on J.irnblen débia'.ej— que con el pago de a por roo sé den guias én hú Aduanas d«puer tar en tqsf^épdad de vuelta de la excursión, que había hecho at tos habilitados para conducir al inferior los géneros *&gt;Í6|oo/es :d¿ interior del país. , .V- . ”1\\ lícito comerc…</t>
  </si>
  <si>
    <t>J, Manuel</t>
  </si>
  <si>
    <t>Manuel J</t>
  </si>
  <si>
    <t>…• F. de ASMI«&gt;*nÍ&lt;Waei»Mlt«»m&lt;fllH|ltl*IMMSMSM«ISI*MMM aoa María, i hijo político D. Josef Javier d» Uribarren.»... 36,000 KsiftssiifítitafenaNsssssiiaHitassMMMailtiiHi’MnHii goo- D. Manuel J. de trigeyenm»—......................... 1,200 ;£« Va S*si*a«n»Naet*l&lt;aa«r*asee«|tsi«*i«»s*«M*ss«s*«M*4ss*«\i4i*aa 400 D. Juan Manuel «4,000 Quitos*—- D. J. í* de ....................................... Jicr D. Francisco Antonio paitos-*»» .......... 3,000 N.P…</t>
  </si>
  <si>
    <t>Ja</t>
  </si>
  <si>
    <t>…igro. Hoy mismo á eso de ¡as ocho de la mañana multiplique sus especulaciones. se han presentado varios destacamentos enemigos en distintos pun tos de la ciudad, yen este instante reina Ja mayor confusión ; unos VAIAQÜIA. se encierran en las casas, otros se refugian á los buques que hay B achares t 8 de Junio. en el rio; yo pienso adoptar este último recurso. No extrañe vmd. Dicen que io de los i/ torreones que defienden á Silistria el desorden…</t>
  </si>
  <si>
    <t>Jacfcson</t>
  </si>
  <si>
    <t>…ngeniero*, *an á salir páre el: cuartel general 'ruso. Unidos, estaban persiguiendo 4 dos goletas de piratas. ¡ Estos do* oficíate retan dado 4 conóreépér sis talento 7 conoci- El general Jacfcson ratificó en 18 de Marzo el tratado^ di mieatos militares. z 7 de comercio de los Estados-Unidos-con el Brasil ‘ cóntfcie &gt; mismas cláusulas que el tratado con la república de Colombia. Acampamento que re dijo iba á establecerse en Minsk par* E instruir la tro…</t>
  </si>
  <si>
    <t>Jacksbti</t>
  </si>
  <si>
    <t>…lejandría, y que el almirante Ricord no ha querido intercep la importanté noticia de haber sido electo presidente de los Estadostarnos, nos ha servido de mucha utilidad. Unidos el general Jacksbti. El corresponsal añade que este general Ea el díase habla poco de política. Sin embargo corren voces ha tenido casi todos los votos de la dase baja del pueblo, que fox-</t>
  </si>
  <si>
    <t>JacksÓn</t>
  </si>
  <si>
    <t>…cual pqede q^irarse como raligioso. Se. asegura que el clero ha ofrécion dc-p.residehfé-ha dado él ’resultado quesigue: Á favor'del cido cónirjbúir pára los gastos. d« la guerra. general JacksÓn ¿17,76 a; i Pavorde Mr.*,Adama 508,705 :.ma- ___Sé é&gt;tán organizaiido'aquí los hospitales y los almacenes dé Vorú déí géheraí:ri9¿o57 y*«dsi:: " u provisiones: nada se omité para ihejorar este raino de la adminis■ &gt; . .* V»1 &gt; -d ti v.' •*,; XfiTl • • 1 » • &gt;…</t>
  </si>
  <si>
    <t>Jackson</t>
  </si>
  <si>
    <t>…ia sido pa peligrosas aguas en donde *e supone haber perecido la-Perouse. ra vicepresidente por el mismo tiempo. * c. " : £m capitán parece que ávinsdeb» investigaciones hechas El general Jackson ha hecho lós nombramiento*'siguientes: pa- con los oficiales dé su tribulación, juzga que uno de loa buques de ra tecretevlb dk'fistado ha nombrado á Ma/tio VaaeUTen; para aquella dcsgraciada^qzpedKioo debió u«vffajar sin haberse podi secretario dvletemfnbS¿…</t>
  </si>
  <si>
    <t>Jackspn</t>
  </si>
  <si>
    <t>…pe en la dirección de Melusgerd; mas no ha- miso para salir de aquella ciudad. 1 lindólos se volvió k su campo» de Patnos. La retirada ¡del enemi , ____ 11 ño queda duda en que el general Jackspn ha sido elegido go facilita i las tropas del ejército de Bajazed tomar cuarteles de presidente dé lós Estados-Unidos, y que los poderes de Mr. QuiDcy Adams concluyen el 4 de Marzo próximo. invierno. _. »Uno de los motivos principales de la retirada de los tur…</t>
  </si>
  <si>
    <t>Jaime</t>
  </si>
  <si>
    <t>…i) dcDic¡embrc.)u-£4&gt;ñM£r. ■ Maiz,fanega jo:H* del- ptimer extracto dé la de esfe dia 4 Doña María del ;Cannen no, aéroba &gt;4 4 18. Loa otro* artículo» sin mudanza. Butrel, hija de D. Jaime, coronel que filé del regimiento de in Ferrol. Cebada y mate 38 4 40. Lo damas sin variación. fantería de Lena, muerto en el campo del hónor. Oros»1. - - Trigo 50 ¡centeno. a 5: maíz 27*: vino, carga 60. utMiot osL siA*' t ,1- ‘.. . ■* ■ ---'ü ■ &gt;' Pontevedra…</t>
  </si>
  <si>
    <t>Jane</t>
  </si>
  <si>
    <t>…e y Blanco , Do Amonio Tarascó, Sres. Fregusor, gfif papel. M^rck y compañía de Calcuta,D. Manuel Domínguez, marquesa 15 é ídem, de Fuentehermosa f marques de S. Juan Nepotmtceáo, D. Jane? S-is iaiijí-»er ... .**..*.,..... *... &gt;. .... i beneficio. de los Ríos , D. Josef Ülle, D. Pedro Moreno Altuzarra, Dea Bilbao........................... ... ¿ ídem, Mariano Merino , D. Ricardo Gíeveiand, D. Miguel Bertiz ,Boa Odiz.......—.....—.............…</t>
  </si>
  <si>
    <t>Jaume, Mateo</t>
  </si>
  <si>
    <t>Mateo Jaume</t>
  </si>
  <si>
    <t>…facul griego. Una disertación tetina sobre la espiritualidad é inmortali tades.? quiera solicitarla, dirigirá su memorial al secretario dé dad del alma, escrita y pronunciada por D. Mateo Jaume, alumno dicho ayuntamiento por Talavera de la Reina, hasta el 14 de del seminario conciliar, y varias composiciones en verso castella Diciembre próximo. no, latino y griego, desempeñadas en el acto, obtuvieron el aplau ____ El dia 28 de este mes á las doce de…</t>
  </si>
  <si>
    <t>Javier, Francisca</t>
  </si>
  <si>
    <t>Francisca Javier</t>
  </si>
  <si>
    <t>…rtes.......................... ..... -§- ídem. traslado que se le ha conferido en los amos de testamentaría de Zaragom^™.................................................. iF ídem* Doña Francisca Javier2 de Paz, de lo pretendido en ellos por Valladoiid............**............................................. 00. Doña juana Gmiierma dei Oro y Aivarez (ya difunta), nieta de Bérgos™..**.*._________________ _ 00. aquella , y hoy por Doña Manuela Ingles , hered…</t>
  </si>
  <si>
    <t>Javier, Francisco</t>
  </si>
  <si>
    <t>Francisco Javier</t>
  </si>
  <si>
    <t>…de Ja de este dia á María Mercada Villaa- —.Ignorándose el paradero de D. Joaquín Bernardo Mosquera, Cusa y Martínez, comprendida, en la de la .víctima d*l Do* hijojr heredero de D. Francisco Javier, corregidor que fue de las 3e'Mzy(¿% 1808'cn Madrid. cuatro villa de la Hoya de Málaga, se le cita y emplaza para que CAMllOa SBX DIA. en el término dé Un mes, contado desde la fecha de ate anuncio, rjíjr~ Te ~ r — -----—---------■**■■*■** •tiMsasilusssM comp…</t>
  </si>
  <si>
    <t>…ario. No todas ks-dópGÓcidB€s necesarias:remirándose para el recóhoci— fue re^-petida la religión santa de Jesucristo. .El templo-de Dios miento y nivelaciones correspondientes al Sr. D. Francisco Javier fue v:oudo con k mayor gnomisía. A las diez de U noche del Barra ¿ cuyos conocimientos y práctica son tas conocidos como su .10 del mismo me cercaron con fuerza armada ei palacio arzo franqueza y desinterés para no etgretener al público con vacas esi bispal y…</t>
  </si>
  <si>
    <t>Javier, Joaquín</t>
  </si>
  <si>
    <t>Joaquín Javier</t>
  </si>
  <si>
    <t>…traslación Joaquín López Sicilia, obispo te Coria: para la iglesia 7 chis de fondos de tinos artículos á otros, ¿cgun la conveniencia ó la pado de Pamplona, vacante por muerte de D. Joaquín Javier oportunidad; particularmente en los capítulos 11, 17 7 18 ce! ex Uriz, á D. Severo Andrianí, maestrescuela de la iglesia catedral presado Real decreto de 33 de Junio, los cuales, por consecuen de Huesca; y para la iglesia 7 obispado de Ceuta, que también lo c…</t>
  </si>
  <si>
    <t>Javier, Josef</t>
  </si>
  <si>
    <t>Josef Javier</t>
  </si>
  <si>
    <t>…»•«• •••• ••sni*a 800 D, J, A«t........ 80 zoo D. Josef Ignacio Aguitrevangoa-, tu- hijo D. Josef • F. de ASMI«&gt;*nÍ&lt;Waei»Mlt«»m&lt;fllH|ltl*IMMSMSM«ISI*MMM aoa María, i hijo político D. Josef Javier d» Uribarren.»... 36,000 KsiftssiifítitafenaNsssssiiaHitassMMMailtiiHi’MnHii goo- D. Manuel J. de trigeyenm»—......................... 1,200 ;£« Va S*si*a«n»Naet*l&lt;aa«r*asee«|tsi«*i«»s*«M*ss«s*«M*4ss*«\i4i*aa 400 D. Juan Manuel «4,000 Quitos*—- D. J. í* de ..…</t>
  </si>
  <si>
    <t>Javierre, Blas López</t>
  </si>
  <si>
    <t>Blas López Javierre</t>
  </si>
  <si>
    <t>…co rias coníeturas. Al va re z Oenfuegos; y para k dignidad curada de capellán ma ESPAÑA. yor de la iglesia catedral de Huesca, vacante por fallecimiento de D. Vícente Avellana, á D. Blas López Javierre* Vaherde de Júcwt (provincia de Cuenca) # de Julia. Por Real cédula de 25 de Agosto del año anterior se conce E! Rey nuestro Señor se ha servido admitir el donativo de dió á esta villa la gracia de celebrar en todos los sábados un mer un crédito sin ínteres i…</t>
  </si>
  <si>
    <t>Jbaqiiin</t>
  </si>
  <si>
    <t>26/11/1829</t>
  </si>
  <si>
    <t>Gaceta de Madrid n.º 165</t>
  </si>
  <si>
    <t>…huerta. ... disposiciones-respectivas. De Real orden &amp;c. Madrid 16 de Oc-? ‘ lié'dado Cuenta *! REVXiuestroSeñor de‘la reclamación dd tubre de t8z9.ssZambr4no. . Vemaníté general 'D. Jbaqiiin efe lá Petucla dirigida á V. S , yde Real orden ¿te ló de Abril de syfs.^ótra élévídal ’S. M.,'so1iCíiando, í, conseíuencií de las Reales Ótdéfies'ddi-ideJuHó de *1811712 de Mario de 1824, el aboÁ. Habiendo nbtadoel Res nuestro Señor que por no haber re dplsi…</t>
  </si>
  <si>
    <t>JBcnitf</t>
  </si>
  <si>
    <t>…csde el 11,784... Idem. primer siglo deje ora cristiana hasta el presénte, en-el que: se re 7.S75— Barcelona. fiérela conversación que tuvo Napoleón Bonaparte con dk ho ju 16,714— D. JBcnitf. dío errante cuando e&lt;te pasó ó le isla dé Su. Elena en el afio 4 i^iyy««w Sevilla. de 1817: un tomo en 8.* Véndense' Oslas siete obras, relativas to das al ira si orno general que ha habido en ia Europa áf 40 años i caiuioa esta parte, en las librarías de Ro…</t>
  </si>
  <si>
    <t>Jduregui, Juan de</t>
  </si>
  <si>
    <t>Juan de Jduregui</t>
  </si>
  <si>
    <t>…osas de haber dejado malograr - _Aminta , fábula pastoril, de Torcuata Taso, traducida al una ocasión semejante,.y lo que se había concebido extravagancia, español por el cé.lcbre D. Juan de Jduregui. La bien merecida abortó en envidia y veneno. fama del autor de esta obrita, y de su hábil traductor, la han » En efecto , aquellas plumas, que ya estaban bien cortadas para hecho en todos tiempos apreciable en los respectivos idiomas de ridiculizarnos con la…</t>
  </si>
  <si>
    <t>Je</t>
  </si>
  <si>
    <t>…edio cada ejem plar en la sacristía de los mismos padres, calle de Fuencarral.Indice de los Reales decretos y órdenes publicadas en este periódi 1. Los suscriptores á la Colección general Je comedias escogidas co en el mes de Febrero último. de los mejores poetas dramáticos españoles acudirán á las libre Real orden señalando el destino que se ha de dar á los deser rías donde hayan suscrito , á recoger el cuaderno 18 , y adelantar tores en los cas…</t>
  </si>
  <si>
    <t>JE</t>
  </si>
  <si>
    <t>brcs de cafaIftrkyl quien entregó um onza y proclamas de parte todos los bienes tefreíialés, con k firme esperanza de que en ía del Sr&lt; brigadier JE): Isidro ,Rirr¿das¿ El mejicano manifestó á ios otra vida gozaría I s te k gloria en premio de vuestra virtud: mas generales por medio del marinero qué agradecía la generosidad, desde que el espíritu de impiedad vino te introducirse én vuestro que volver hr p…</t>
  </si>
  <si>
    <t>Jebe</t>
  </si>
  <si>
    <t>efrizcito él fan Señor Jebe nlir inmediatamente pan U Siria, Cristianísima, de obsequiar á S. A. I. y R. la gran doquesaHelenee j se compone de 128 hombrea de infantería y i9 caballos ; ó se- de Rusia, d¡ó el 27 de Abril una función magnífica y de un gfr- 'f ^ ^“n’ótrni «tí? ío9 de üna^…</t>
  </si>
  <si>
    <t>Jej, SbCfe</t>
  </si>
  <si>
    <t>SbCfe Jej</t>
  </si>
  <si>
    <t>…onibra en la frontera en píe-de.giierriu y úJtténainen.if, leiicio, ho lp ¿JríÑdíi fclf, pavoroso ¡rojeto Jqué t Jebe á la viít* l no ésé'Cmuñitu de jaspe qtM él~engreimiento¡del. general SbCfe Jej(iR íe.fntMftííla 'nl"el 'ifolongádb estampido :;de los truenos y ni &gt;*1» hecho levantar después de Jai acción doiTetqui yvcon insqripciñééf tierra íqúe ' ra' ‘cdnmbeírf'- baja 'sus píes; pnhetle en este hotrorosa que no f&amp;deo dejar de-mortificar,,4 Joa rpeñia…</t>
  </si>
  <si>
    <t>Jescf</t>
  </si>
  <si>
    <t>…e permitirá su asistencia después de cumplidas las vi drán emigrar cota*81» bienes. Se concede armisticio á los griegos y sitas diarias. Los aspirantes dirigirán sus solicitudes á D. Jescf de turcos comprometidos. Los turcos pagarán al comercio ruto una Múgaburu hasta él dia zo de Noviembre.próxima EN LA IMPRENTA REAL</t>
  </si>
  <si>
    <t>Jesucristo</t>
  </si>
  <si>
    <t>…Reai hiena moderna m el sorteo de ayer. Ordinario de la misa. en castellano, buena impresión , letra cla Números, Premios. Administraciones. ra, y con una estampa fina de nuestro Señor Jesucristo, á % rs* en xúsiiea. ~ xx,Ó49w ^000 Sevilla. ----- Eos sascriptores4 Ja Colección general de comedlas escogidas *,059— Cádiz. pueden «coger ei cuaderno 19 en las librerías donde, han suscri zéQQ León. to , y adelantar el importe del siguiente. El que ahora se…</t>
  </si>
  <si>
    <t>JgníicioilMvas</t>
  </si>
  <si>
    <t>…ide .u's..Y para dos canongí» de. ja santa tglmkFne|«apoIpta«M dh/Xttir Albh ¿Oofifl María deiPiler,Teresa Ciyei*h'K,de:Sdira , al/seiior **E°9* &gt; vacante* una;ppr, prornocion de .D. JgníicioilMvas^ ,Jg de Aiétrnendi, ministro délieontejo Real { hk auordadq idreho aer »gJ*^.y;9b«ipadpde Cálahof/^, yotra.por bm D.Jíwaf¡Gtiríí» fioé fite y emplace , ¿ j|odos los quOiee l crean con deresho. á di? y Armcla á ía ,0ri(iusi«»t¿ cha.tntimaMaría, eómo 'acrefdore…</t>
  </si>
  <si>
    <t>Ji, Manuel</t>
  </si>
  <si>
    <t>Manuel Ji</t>
  </si>
  <si>
    <t>…dra y de ma- —- Manual del farmaeiutico, ó compendio elemental de Far dem_Una ñifla da.si meses nació en ¿4 de Abril, y aun vivís macia, traducido del francés con notas por el Dr. D. Manuel Ji el 10 «le Mayo en le ciudad de Corelia. ménez : 2 tomos en 4.0 con láminas. Se vende en Madrid en la li Escriben de Cutiera, villa del&lt; reino de Valencia, haber naci brería de Sauz y en la botica del autor, calle de la Concepción do el 24 da Mayo tres monstru…</t>
  </si>
  <si>
    <t>Jimenez, Antonio</t>
  </si>
  <si>
    <t>Antonio Jimenez</t>
  </si>
  <si>
    <t>…ue vive en la calle del Príncipérnúms. g yídv " Coletcton ide refrátue, adagios y lócuciones proVerbiaI«, cop eos explicaciÓnes é' interpretaciones; recópilados y jOttblícádos j»r D. Antonio Jimenez__ Ltccwües elenientdles de'ÍJgiea,' (IÍ»í ANUNCIOS. ^aíeitu cotí ‘iñétodo sencillo y ! ■■ 'tas dos obrítat í que cada uña ésdá úna éñ su clMe para 1Contenía el catálogo Je íiit'óirets de S. Mif'ahese bailan de Se hallarán venales en las libreríás de Rodriguez…</t>
  </si>
  <si>
    <t>Jiménez, Francisco</t>
  </si>
  <si>
    <t>Francisco Jiménez</t>
  </si>
  <si>
    <t>…í.a’ So—L^íjagráda Familia,¿dem, vecinq-.cle. la villa dé.Dos Bafrios, provjnc¡ar d&amp; Toleclo, acudirá grabada ppr jComorti, 2 5o~¿_S. Gerónimo, del Domíniqüinó, anté el juzgado dé Sr. Francisco Jiménez . én dicha yilU;f en el grabada ppi.Bonajuti, ¿a—S. Sebastian, ídem , grabadá por !Mar^ perentorio término de, 30 dos; pues delocóntrárioleipararaeí chetti ,^__Aurora„de; Guido j grabada'ppit Fontana,’d^udósl perjuicio que. baya lugar. (¡Seeeptinuara.') 7"./…</t>
  </si>
  <si>
    <t>Jiménez, Manuel</t>
  </si>
  <si>
    <t>Manuel Jiménez</t>
  </si>
  <si>
    <t>…es viuda de Azoíra ~—mmibiúmeticlatura farmacéutica y sinonimia general de farma Hernández y compañía, y en Burdeos 2 sus armadores los señores cia y de irueria médica, por el Dr, D. Manuel Jiménez: dos to- | viuda de Dedeos e hijos; en el concepto de que ía fragata tiene mes en 4.0 Se hallará en esta corte en la librería de Sanz, y en la | una v,Dt-i camart, y ios pajareros encontrarán á su bordo todas las botica del autor, calle de la Concepción gerón…</t>
  </si>
  <si>
    <t>…a crédito á las - Mosquera.=D. Francisco Javier Caro.=D. Mariano González representaciones hechas contra Ja sinrazón de los que mandan, ten . Merchante, s D. Manuel María Arbizu. =D. Manuel Jiménez drían los díscolos un numero indefinido de pretextos para ofender. Guazó.sD. Rafael Morara .=D. Bartolomé Vasallo. =D. Juan Til redactor de Nueva-Yotck. acaba de decir discretamente que . Gualberto González. cuantas revoluciones ha habido en el mundo, y cuant…</t>
  </si>
  <si>
    <t>Jimeno, R.</t>
  </si>
  <si>
    <t>R. Jimeno</t>
  </si>
  <si>
    <t>…entinos. El gobierno federal se peso en po Cristina be Bcrbon , puesto en música con acompañamiento de sesión de la. tierra que debiera.ser so-víctima. Todas las provin piano, por D. R. Jimeno. &amp; hallará en las librerías de Sauz y cias. recobraron la soberanía local que Dios ha dado á cada hom de Hermoso. bre para sí, mas renunciada tácitamente en la sociedad que se en —... En ei puerto de Cádiz se hallan las dos famosas fragatas carga desde luego…</t>
  </si>
  <si>
    <t>JJ.mgpn, Carlos</t>
  </si>
  <si>
    <t>Carlos JJ.mgpn</t>
  </si>
  <si>
    <t>…dero y compañía ? losas. . -: regitnicnta?íppr et zelo de sugobern^dpr militar y político el bri Bzearay.., Talatrem, Madrid1, los cisco gremios mayores, pa-" gadier de infantería D. Carlos JJ.mgpn , á cuyos deudos Eá co Sos; seda hilada y torería, tejidos de seda, tisúes, - sombreros. operado eñeazmente el ayuüUmientoi Durante año y medio de su" Serlilz, Real sociedad' económica, sedas, j por el cuidado dé : gobierno, se ha.ensanchado una plaza, iguala…</t>
  </si>
  <si>
    <t>Jnah</t>
  </si>
  <si>
    <t>…spémJata ' Bert&gt;anza, D. Joaquin Ratmet ,iP,Joser Mmta.^feévl ,Df Jpsdf S.S.«aU#de S; Roques nánX1 'rd-y1 ifycmrto; t S* ló ’ftam'évsm Alejandro, D. FniKiMOrSitiáiR BopiAicinOtar, D. Jnah alyáblicoyawnatfcúidaloa^uewptadaneaéhaiádor.i:^: ■ ( AntOnio de la Torre , &gt;D^;lta»o'I&gt;íI«ito, D# Julián Gutietérfi la; Qacata atasnarfiotícelo da vwiadaámj wl.4. Solana , D. Gerónimo Ruit, ZX JoAf Bta Cabareda, D.riEelo* taipanúU.dodta,dioarAffta&lt;w;,tasa’ta…</t>
  </si>
  <si>
    <t>Jo</t>
  </si>
  <si>
    <t>…n la cíate media dt Ídem. Sr. D. Juan Oafii y Sr. D. Be 16,029.... 400........................... Valencia. nigno Ballesteros. ■' ' ;T~* Si¿SS*v- ’ Corufia. En la suprema de idem. Sr. D. Jo»í .Rodriguezy Sr* Don 30,830.... Barcelona. ^OOilSStMIlMtSMSHSUISSM ' Valencia.Fidencio Bourman. . ■ ■! 5»44S"" ‘ En retórica. Sr. D. Jescf Arríela.: ■ i6;342.... Madrid. En lógica y ontplógia. Sr. D. Josef Zamora. 20,842.... ri^OOo*****»»** »••«••• •••«••••…</t>
  </si>
  <si>
    <t>…ntos una justa parte en la promoción de nos Ineses. Perez fue ^repuesto en su destino de gefe de departa sus intereses; pero al mismo tiempo ha de conservar al poder pro mento , y D. Jo»eC .Rincón manda la plaza.. Todo quedaba hecho tector y moderador, que pertenece á la Corona, la plenitud de ac ana maraña. ción y fuerza que necesita el orden público. Al efecto he manda Los asesinos del coronelGuardamino fueron presos, y fusila do extender…</t>
  </si>
  <si>
    <t>…. los premios por el orden que habian establecido los jueces en su Málaga....................................... ........................... d á &gt; ¡dem. censura ; á saber, el i.°á D. Jo,ef Muso y Valiente : el 2.0 á Don Granada................................................................ j .} idem. Mitias Nieto , y el 3.0 á D. Federico Ropero: el primer accésit á Alicante................................................................ f ¡…</t>
  </si>
  <si>
    <t>…tada ¿ la junta especial de dicho camino, se han senta y T&gt; Pe tro Rodríguez y D. Ignacio Garrido........ 2 0 do e:i el año anterior iS var^ lineales de piedras maestras de can *í D. Jo^cf Car, os Vil.-; ver de,---- ------ —............ ... 200 tería : se han construido otras iB de camino suevo sobre árme: IX Luis Mariano Conloa....................................... 500 se han reparado 450 dei camina antiguo : se han rectificado en va D. Ju…</t>
  </si>
  <si>
    <t>…te del Arzobispo, ■e- nito García, D. Ckcdlo Gomara, D. Clemente Marco, D. Luis acaecidas ia,primera en 27 y 28 de julio , y k segunda ei 19 de lÉC EntramKisaguss, D. joscf Girón, D. Jo*e£ Dorrego, D. Ma Noviembre del rarimo año: habiendo merecido en ambas el ser re el nuel Alvarez. comendado particularmente por los generales en cefes españoles é r Los alumnos de! seminario, que tienen ademas otras clases ac ingleses. De resultas se le encar…</t>
  </si>
  <si>
    <t>Jo, Amonio</t>
  </si>
  <si>
    <t>Amonio Jo</t>
  </si>
  <si>
    <t>…omana, y mucho menos sacarle san Todos e.tos individuos hlnr sido nombrados porS:M.á con gre, de ningún modo, ni por razón ninguna. Pero la gran revolu sulta de la Cámara, excepto D. Amonio Jo»ef Qatiridóv Don ción que ha habido en la nación turca desdjE ia destrucción de loa Manuel García Doncel y D. Felipe Sawdovat y Chaves. ganízaros, ba cambiado todo; los soldados con fusil y bayoneta Como los militaré* de occidente, y los regimientos precedido…</t>
  </si>
  <si>
    <t>Jo-</t>
  </si>
  <si>
    <t>…iones ¡ puede quio Antón, á D. Francisco Román: para una canonjía de la de ser admisible tan absurda doctrina? ¿Qué gobierno por moderado Cmborra, por promoción de Saeaz Manila, á D. Jo- y equitativo que sea habrá en ninguna nación del mundo que pue sef Joaquín Perezpara una ración de la metropolitana de B r- da considerarse libre de tener un partido de enemigos disgustados gos, por suerte de D. Esteban Martínez Tobólas, 3 D. Felipe é que $*…</t>
  </si>
  <si>
    <t>…rle de una pie «Exemo. Sr.: Acompaño á Y. E. por a&amp;íripiicadó el im za de á T6 que tenía coteada em-nxm'dé las boc^scailes; pero to preso parte circunstanciado que me ha pasado el brigadier D. Jo- dos sus esfuerzos fueron \rdnos ^ te^corla^ yva 1 ienfes fuer ser Miguel Salomeo, gobernador de- esta dudad, donde detalla^ zas que defendían aquel punto le opusieron la resistencia mas te dsmcnie se expresa la heroica defensa que hizo su guarnición el naz, h…</t>
  </si>
  <si>
    <t>Joaquín</t>
  </si>
  <si>
    <t>…a el dia 15 del próximo fecto de salud', no pueden de modo alguno padecer de calentura. mes de Marzo, en que se proveerá. (J3r eomtímmráS) - . ____ Se cita y emplaza á D. Antonio, D. Joaquín y D. Víctor CAMBIOS DEI I&gt;fA. Garrigó, hijos de D. Josef, coronel graduado de caballería, fa Londres... .......................................................... —..... *.......—* 3/1s-i á f. llecido en la villa de Alba deTormes, para que en el término de ........... ................…</t>
  </si>
  <si>
    <t>…* 4 la humánklad como honorn- Mateo de Rodeycanónigode la unta iglesia dé Leon.‘ -• ■ ■■|flqm4 la~4iirugfa nacional V debemos proceder con mayor cautela y - - fir' " -ovioancia de D. Joaquín de la Etcafert, juer WtenímicÓM é0;U adopcioade medios nperoa&gt;; bastís tanto que *0 civiltogadc ^elap» x de Cádiz, enlosautosdeabin testa toé Selien-saneioASdot por Una larga y; fiel experiencia: Lacirugia no inventarió «le bienes sedados por fallecimiento dé…</t>
  </si>
  <si>
    <t>…e Junio. ’ Hace tiempo existía en el archivó de éste cuerpo una sabia ‘y ,»Ha£é cuatro 6 cinco días que una goleta tunacina trajo á eé-; roonOgrafia fprmada por el socio honorario D. Joaquín ^Sólano ñ puérto un gcmilhomhny favOrito del Sultán Mahamud, que ócOrca de tasevacuaciona Je Manila.. Este flujo diseutericj'ltabrt. rnaacn calidad da enviado da S, A., pan hacer queel Déydé al ridO observado y descrito por dicho profesor‘en el país mísmoYy j…</t>
  </si>
  <si>
    <t>…altos que la cristiandad ha menester. Madrid a de Octubre de 1829.2 en los que se trata de los sangrientos sacrificios de Guarimocin, ó D. Ignacio Omulrian. s D., Antonio Gamiz. = D. Joaquín de de los bárbaros principios nuevos de Mótelos, se da crédito á las - Mosquera.=D. Francisco Javier Caro.=D. Mariano González representaciones hechas contra Ja sinrazón de los que mandan, ten . Merchante, s D. Manuel María Arbizu. =D. Manuel Jiménez drían lo…</t>
  </si>
  <si>
    <t>JoMif</t>
  </si>
  <si>
    <t>…ípo cnsoerte JbtaSl!(Wite-^.iv •- V-.T -i! ¿i Í,.;r . T-^^'^ TAWplaaa por el preciso-y perentono término de 30 del primer extracto de la de este dia„4 Romualda del Cafo, ;,,fiaa 4 D. JoMif,Ferrar, para que, comparezca enforma legal en el ’ tómpréódidá ¿n~Úi de^t»vfctiminJ del DoscbMayo da i8ó8 en .juzgado dél Sr. j^ado, teniente pyimfro^de corregidor, y por la Madrid. . !. ' ~ tciorir , r-tr* ;;i.¡?j.g'.e.tf.jrn.stf.fo s^eiSa ,vz-wü&gt;:•:• ss t.…</t>
  </si>
  <si>
    <t>Jorge</t>
  </si>
  <si>
    <t>…éí :ptÓíiínio mes apéndice. i.° Una breve noticia «te la expedición científica i que ifc Marzo al alcalde ife' dicha villa. fueron destinados eñ él ano 1734’ lós 'guardias marinas D. Jorge . — En virtud de próytdencia del juzgado de la Capitanía general Juan 7 D; Antonio de Ulloa. a.°- Un resúmen de los prefectos dé.' Castilla la Nueva 'sé' cité y emplaza á D. Gregorio Rtíbió Espresentados al gobierno en distintas épocas por diferentes oficiale…</t>
  </si>
  <si>
    <t>…to:-.y obediente servidor q. ». m. b. Algectíras 16 de Febrero Tecidoal de los hunos, suevos, alanos y otras potencias que traje &lt;Je.l8a$lssExcmo. Sr.=Josef .Miranda. =: Excmo. Sr.D. Jorge aron con la espada el terror, la muerte, la ignominia y destruc Don, general 7 teniente gobernador deCi-bral tar. : cion del imperio de Constantino y de Teodosio... ? ■ «¡Qué dirán los sabios historiadores' del siglo á vista de laExtracto del discurso qué pro…</t>
  </si>
  <si>
    <t>Jorge, Juan</t>
  </si>
  <si>
    <t>Juan Jorge</t>
  </si>
  <si>
    <t>…iderablemente en dicho dia 22, sin que dañosos resultados se has experimentado y expenmenias todos los Crispina diese mués tras de que participaba de ios padecimientos de dras, El caballero Juan Jorge ha- descubierto el origen dci mal, su hermana .Rita; antes al contrario en los mismos momentos es en donde hasta aquí nadie le habla encontrado--, á saber: al conti que esta luchaba con la muerte, se hallaba muy alegre í risueña nuo iiino ó paso del calor por…</t>
  </si>
  <si>
    <t>Joscf</t>
  </si>
  <si>
    <t>…/F. nuestro Señor nombrar para la dignidad de arcediano de Olmedo El armamento destinado ai Mediterráneo se reduce por ahora de la iglesia catedral de Avila, vacante por muerte de D. Joscf á dos navios de línea, que reemplazan á los que has venido de allí. Aguado, y no haber tenido efecto el sombráis lento hecho en (Times.) D Felipe Martin Manrique, á D. Félix Alonso Luis; y por Rea ______ Es el periódico titulado Jbé# 2?s*i? de 2 del corriente…</t>
  </si>
  <si>
    <t>Joscf, Juan</t>
  </si>
  <si>
    <t>Juan Joscf</t>
  </si>
  <si>
    <t>…manifestar con ciado de la rifa del santo hospital civil de Bilbao, / tocó el pre tra nuestras opinión*; oponiendo invectiva» y sarcasmo» á le só mio al número 5,479, cuyo duefio D. Juan Joscf «le Ijun, veci lido» razonamientos con que llevamos probadas la» cuestiones que no dé dicha villa de Bilbao, le ha recogido en el acto de tu pro- hasta ahora hemos suscitado ;pero si obran por atolondramien aaatacioa. ..., , • to, sin estar radicalmente instr…</t>
  </si>
  <si>
    <t>José</t>
  </si>
  <si>
    <t>…las administraciones principales dé ¿qfrebs;’ . Idem 5. S. M. la Reina nuestra Señora se halla completa mente restablecida de su indisposición; habiendo cesado los partes Obras de D. José/ Cadalso, Comandante de escuadrón del de su salud,,que diariamente daba el médico de Cámara, y se han regimiento de Borbór*, y caballero del hábito de Santiago: tres to publicado. .. mos en 8.° menor. Esta nueva edición nó solo comprende'todas' VARIEDADES. ,…</t>
  </si>
  <si>
    <t>Josef</t>
  </si>
  <si>
    <t>…numerosa ci rá la cátedra de agricultura de Toledo, en la Real Universidad, hábito de subordinación moral, y prepara el camino á ios consue con un discurso inaugural, leído por su catedrático D. Josef de los que la religión añade ai alivio que facilita la caridad. Alonso y Qumtanilia, sobre el ingerto, y particularmente sobre «Ia juntado titubea por lo mismo en implorar la beneficencia x.8 variedades no descritas por Mr; Thouta, con los. nombres de de sus…</t>
  </si>
  <si>
    <t>…alguno padecer de calentura. mes de Marzo, en que se proveerá. (J3r eomtímmráS) - . ____ Se cita y emplaza á D. Antonio, D. Joaquín y D. Víctor CAMBIOS DEI I&gt;fA. Garrigó, hijos de D. Josef, coronel graduado de caballería, fa Londres... .......................................................... —..... *.......—* 3/1s-i á f. llecido en la villa de Alba deTormes, para que en el término de ........... ........................ 16 papel. go dias se p…</t>
  </si>
  <si>
    <t>…avie Agosté res , y haciendo ún' obsequio de gratitud á ¡as segun!as;.y.'que un ■ de xUsg. ' -baile.suntuoso en eLiteatro bajo ja dirección de -ambos.cuerpos, f Teniente coronel ,D. Josef, Rovir» de V i la, comandante de los adornos, galas, iluminaciones, músicas y festejos déjtodaevCuerposfrancosagregadoaiE. M. dejLircelpna. • ,. . n. -pccie , .por tres días- consecutivos ,. fuescn .las demostraciones coa ^ ' Teniente, cpfóiwj p. iféLuc Solcr…</t>
  </si>
  <si>
    <t>…aliza. :E).: Manuel de Palacios -'reales, rmttcíi'14. (ge continuará.') Saravía. D. Juan Mártincz de Robledo. D. Francisco de Guardqmino. D. Manuel Cano. D. Bernardo* délos Heros. D. Josef 5ari_—Los' suscriptores á 1a; nueva edición de la Historia gene tibáñez. D. Josef López. D. Francisco Pacheco. D. Nicolás, .Ca ral de España del P. Juan de Mariana., i la cual se añade la cho. D. Francisco Sgenz Gómez. ,D. Francisco de Larrinaga.Dofía continu…</t>
  </si>
  <si>
    <t>…efecto ei nombramiento hecho en D. Blas Esteban Egido , á Don establecido una línea de buques desde Budron hasta Alejandría á Julián Sainz: para otra de k de Málaga, por muerte de D. Josef En de impedir salgan víveres para Candía y tos Dardaneios, y pa Navarrete y de DJjosdF- Márk Ekbvar ,1 ar B. Narciso Manuel ra detener á. la Esta:egipcia que--parece ve$t¿ destinada--á■ reunirse á García: para una ración de la catedral de Badajoz, vacante por Ir…</t>
  </si>
  <si>
    <t>…erremoMk de aquel país, D. Josef Ventura García Sancho. ••«*!••••■*•■••••••••***•» 400 D. Dominao Pttrez Ansoatagui•.«MMS'SMt sfxMSH-t.mSS ^09 CmNeAen tu dmatmt ék’Ugáut*’ mtnitr. D. Josef .Vázquez..... • i»aaH«i»MM&lt;««t*&lt;s|MSil»s&lt;*M's»n*m 1 jOOd Rt. m. D. Santiago Galo» é hijo»-»s •«»•»»«•-»»•«•?•»*••»•«• •••• ••sni*a 800 D, J, A«t........ 80 zoo D. Josef Ignacio Aguitrevangoa-, tu- hijo D. Josef • F. de ASMI«&gt;*nÍ&lt;Waei»Mlt«»m&lt;fllH|ltl*IMMSMSM«I…</t>
  </si>
  <si>
    <t>…as por Mrs. de ,Vcr- fí : La ,jqongfegacipn.rdel Real.oraíorjO de S..Feljpei neuil y de la Roqueté, individuos de la Real academia Española, Nérl dé Madrid por su procurador el P. D. Josef en tres volúmenes en 8.° con dos retratos i dos mapas y un fdc ^Vbuioada.*. ^,ooo simile i por precio de a 1 francos cada ejemplar. (.Monitor.') Sr. Dirictór y empleados ¿tcl Real conservatorio ___Se dice en Londres que sir. Sidney Smith, tan célebre, por. su…</t>
  </si>
  <si>
    <t>…erdonarse en gracia de | de S. M. Cj en Paris.........................................................i,$oo. su extensión y de su sublimidad) defendia á los pueblos, á los tro ■ /.D. Josef de la Plaza, Comisario de Minas................ 150 nos y á los altares.” 1 Sr. director interino, los empleados y jornaleros de «A esté instituta.se ha sustituido el instituto falsamente filo las’Reales fábricas de* latón de Aleará/...'......................…</t>
  </si>
  <si>
    <t>…, apró- brería de Razóla, y en Barcelona en la de Sauri y compañía. Ihado por ,el Rsx nuestro Señor , á 10 cuartos, y también el con- _Por muerte del.señor brigadier de infantería D. Josef de la gvenio 4 4 rs. ? arda, ocurrida en esta plaza el día t.z de Mayo de este afío, se halan formado autos de inventario en este- juzgado de la capitanía S. M., á consulta del Real y supremo Consejo de Castilla, general de Castilja la Nueva, en los cuales se…</t>
  </si>
  <si>
    <t>…señalado el domingo 30 del corriente en 17. D. Pablo' de Sté.Maríí. EIP. Diego Lainez. Fr. Geró Írposada de S. S.,' 7*hóra de las mievé y media en punto ¡de su ma*‘ nimo Gracian. D. Josef del .Campillo. El Cardenal* D. Francisco ñafia', para la juhta general de acreedórés de Cri$anto4 Benavcnte, deMeddózá. O; Alfonso'de Caítagéna. ''k . vecinoque fuedel lugar deGetafe; lo que se hace saber á les in 18. D. Pedro Fernandez de Vetascó. Juas "Seba…</t>
  </si>
  <si>
    <t>…. Josef Antonio Piedra, D. Javier Mam _^_.......... Aguírre * D. Pabló Hurtado, D. Pedro María Goyeneche, D02 Cora ña--. 00.|daño dinero, Lorenzo $to. pominge, D.-Fraccisco Calvo, D. Josef ígmSaot lazo................... ....................... lili. cio Palacios y D. Lorenzo l^querica, acreedores señalados por é Descuento de letras I razón de........... 3d á- 4 po? 100. corone! prófugo D. Josef Santos Arlzmendi, vecino y del co Acciones del Ba…</t>
  </si>
  <si>
    <t>…debe yel intenso amor que se merece se adjudicáronlos primeros premios; y Di Antonio Solis, Donnuestro benéfico Soberano. Respondieron todos con acierto 4 Marcelino de la Torre 7 D. Josef ,Trabaaco, que clasificados co étiántar preguntas se 'sirvierotf hacerles los concurrentes, mostraron mo buenos, obtuvieron los segundos. A los exámenes de la prila diversidad de.los,vocablos latinos de los espafioles’en la estruc- mera clase, ó sea aritmétic…</t>
  </si>
  <si>
    <t>…olg Ijecitmet iabrt larttórita viat’Mléí ¿r/eé/^porHusoBlaif; traducidas del ingles, amenizándolas con ejemplos v aplicaciones el 14 del mismo mes. á la literatura castellana; por D. Josef |.uU.Munarnz.: cuatro lo ■" Reconsideraciones política* 00 bemoa hablado hasta ahora de mos en 8.° prolongado, í 64 rs. en pasta. Se njllárin eti la libreé IwTpiepJrativo» T de Ja ¡jalidJdapna expedido»; militar destinada ría de Perez. En la misma librería se…</t>
  </si>
  <si>
    <t>…o dos composiciones .por el oficio dé Molinuevo, á deducir el derecho que crean *si*r poéticas, hechas y recitadas por el alumno D. Ignacio de Zaldar- . tirios sobre la can que el D. Josef poseyó, sita en esta corte nag». corredera alta de S. Pablo, esquina á lade la Cruz del Espirito No menor satisfacción produjeron en al lucido y numeroso Santo, tiúm. i.°, tnanz. 431; apercibidos que de no hacerlo te* euncurso que asistió á ellas, los erámeaa…</t>
  </si>
  <si>
    <t>Josef'-Bonaturcos</t>
  </si>
  <si>
    <t>…es - Por Real orden de 2 del' corriente sé ha servido el Rey núes* acopios en Saphia, desde donde iba á dirigirlos á los campamentos tro Señor conceder privilegio por cipcó años i D. Josef'-Bonaturcos: Nuestro bajá de Smirna sigue remitiendo á Constantinopla plata, residente en Barcelona, paira asegurar lá propiedad de, un ‘los granos que habían desembarcado en esta; no siendo suficiente sistema de máquinas perfeccionado para; hilar el estambre, por im '*e…</t>
  </si>
  <si>
    <t>Josef, Juan</t>
  </si>
  <si>
    <t>Juan Josef</t>
  </si>
  <si>
    <t>…del mismo; las Barreras , D. Juan Antonio Ucelay, D. Andrés Calvo, Don y el tercero el 6 de Abril próximo, todos á las doce de la maña Juan de Alzaga, D. Francisco Antonio Ucelay, D. Juan Josef na. Durante los dos últimos términos se admitirán las mejoras que Castaños y D. Francisco Mazon, accionistas que fueron de la com 'se hicieren sobre el primer remate. pañía de mercaderes de fierro y demas metales en esta corte, ó á t sus herederos, sucesores…</t>
  </si>
  <si>
    <t>Josef, Manuel</t>
  </si>
  <si>
    <t>Manuel Josef</t>
  </si>
  <si>
    <t>…a final, se suscribirán antes del dia 10 de Abril. Poesías seltít.u (astillarías desde el tiempo de Juan de Mena 2^46.... Toledo. .. hasta nuestros dias, recogidas y ordenadas por D. Manuel Josef 4,064.... ' 400.......................................... Algeciras, Quintana. Loa pocos ejemplares que han quedado de esta preciosa Barcelona. 1,137.... ••• 4®°.......•-•••-............ Escorial. coleccion.se. hallan venal» en la librería de Sojo, calle de C…</t>
  </si>
  <si>
    <t>Josef, Ramón</t>
  </si>
  <si>
    <t>Ramón Josef</t>
  </si>
  <si>
    <t>…rs. , rústica 5. esta, á 24 en Madrid en k librería de Matute, calle de Carretas. Idem con k Regencia de Trípoli en 1784, 4®, papel 2 rs., —__ Por ei presente se llama y emplaza á D. Ramón Josef de rústica 2. Arce, alguacil mayor que fue del Consejo de la Inquisición, cuyo Idem con la Regencia de Argel en 1786, 4.0, rústica 2 rs. paradero se ignora, para que en el término de 30 dias compa Idem con Túnez en 1791,4.^ rústica 4 rs. rezca ante el Sr. ten…</t>
  </si>
  <si>
    <t>JosefGalindo, Anfóriio</t>
  </si>
  <si>
    <t>Anfóriio JosefGalindo</t>
  </si>
  <si>
    <t>…lén su importante; iriét PeJignacy Linea, se há comunicado at condei Capo d'L&lt;ria,y»* «dente dé la Orecia, y por ett» el PanhdleniumV, Se asegura que El REY-se há servido nombrar D. Anfóriio JosefGalindo, dipho presidente declaro at mismo Panhellentutn, que antea an teniente de corrógidOf ms» antiguo de está viAa, para'riña" plaza cortaría la mano que firmar ni aceptar «i- protocoló; _ de alcalde de eásá y corte;-vacante por óiilekimicifto dé E&gt;. Ju flirt» de…</t>
  </si>
  <si>
    <t>Jouf</t>
  </si>
  <si>
    <t>…ón, - Angel Smrtz Diu ,i Di Juan Nepomuceno Cortit ¿ pan un»!rt¿ y lambí easetnot6quo habiamuch— ssÓoru carca-drilrcocv en la don dé la igleria metropolitana defGranada, poé la de D. Jouf tribuna;Tyr wihitt,Mf¡cr da la rara osgra.'CCsurwr.) Manuel 'de ArrimbaUgr, y ao haber tenido efecto el nombrad 'V" V V’ ¿ miento faecIfO cn D. GiSm Antonio Noguera , ;á D. FranClseÓ • T..7 opsfsrl ÍVfi &gt;t!!VKi v* it» r: ■■ .■■•íít-.jrf'.-tí! Í.L .. Jiménez C…</t>
  </si>
  <si>
    <t>Joun</t>
  </si>
  <si>
    <t>…rendas, varios enigmas ó acertijos muy ingeniosos y que raciocina Contraría tolluntur centrarüs ? ¿ No seguiríamos de concluye con diferentes noticias curiosas é interesantes: por D. Joun modo mas terminante las sabias sendas trazadas, y aun clara sef Antonio Jiménez Fornesa: un tomo en 8.° Se hallará en Madrid mente marcadas por el inmortal Bichar y otros sabios observado en la librería de Sánchez, calle de la Concepción, y en la de Cuesta re…</t>
  </si>
  <si>
    <t>Jpsilanti</t>
  </si>
  <si>
    <t>…un cuando no tengan las 50 botas re- De Romelia nos avisan que habiéndose adelantado hasta Tebas ctaocid» y 'aforadís que previene el artículo a.° de la Real orden la división'del príncipe Jpsilanti, el háj4 «fe Negroponto envió al dp 13 de Diciembre del año próximo pasado; y.con presencia de gunas tropas 4 su encuentro; éstas vencieron al principio; pero «1 lo nuevamente informado acerca de este punto, se hai servido' resultado de la última refriega has…</t>
  </si>
  <si>
    <t>Jr</t>
  </si>
  <si>
    <t>…te Suazo, y construcción de k^ primeras re merecieron ei premio asignado D Henrique Astiria, D. Femando baterías dei Salero, segunda cortadura y la del Portazgo Todo el ías Sor o, D. Jr^ef Codee ido, D. Jo^rf Arroyo, D. Manuel Hor- resto de la campaña Lie una continuación de combates y encuentros si casítas, D. Domingo Gallego, D. Artonio Terreu , D Rafael con los enemigos, pues salió con una expedición á la serranil de la Morstemayor , D. I…</t>
  </si>
  <si>
    <t>Ju</t>
  </si>
  <si>
    <t>…binar ei surtido def país epidemiado con la seguridad de los xrfras, D. Julián Rodrigo, O. Lucio Vade, O. Lidoro Díaz, Hmít rofe&lt;. sL D. Pedro Eoptxuu O. R«fatL López Ballesteros, D. Ju*n Tro, En 1808 fue nombrado coronel de! regimiento infantería im ¿t D. baít Nunez . D. Manuel Moreno, D. Jóser Fchegaray, Don perial de Toledo, con el que volvió á k pkza de Cádiz, donde ya ra jo-ef García Octdcros, D. Luis Angulo, D. Josef Tr^vanco, había es…</t>
  </si>
  <si>
    <t>Juan</t>
  </si>
  <si>
    <t>…n es la prma de algunos barcos mercantes presa el reglamentó, y no peso fuértcfpór escudo; igualmente'una. üstriacps que han hecho {os corsarios marroquíes. instancia delr Coronel D. Juan. Mbyír y Mórejonsolicitando ‘su -i;...;;...víi; '■ " 1 VAIAQUXA. pensión dé ’í'^óÉr rs.; y otra1 del ■‘Mariscal de Campó D.Pedro Ruiz dé Por/áí ,’ solicitando *15 "áüpa'.'dé_ 'idSl'lísi^póf contar*'-lio ^ ■Bucharétt 3fi de Noviembre. afios de gran-ci-üz ; y S…</t>
  </si>
  <si>
    <t>…n científica i que ifc Marzo al alcalde ife' dicha villa. fueron destinados eñ él ano 1734’ lós 'guardias marinas D. Jorge . — En virtud de próytdencia del juzgado de la Capitanía general Juan 7 D; Antonio de Ulloa. a.°- Un resúmen de los prefectos dé.' Castilla la Nueva 'sé' cité y emplaza á D. Gregorio Rtíbió Espresentados al gobierno en distintas épocas por diferentes oficiales oidero, D. Léaódró Ééilichez, D. Cajretánó Rubio, , yecinbs de de ma…</t>
  </si>
  <si>
    <t>…Car El Rsv nuestro Señor se ha servido mandar que el director retas* y en Valladolid- en la de Santander i 12 rs. en rústica. de la comisión de liquidación de la deuda dei estado D. Juan de —A propuesta de la inspección general de instrucción publica, Recaldeys* encarde interinamente de, la dirección de la iveai se ha servidq S. M- declararobra elemental ó de asignatura para Caja de Amortización; vacante por fallecimiento de D. Esteban fos co…</t>
  </si>
  <si>
    <t>…otestante' convo 200D pesos. Teran y los demas comerciantes de la calle de Santo cada por el lord maire (corregidor); la numerosa concurrencia, Domingo, de la* dos Monterilias, de D. Juan y dd Refugio, que algunos hacen subir á ¡9 personas, Jia impedido que pudiesen ninguna désgracia han experimentado hasta el di*. reuriirse en ninguna sala, y por eso se ha deliberado al descubierto: «Han salido de esta ciudad con escolta unos $00 espadóles y…</t>
  </si>
  <si>
    <t>…tica 5. arará el perjuicio que haya lugar.__D. Juan Antonio Basaldó. Núm. 2.0 Máquina para hacer clavos, con idem, pepcl 6 rs., Í&gt;. Juan Ventura Ortiz. &lt;D. Matías López, Martínez. D. Juan rústica 6. , Antonio Gómez de Haédo. Doña Teresa Hernández.' D, Pedro Núm. 3.^ Idem para devanar varías madejas i la vez; dos groas López Martínez. D. Gregorio López de Pando y compañía, Don para descargarlos barcos, con estampas, en negro, papel e r*., rús M…</t>
  </si>
  <si>
    <t>…ulo, i.° Siempre que f\ resguardo, hacien importante grangería; y á ate fin résuéivo que dapues de los mi do el servicio de su instituto, encuentre en poblado ó despoblado nistros D. Juan dé Henátrosa, D. Joaquín LorenzoMozo, Don carros, caballerías ó personas: conduciendo géneros y efectos con Pedro Díaz déRivera y D. Hermenegildo Sánchez Pieités, que las guias correspondientes en,buena dirección , ó por avisos ó sos-: con mi secretario con e…</t>
  </si>
  <si>
    <t>…ntra lo* jesuítas¡ ¡De qué modo pue despacho y almacén de la imprenta Real. &gt;; den afectarnos lo* jesuítas ! No* atrevemo* á decir, que si el mis Examen de las aguas de Jaén-, por D. Juan dt Dios Ayuda, mo Ignacio de Loyola resucitase y apareciese en ate país, no se tomo 3.0, 8.°, papei 9 rs., pergamino 10. haría temer n¡ de JutnM'Souckcot, HuntingJm, ni de los gefesde Ensayos del conde de Rumford, 2 tomos 8.°. papel 33 rs., los Rantert,m de l…</t>
  </si>
  <si>
    <t>…a esta resulta á D. Rafael Urbina: para otra plaza de oidor de Ja au , 4 ■; i-::; ¿-.i Pejoí.fí. r Rs. vn, Comercio nacional.i.............. 2.341,322 15 •) diencia de. Canarias á D. Juan -Sevilla, alcalde del crimen dé la Extranjero............ 1-2.744,885 5 ^17.352,85417^ chancillen* de Granada: para dos plazas ¡de alcalde del crimen de Depósito de entrada...,......... 2.066,646 17IJ. la propia audiencia de Géliciá,vacantes por fallecimiento…</t>
  </si>
  <si>
    <t>….................... *4» Sevilla. ... , . • Olma. ' A la casa de expósitos de esta ciudad, y i la El limo. Sr. Obispo..... . 3,000 de Osuna y Eeija 79 rs. á cada una ¿ buena cuen- D. Juan de la Colina, y Ramón Martínez por ta de 159 que en cada predicación leÉOstan conct- 1 producto de la suscripción de la villa del Burgo... . , 167 didos.................... ..........«....i......»...».»'........,»..,»..D. Pedro Cano, alcalde mayor de la misma…</t>
  </si>
  <si>
    <t>…o'eti lkcóm posición, como acomo señalados, sortearán.uno entre .cada..dos.. Los alumnos, de. la dasedado'! la íñdóley carácter deaquel idioma. ; dpfranees D.Juan Antonio López.,. D. Juan .Tubero, .y. D. Josef ' Ehfraróp' luego en otro campo ‘lyjas vasto 7'ametib. Las hu* Arias .han merecido, una mención, honorífica muy..particular , 7inanidades 7 retórica» la poéiU;' lá historia griega ' 7 romana; sortearán entre sí ua.premio extraordinario d…</t>
  </si>
  <si>
    <t>…iernos á En Dibujo, D. Pedro Campuzano y D. Teodoro Saldafia. .los vaivenes de upa discusión ¡no seria supina impericia entregarlos En Música, D. Gonzalo Liñan, D. Fernando Meras, D. Juan 1 al torbelljpo de un siglo que se levantó contra la autoridad de Martínez, D..Mariano Gil, Excmo. Sr. Marques de Casasola y ~ todas las edades, y deseftimó y vilipendió bárbaramente los mas D. Manuel Junco. venerables monumentos! En Equitación, Excmo. Sr. Ma…</t>
  </si>
  <si>
    <t>…sca; y para la iglesia 7 obispado de Ceuta, que también lo cia, recibieran en el expiesado semestre cantidades inferiores á slí está por fallecimiento de D. Fr, Pablo Hernández, á D. Juan respectivos créditos. Barragan., doctoral te la santa iglesia primada te Toledo ; 7 asi Li Imtmcdon de 12 de Enero de 1824, 7 la circular de 9 de mismo se ha servido $. M- nombrar para una capellanía del nu Octubre de 1828, determinan la remisión ai tribunal…</t>
  </si>
  <si>
    <t>…o truncado 7 moldurado, ceñi rios profesores: todos los versos mencionados pasta ahora, fian do por fajas espirales intermediadas de casetones, que sostiene un sido compuestos por D. Juan bautista de Arriara.«^Fue sin duda ara en su terminecion. Los escudos de Espafia y de Ñapóles, uni mu7 oportuno el pensamiento de imitar el arco de Constantino; dos 7 cubiertos de manto y corona, y los blasones antiguo 7 mo no solo por su celebridad 7 belleza…</t>
  </si>
  <si>
    <t>…. D.s Blas de Echalecü; del Consejo de S-‘ M: én ej apostó ruina: sin que os quede otro recurso que reunir todas vuestras lico y Real supremo tribunal dé la gracia del Excusado^ y D. Juan : fueteas litorales fará constituir un gobierno que sea bastante fuer Josef Oderiz, auditor del supremo tribunal de la Rtíta espafio- te para oprimir la ambición y proteger la libertad. Dé otro modo la, quienes merecieron dirigir i Si M. la alocución qué sigu…</t>
  </si>
  <si>
    <t>…historia general del Nuevo -mundo, por el autor del nuevo RoCarmen Josefa Iaper de Zfifiiga, Avellaneda/Fernandez de Vo binson., traducido del francés, corregido' y tnejorado'por D. Juan lateo &amp;c. , condesa de Miranda « duquesa de Peñaranda y Escalera, Corradi , segunda edición en tres tomo* en 8&lt;°, con tres mapas, y marquesa de la Bafieza, Moyafice.; grande da Espafia de primer* los retratos de: Colon, Hernán Cortés, y Pizarro. Véndese á 48…</t>
  </si>
  <si>
    <t>Juan, Felipe San</t>
  </si>
  <si>
    <t>Felipe San Juan</t>
  </si>
  <si>
    <t>…ia de D. Juan Bautista Iri- Odesa 37 de Setiembre- ■ barren y sobrinos, individuos del comercio , contra el brigadier Por fin, después de tfb mes de angustias y temores gozamos da D. Felipe San Juan, sobre el pego,de rs. 12 nars. va., im la seguridad mas completa, y tenemos la satisfacción deque ya no porte de una, letra aceptada llanamente, y protestada por ra.ta.de existe en esta ciudad ni en su comarca el menor rastro de conta pago á su vencimiento, e…</t>
  </si>
  <si>
    <t>Juap</t>
  </si>
  <si>
    <t>…ganad» merino trashumante y- demas héíiK*i&gt; Mapa.gepgriácOjde la Arnérica ,merid¡onaL, dispu«to y gra nos detanitpno Cdncejo «pata que asistan á iré expresadas* ¡uith'fir tado pop D. Juap .dc la Crq», .CíBp yQlmedUla i, geógrafo que se les admitirá «a concepto de vocales , »! concurriesen en ellos ln jFif de, S. M. - sq compone de ócbo, pjiegos de papal imperifil. Es- calidades quoprevienen-tosleyisyacuerdo» que tritande esteparte mapa por ^u…</t>
  </si>
  <si>
    <t>Julián</t>
  </si>
  <si>
    <t>…a^-JLos exáme diz 7 su partido, se cita 7 emplaza í los herederos 7 demás pa nes de los tres años de: filosofía, par* cuya enseñanza está autori rientes dentro dei cuarto grado de D. Julián dé Salvatterrá, para zado el calcio, se celebraron á principios de Junio, como se pies- que en ei térmico dé tres meses contados desdé esta fecha, com cribe por el plan general de estudios* parezcan por SÍ, ó por medid de prócutador con poder bastas te, 2 ded…</t>
  </si>
  <si>
    <t>…e «reditenser. ,#p, rede ü mts anterior. ... médicos driijaiiós; ^ ; Raal orden sobre .haberes 7 nciooet de plana qua vaquen det- —Se cita á loa acreedores á laa testamentarías de D. Julián fUta.-da U rcvisa». (Gmcttm mím. 74/.) González Saez y Dofia'Gctánima Fernandez Sardino, á junta que _ Idem sobmylos deruchos da .annBeer4.quu han de .pagar ea Jha de celabrarse ante cl Sr. García DoBccl , teniente corregidor jWrt lm harinmíiapafiola*. (¿Vjíu…</t>
  </si>
  <si>
    <t>Juliana</t>
  </si>
  <si>
    <t>…ti^^Vfrttíiiéiidb'ilél’italiano'.'Se ha-.. descendientes del primero, y en falta de estos á los de su hermané' Hará én Madrid caí la lita-érla ' Prtéi ,J'cáÜét dé Carretas^ frente Doña Juliana, hijos dé los fundadores» y én m defecto á los^quó al agiijero dél correo, y eh Bá;geloQá én U d« S*un\: í v lo sean de Doña Isabel de Santiyuste, móger de Pedro dé Car .—a Se hálle vacante la pWa de ‘^áem^úrémlMb: y, fontanero tagena , hija de la fundadora,…</t>
  </si>
  <si>
    <t>JulianGonzaJez</t>
  </si>
  <si>
    <t>…amento apcobado por S.M., en las cedió, y.por. escritura otorgada en.esta.yi.Ua en 13 de Octubro de primer lugar la religión, las primer» letras,ias.lengua*castellana, 2 803 ante .D. JulianGonzaJez .Saer.;. pp.r. procidencia del Sr-.p¡ez italiana y francesa, principios de geometría,dibujo principalmen de Prado , teniente corregidor, .de. esta villa, y. escribanía que despa te de adorno, geografía , (cronología é historia ; música vocal é ins cha Garamen…</t>
  </si>
  <si>
    <t>Juljan</t>
  </si>
  <si>
    <t>…y adelantar el importe del 2.0 Angel y Pozo, á D. Manuel del Pozo; y para .otra de la dé Si ——Hallándose pendientes én el juzgado' de esta capitanía gene giienza, por promoción de.D. Juljan,HerranzMartinézal arcedianato de Molina, á D. Josef María Moreno de Toro. ral d? Castilla la Nueya, los autos de testamentaría .y juicio, uni versal de acreedores' dél Estenio Sr. D. G rdgório' Laguna', téniente Por el Señor Secretario del Desparto de Haciend…</t>
  </si>
  <si>
    <t>Junco, Manuel</t>
  </si>
  <si>
    <t>Manuel Junco</t>
  </si>
  <si>
    <t>…ljpo de un siglo que se levantó contra la autoridad de Martínez, D..Mariano Gil, Excmo. Sr. Marques de Casasola y ~ todas las edades, y deseftimó y vilipendió bárbaramente los mas D. Manuel Junco. venerables monumentos! En Equitación, Excmo. Sr. Marques de Casasola. ... EL gobierno español, á la verdad , es el que mejor podría En Esgrima, P. GregorioVedoya. .bogar contra las corrientes del nuevo pirronismo; porque ó la En Baile, D. Pedro Madrazo. legi…</t>
  </si>
  <si>
    <t>Junco, Manuel María</t>
  </si>
  <si>
    <t>Manuel María Junco</t>
  </si>
  <si>
    <t>…esde el diaen que recaiga-la Realapro- ___iSé cita y emplaza á los acreedores á- la testatnénlsría'del se-i I bacion de los remates, con arreglo al pliego de condiciones for- fior(D. Manuel María Junco, ministró togado qué-fue del Rml I mado para ella, que estará de manifiesto en la escribanía .mayor y supremo consejo de lndias, para que en el preciso y perentorio I de Ejército y Rentas de Granada, señalando para los dos actos de término de treinta dias acu…</t>
  </si>
  <si>
    <t>JUnon, Joicf</t>
  </si>
  <si>
    <t>Joicf JUnon</t>
  </si>
  <si>
    <t>…ietérfi la; Qacata atasnarfiotícelo da vwiadaámj wl.4. Solana , D. Gerónimo Ruit, ZX JoAf Bta Cabareda, D.riEelo* taipanúU.dodta,dioarAffta&lt;w;,tasa’taam&lt;»r.;Od4&gt;vta.»y b« Pascual» D. Joicf JUnon:OcCipriimiCÉ»K,Pi Saitóa y:v8&gt;dosdlá&lt;Hc«a difoáos4oeedminomdétparsidorde€peoaal^kbe CayUeaux, D. Agustin Cayltaux &gt; D,AnMfa fiaiaiz , D. hmmnv Mn dr’tadns ta emdmt del gaerUtodt ¡Ctéosal, 14 bmtafií 'denü’ ttMufiOC. - ■ ¿- ií&gt;{ini¿:,ff5ef3RS»’i uit^íft ;is ,’…</t>
  </si>
  <si>
    <t>Jurado, Alonso Garcia</t>
  </si>
  <si>
    <t>Alonso Garcia Jurado</t>
  </si>
  <si>
    <t>…ticos otra confirmsr con nuevos hechos dice el Courier nada digno de observar contendrá el discurso que Jas cualidades que se atribuyeo a asta tusténcia. cqn esta motivo t* leeré. D. Alonso Garcia Jurado, profaror de farmacia y socio da rmcu. la misma data, mauifestó yn. un erudito discurso la nemidad fut tiene ti médica del comuimiiuto de ¡a farmacia para al mejor acier París a6 di Junio. to en la curación da la* enferm*dzdas. En él hace ver la unión dé . Bo…</t>
  </si>
  <si>
    <t>Jusn</t>
  </si>
  <si>
    <t>…........................... Idem. Gamhronero, D. Miguel Calvory López, Ruclíer y cotnpanh, Valencia..................................I..... ........... . Idem. D. Manuel Graiales, D. Jusn fiotillarena, MitcWFsobrinos t Barcelona á. .pesos fuertes.,......,™,.,........_...... F beneficio. compañía * D. Felipe Mercier:, D. lidefosso Ruiz dél Río,Dos Zaragoza.... ... .. 1 daño. Miguel Certavarría Aliaga y Espinosa, D. Roberto Page,Des Vallado! ;d.…</t>
  </si>
  <si>
    <t>Justicia, Secretario del Despacho de Gracia y</t>
  </si>
  <si>
    <t>Secretario del Despacho de Gracia y Justicia</t>
  </si>
  <si>
    <t>…ctubre último la Real gido; pero como al mismo tiempo se había puesto en movimiento orden del tenor siguiente: el cuerpo ruso que estaba en Sofía, se conjeturaba que Mustafá se El Sr. Secretario del Despacho de Gracia y Justicia con fecha había decidido al fin i tomar el partido que le indicaba un sano 23 del corriente me dice lo que sigue: limo. Sr.: Habiendo acre juicio. Por otra parte se ha propalado la noticia poco verosímil ditado la experiencia que por un reprensible descuido d…</t>
  </si>
  <si>
    <t>Justofido</t>
  </si>
  <si>
    <t>…_ Las noticias de Víena anuncian que la ciudad de Trieste- había medidas dé-sai'vetáis.1 Los ¿oíYicu¿rétires delSitio y de otros pue bles quedaron muy-'cowplacídd'. 'del zelo del profesor D. Justofido inundada por una horrorosa tempestad el 8 del corriente : el Ortiz y del apTovecbathiíSIHb dé lós alumnos ¡ de los cuales se dió agua subió hasta los sitios mas altos de la ciudad, habiendo des^ en pretriib 4 tfdr sqbreiáiienflíiss el1 Artr¡ df' kablar' ’tH -…</t>
  </si>
  <si>
    <t>Jusutl, Josef María de</t>
  </si>
  <si>
    <t>Josef María de Jusutl</t>
  </si>
  <si>
    <t>…( terreno en qué se Je pueda summistnr una humedad Mota. -En la Gaceta anterior , columna quinfa, líbéé 66¿ proporcionada por medio de los riegos, cómo se luce con otru donde dice D. Josef María de Jusutl, léase de Jusul* EN LA IMPRENTA REAL</t>
  </si>
  <si>
    <t>Kbtli</t>
  </si>
  <si>
    <t>…pasar aqnliodd cl verano, y que hasta el .. El Titirite había dirjg|lo||cog(bj;yavMtenoii I*» Provadi -otQfiq no iría al ejército. ‘ \ contra el cuffpo de ejército mandado por el general Kbtli, á quien ’ En las tertuüas de nuestros políticos se cóogetura generalmen estrechaba fuertemente. Entonces el general Oiebitsch dejó preci te que mientras duren los calores las operaciones de nuestros ejérpitadamente su posición delante deSilistria , y marchó,…</t>
  </si>
  <si>
    <t>Kecselcft'</t>
  </si>
  <si>
    <t>…a Puerta con el trata zelo con que han servido á S. M. I. Debo sobre todo manifestar do del 6 de Julio sin restricción alguna, lo cual ya es un gran pa mi satisfacción al ayudante general Kecselcft', gefe del estado ma so para el restablecimiento de la paz en el Oriente. Sin embargo, yor del ejército, y al teniente general barón de Loewenstein, cu la campaña se va á comenzar entre los turcos y rusos. Parece que yos afanes y cuidados me han facilitado dur…</t>
  </si>
  <si>
    <t>Kenyon</t>
  </si>
  <si>
    <t>…dos 87}. Tenientes comandantes de compa __ Ambas Cámaras se hallan ocupadas exclusivamente en los' ca ñía, capitanes graduado*...'........... %97t tólicos. En la de los Pares hizo lord Kenyon un largo discurso Tenientes.................... 116.1 para demostrar que el Rey no podía aprobar la determinación del 1 Subtenientes................................... . ia8. i gobierno sin violar el juramento que hizo en su coronación: dió Ayudantes sargento…</t>
  </si>
  <si>
    <t>Khómutow</t>
  </si>
  <si>
    <t>…blos los asentistas 6 sus factores, y que deb«i molika una parte del regimiento «le huíanos de Kharkow al manacompasar en su cuenta conforme se expresa en el artículo 3.0 Y do del coronel Khómutow, quien desempeñó su comisión sin ha quedan ademas determinados y definidos por esta Real orden, los ber encontrado el menor obstáculo. precios de abono, modo de verificarlo y los casos de.reclamación, El 28 de Agosto llegaron de Constantinopla al cuartel gene…</t>
  </si>
  <si>
    <t>Khosrev</t>
  </si>
  <si>
    <t>…io. ices- I ¿cosfoffBídad. con el parecer de su supremo Consejo de Hacien da, que se observe puntualmente lo prevenido en k* Reales cé m El 26 por la farde llegó á esta capital el príncipe Khosrev13 de dalas de 13 de Noviembre efe 1817 y 21 de Enero de 1819 rela Mírza, hijo de Abbas-Mrza, y fue recibido con todos los ho U2C0, tivas á tanteos de oficios enajenados de la corona , asi en los que nores debidos á su carácter y dignidad. o del ss verifiquen…</t>
  </si>
  <si>
    <t>Khosrew-Mtrse</t>
  </si>
  <si>
    <t>…ígito de es tá prueba de.confiaua; y no tenento*’ reparo en decir que «tees Ptttrsbvrgo 10 dt Ottuhrt. ;■ ¡ &gt; el mayor progresó qué ha hecho lá marina del bajá. Mucho mejor ■ 1 El príncipe Khosrew-Mtrse, embajador de Persia, tuvo ayer1 hujbicré iido para esté el haber confiado tierhpo há loa empleos é audiencia pan despedirse de SS» MM. el Encerador, y la Empe europeos, pues ló qóe‘mas falta le hice son bombrés ilustrado# * ratriz ; después se dispensó 4 la*…</t>
  </si>
  <si>
    <t>Khozrey-Mirza</t>
  </si>
  <si>
    <t>…cuer dante en gefe habia hecho un reconocimiento en las inmedia po destacado del Cáucaso. ciones, de Silistria, y que hallándose preparado el enemigo, hi Escriben de Tiflis que el príncipe Khozrey-Mirza, hijo de zo este un fuego muy vivo con su artillería, del cual salió he Abbas-Mirza, habia llegado á aquella ciudad el 7 de Mayo: que rido' en el brazo derecho el teniente general Krassinski; pero ya se habia enviado á su encuentro una escolta militar, y que…</t>
  </si>
  <si>
    <t>KísmIcw</t>
  </si>
  <si>
    <t>…Ja/sy 8 de Julio. Las noticias que te; han fecibido de Óiuruevro anunCian que Según cartas de Varna,.ficha a del corriente, parece que de J despueide la tonia de Silistria tuvo al general KísmIcw‘una entre sultas de le brillante accjop de Kulewtcha una división rusa ' vista con e| comandante turco delente de las murallas dé-la plaza,'1 Sajo Jas órdenes del coode Psh)en |ia pasado el Balkan; según cito, y «O ella le invitó lú que la entregase bajo unas…</t>
  </si>
  <si>
    <t>Kisseleff</t>
  </si>
  <si>
    <t>…a publicado sobre los negocios de tampoco hay doméstico , ni hijo, ni cónyuge que para justificar . Oriente. - sus yerros o desobediencias criminales, no alegue las demasías de El general Kisseleff que manda las tropas rusas situada:- ' h su amo, de su padre ó de su consorte. - orilla derecha del Danubio, salió repentinamente de Buchare í Piensan los doctores de la rebelión'haber encontrado un exce . donde escriben con fecha ai de Setiembre, para reunir…</t>
  </si>
  <si>
    <t>Kisselew</t>
  </si>
  <si>
    <t>…de Agosto, Gaflatz vBráilow. Un cuerpode 800 hombres que iba caminando ITALIA. hácia Krajova ha recibido orden de hacer alto á corta distancia de Bucharest, y esperar órdenes del general Kisselew,. Trieste 22 de Setiembre. Los turcos permanecen tranquilos cerca de Widdin, excepto Sabemos por cartas de Ancona que la guarnición inglesa de algunas ¡Acursionesdé poco momento que hacen desde una isla las Islas Jónicas que se releva cada tres años, no volve…</t>
  </si>
  <si>
    <t>…y 1.5009 ducados de Holanda (unos 37 mi refuerzos que ‘llegaronoportunamente.; 1 i&gt; llones de reales) por indemnización de las pérdidas que ha sufri Se continúa asegurando que el general Kisselew reemplazaba do el comercio ruso desde él afió de 18ÓÓ. i al conde Seltuchin en el gobierno y presidencia de los Principados. Se concede á la Puerta el término-de 10 afioa para verificar el ; .[ K' de la indemnización de guerra ; con el bien’entendido que si G…</t>
  </si>
  <si>
    <t>…manifértadb Intención de ordenarlas! lo 4cnutiva qiN hicierá. ^üando mpo el ñaovimiento de los álbumes menos para ql puerto. (Gatrt* de Ertado di Prutia de Widdin sol»e Sofia, el general Kisselew hizo partir el gi de Agosto desde Rakhowh i Wntm ta ys%rord¡a compuesta de 4 3 .-r batallones de infantería, 8 escuadrones de caballería, 500 cosacos Avisan dc CónstantinopIá que en aquellarduded Whabii-dró ▼ 3» piezas de «rtUlttk á bii orddks 'del éyúdanta Á…</t>
  </si>
  <si>
    <t>Kissetew</t>
  </si>
  <si>
    <t>…spitales. La casa del cónsul cuál el teniente coronel graduado D. Pedro Mendiberri, capitán ingles está cerrada. retirado con úsb'de uniforme y goce de fuero criminal, solicita El general Kissetew, que hace 15 dias se hallaba en Buchaque se autorice al capitán general de la provincia en donde se ha» tesr, ha salido con otros generales y oficiales rusos para reunirse tle^bien sea residiendo ó ya de tránsito, cor. el lin de que ie ex con su división que…</t>
  </si>
  <si>
    <t>Kistelew</t>
  </si>
  <si>
    <t>…e él a *.V Un tratado separado pára los principado* deVatequia ; vaiaquia. ' " y Moldavia. ■ c - ■ ^ Buchesrest 11 de Setiembre. . ■ f 1 Hé aquí él tenor- de'éstos documentos : El general Kistelew ha expedido órdenes para que los cner- »E1 gobierno-rasé no exigir!’de da Puerta ninguna cesión de s pos de tropas, que se- hallan diseminados por la pequefia Vaiaquia - territorio: de modo qué el Pruth seguirá como antes de la guerra se reconcentrasen í la m…</t>
  </si>
  <si>
    <t>…ie se lo estorbase en el puerto de Constantino* que estaba haciendo el bajá de Scútari á principios de Agosto, ieis, en donde se ha confundido entre losmucboMro.enél se fibió, el .general Kistelew orden, á fq de que para la defensa Saliaban. Es mor de temer qúe Ja leufsrmedld qifanpniquf de, jf| la yalaqu¡ajMÍe teflaui dy.SBÍgtria dejase las tropea suficien repente i los habitantes de esta corte, porque hasta ahora no tes, jr con el resto de su ejércit…</t>
  </si>
  <si>
    <t>Ko, Bernardo del</t>
  </si>
  <si>
    <t>Bernardo del Ko</t>
  </si>
  <si>
    <t>…rio y capilla de la Encarnación de esta corte, vacante por fallecimiento de D. Josef Amarillas , 7 1 Sres. Jáurégui i Ibargoitia •••■••a■ 600 . renuncia de D. Luis Evarque, al Dr. D. Bernardo del Ko,d&lt;1 , Sres. Coliman, Lanibert.y con&gt;pa&amp;ía.....-........ 1,500 Consejo de S. M., arcediano de Calatayud, dignidad de la finta „|T As DsMIMÚMtlSMsiltsIlilfsafl^ffSSSISsMSSSMMSSSV****^*'"^ 50» iglesia de Tarazona, y juez del supremo tribunal apostólico de la M.…</t>
  </si>
  <si>
    <t>Kosarsky</t>
  </si>
  <si>
    <t>…del gloriosq combate sostenido por el bergantín Mercurio, contri ,dos navíb*’ delinea MOLDAVIA. turcos, llamado uno el Captan baja t de i io^cañones , y' el iotro de 74. Viendo el teniente Kosarsky, coaundante del bérgattín, Jatsyp it Junio, . que no podía escapar df lo* dos buqües mas. velera de la'étcuádra. Parecé qué ademas* dé la salida quie hicieron lóiturcóí.Órjy. enemiga, convocó anta de dar principió a! combate a los oficia | de Mayo por la noch…</t>
  </si>
  <si>
    <t>Kosrew-Mirza</t>
  </si>
  <si>
    <t>…bril último, en que manifieste Jura la ^oberaná rmolucioa S.fttertbvrgo 14 de Agosto. lo¡x dudas qu» han ocurrido á la inseaveOcion generaLsobrer ai debe Ayer llegó i Pethrkoff/et príncipe Kosrew-Mirza ¡ después considerarse cnobaervanCia, noobitante la nuevaorgañí mesón del de haber aceptado uft refresco queje (eqi* preparado el vice can ejército, la Real ordan de 7 d»S»tiembr» de 1804, en que-te pre- ciller en el palacio del jardín inglés', se trasladó S.…</t>
  </si>
  <si>
    <t>Krabbe</t>
  </si>
  <si>
    <t>…turcos defendieron á palmos el terreno, todos inmediata y respectiva protección los súbditos de Francia é In-' los desfiladeros y las casas. : - &gt; glaterra. «En esté intermedio el coronel Krabbe formó en Columna el ' El Sultán y su corte permanecen todavíaenTarapia, en don-, batallón dél $4, y pohiéndoséá su' cabéza se dirigió á la lindad, ¡de sé celebró el diá 12 la fiesta del Kurbjn-Bairan, bajo linas- y despoe* dé un reñido y sangrredfpCombate que…</t>
  </si>
  <si>
    <t>Kras-</t>
  </si>
  <si>
    <t>…Octubre, K geaml Rota se establecerá con su cuerpo entre el Danubio y Las acciones del banco nacional de Austria han experimenta el Bal kan, y ti torcer -cuerpo, á las órdenes del general Kras- do de dos diss á esta parte una baja muy considerable; pero los aowski, que actualmente se halla delante de Schumia, repasará el metálicos siguen sobre el par. Acaba de llegar á esta capital des {«áh Se. aseara que el general Kúseiew se establecerá en las de…</t>
  </si>
  <si>
    <t>KrasaOvrsky.-'</t>
  </si>
  <si>
    <t>…pe Chosrew-Mirza. Por sangrienta delante de Schumla,-en la cu*) fue herido el caballo» la noche asistió este al teatro, y desde al palco imperial vió la del visir, y muerto el del general KrasaOvrsky.-'* ; ‘ -&gt; ' representación de la ópera alemana del Frtysckütx.. ___Los buenos resultados del método inventado^por el Dr. Ci-i ' néutiiÍA. viale para triturar el cálculo, ae multiplicén-diaVlatÉciite. Lajunta de administración de los hoipitalet de París , désebs…</t>
  </si>
  <si>
    <t>Krasscwski</t>
  </si>
  <si>
    <t>…grandes varia : i* cartas de Sofia piniap la situación del pran-v?sir énSchum- ciones cnel gobierno de Egipto, Qsman-Bey, gefe de-estado ma la como,muy crítica; pero añaden que el general Krasscwski le yor , ha organizadb á la francesa las provincias de Delta; las le había propuesto la capitulación, y que él no U aceptaba todivía, yes y reglamenta se traducen en atábigo, y en cada distrito hay (pateta de Augtburgo.) unos oficiales de estado mayor encarga…</t>
  </si>
  <si>
    <t>Krassinski</t>
  </si>
  <si>
    <t>…y-Mirza, hijo de zo este un fuego muy vivo con su artillería, del cual salió he Abbas-Mirza, habia llegado á aquella ciudad el 7 de Mayo: que rido' en el brazo derecho el teniente general Krassinski; pero ya se habia enviado á su encuentro una escolta militar, y que se ha se halla fuera de peligro. El ayudante Kisselew, que manda el bia apeado en la casa del conde de Paskevitch de Erivan, en don cuarto cuerpo de caballería de reserva, anuncia que los tur…</t>
  </si>
  <si>
    <t>Krassovsky</t>
  </si>
  <si>
    <t>…apitulación sobra las bates que yo propuse antes de emprender mi movimiento cootta el - gran vi- Hoy han corrido en-la bolsa las voces mas contradictorias. • tir: pero el teniente-general Krassovsky no consintió en. alladir I Por ima parte te decia que el Sultán había mandado al reis-effendi la capitulación tino algunos artículot dé poca consideración, á to- suspendiese la salida del dragomán que iba i pasar á Schumla para . do lo cual di mi .entera apro…</t>
  </si>
  <si>
    <t>Krassowsk</t>
  </si>
  <si>
    <t>…tan largo. En seguida en bajo los muros de Schumla, y que las obras exteriores de la ptaza traron en conferencia, y habiendo dado á entender el General la han quedado en poder del general Krassowsk i; este habría conseguido accesidad en que se hallaba la Puerta de concluir la paz, el mi mayores ventajas si el gran visir no le hubiese manifestado que te</t>
  </si>
  <si>
    <t>Krassowsk.i</t>
  </si>
  <si>
    <t>…bre pago del derecho de fanal de Tarifa por loe bu-' Según las cartas de Audrinópolis parece que el conde Díebítsch quei que ilegan i los puertos del Mediterráneo. ha encargado al general Krassowsk.i que se prepare í atacar al Habiendo dado cuenta al Rsx nuestro Señor del «pediente bajá de Scútari, si no se sometiese A, las órdenes del Sultán. P*o romovido por la contaduría de rentas de Menorca sobre si los el bajá sin duda ha teriido' noticias de‘ esta d…</t>
  </si>
  <si>
    <t>Krassowski</t>
  </si>
  <si>
    <t>…d que esta gracia nas con el objeto de socorrer i cualquiera de las dos que sé halla sea extensiva idos déom cueyyos de su guardia Real. En su con se en el caso de necesitarlo. El general Krassowski con ¿'^bata secuencia,y teniendo ViUardi Pozzi cumplidos sinNnota 40 años llones, 40 escuadrones y 4 regimientos de cosacos qttedó en las de servicio-, se ha dignado S. M. concederle el grado y sueldo de inmediaciones dé Schurala para observar al gran visir,…</t>
  </si>
  <si>
    <t>…ue las instrucciones que se han dado á los comisio misionados turcos al campo ruso de Schumla para negociar con el nados se reducen á lo siguiente: i.* Que los ejércitos rusos eva general Krassowski un armisticio; pero no hallándose este con la cúen todas las provincias del imperio otomano: a.* Que devuel autorización competente para tratar con ellos sobre este punto, leí van todas las plazas fortificadas: 3* Que se conserve íntegro el había dado un salv…</t>
  </si>
  <si>
    <t>Krassowsky</t>
  </si>
  <si>
    <t>…En este concepto mé piisécn marcha el 5, después de haber encarga este año do» veces las cosecha» en estos mismos partidos, á causa do el mando del sitio de Silistria al teniente general Krassowsky. de la pie-ira. ’ ’ ’ Gracias á la infatigable actividad dél 6° batallón de gastado ______U¡- per ódico aleman dice que el Emperador de Rusia ha res , cuya conducta puede servir de modelo, logramos superar to nombrado un nuevo enviado á la corte de Per»ia, co…</t>
  </si>
  <si>
    <t>Krassówsky</t>
  </si>
  <si>
    <t>…ge- dos padecen mucha hambre, pues desde que se puso el cerco á la fes y oficiales' retirados sin sueldo, y con solo 'el uso de uniforme plaza no pueden entrar en ella víveres. El general Krassówsky ha y goce di fuero, puedan libremente, y sin necesidad de Real li intimado la rendición, y se cree que no tardará 15 dias en verifi» cencia , trasladarse á los puntos que les acomode y convenga á sus Carse. La toma de esta plaza hará mas fácil la acción contr…</t>
  </si>
  <si>
    <t>…la amorírza- Bocharest % de Julio. »En este momento ha llegado un cor-, cion se baria conforme á lo'estipulado en el convento,, empe reo despachado desde Siiistria por el teniente general Krassowsky zando á contar desde i.&amp; de Enero de 1829* con la noticia de haberse apoderado de aquella plaza el 30.de! pa Luego lo que se ha hecho entre los dos gobiernos no es mas sado á consecuencia de los repetidos ataques de las armas victorio que un arreglo provision…</t>
  </si>
  <si>
    <t>…h so gan la robustez y demas circunstancias que se han considerado ne bre Andrinópoiis. cesarias para llenar el objeto de la creación del referido cuerpo. Parte de la división del general Krassowsky que queda dispon!- ¡ Lo que de Real orden dec. Madrid 12 de. Julio de i8¿p.=:Zam- ble por la toma de Silistria, va á emplearse en eia sino ce Rustbrano. chuk. Por lo demas, los rusos trabajan ya en reparar las fortifi- ! NOTICIAS EXTRAHGERAS. caciones de Sili…</t>
  </si>
  <si>
    <t>…como cierto que el. gene »L¿ noticias del cuerpo_.de observación de Jem-Bazar del . 13 ral Diebitsch habla avanzado hasta Xürkiissa , ciudad que" solo de tote mes anuncian que ei general Krassowsky, después de haber dista de Cosstantifiopla unas 20 leguas , habiendo antes batido com lecho un reconocimiento hasta las obras avanzadas de Schumla * en pletamente al ejército turco; y que ya no le quedaba ninguna di los días 15 j 2t. regresó el 23 á su posici…</t>
  </si>
  <si>
    <t>Krassowslcy</t>
  </si>
  <si>
    <t>…unió » presenciar este espectáculo en las orillas ba el cuartel general del conde Diébitwh éti SetlmOO', y que el del Neva, en las cqlles, plazas y en el jardín, en donde lo obser general Krassowslcy habia dado él gran visir utia batalla bastantaí vó con una numerosa comitiva el príncipe Chosrew-Mirza. Por sangrienta delante de Schumla,-en la cu*) fue herido el caballo» la noche asistió este al teatro, y desde al palco imperial vió la del visir, y muerto…</t>
  </si>
  <si>
    <t>Krastewsky</t>
  </si>
  <si>
    <t>…Tendi. Hasta ahor rando, pqrapartrr á Burgas, y esperaba un rafaérzo de ío9 ra io prohibía la ctiqucta ; mas se supone, que S. A. lo permitirá, labrar perteneciente* al cuerpo del general Krastewsky, el cual én atención á lai' actuales circunstancias. EÍ campo de Tánpia csE ha dejado en Silistria una guarnición de 69 hombres.: el sitio designado para e.ta qeremonia: se cree que el coñétifM .se '■ El tiempo sigue muf Favorable á las prodocciones de Ja tie…</t>
  </si>
  <si>
    <t>Krazinski</t>
  </si>
  <si>
    <t>…i. Los primeros se atribuyen la victoria, aunque . Ayer tuyo el hdhor de presentarse, á S. M. el general polyeo se dizque no pudo aprovecharse de el la el gran Visir, quien manda- conde Krazinski, enviado por et Emperador de Rqsia, pira par ha las fuerzas turcas, porque habiendo tenido noticias de qué el ticipar al Rey lá coronación de S. M. I. como de Polonia. I ejército principal de los rusos marchaba sobreSilistria, se vió obliga* Después de la aud…</t>
  </si>
  <si>
    <t>…er hecho.su des estipulaciones decretadas en Ackérman (1). ' • - ■ , carga,‘7 pagado el derecho de tonelada en el. puerto de su: llegada, Las misma» caitas dicen que la misión del general Krazinski omitido luego á uno ó muchos puertos á completar su carga, no probablemente tendría por objeto el manifestar al Emperador dé deben estar sujetos á pagar Joe derechos de toneladas en los puer Austria los titos dcsteo* que tiene el Emperador Nícolss d&lt;¿ qU# tos…</t>
  </si>
  <si>
    <t>Krazrnsky</t>
  </si>
  <si>
    <t>…establecer la' también á Berlín. Esta actividad en las eelackmes-diplomáticas- tranquilidad; todos los vxtrangeros avecindados- allí , excepto los-I manifiestan-que la misión .del general Krazrnsky es de-una gran &gt; ingleses que se hallan exentos, según los convenios, habían'sido ) - importancia, y -paiece .tenga velacian coa la llegada npeatsna dcl -obligados á-tomar las armas para defender-la -república; (Crióle.")) i Emperador -de Rusia á Berlín. (Cot…</t>
  </si>
  <si>
    <t>Kreutz</t>
  </si>
  <si>
    <t>…mas si reincidiesen, Las declaraciones acordes de mas de 100 prisioneros que mi serán apresados y remitidos ante el mencionado tribunal. vanguardia, al mando del teniente general barón Kreutz, hizo en Por otro decreto de la misma fecha se limita el bloqueo de la los dias 9 y 10 en el camino de Tark-Arnautlar á Jenibazar y parte occidental de Grecia, hasta Murto, subsistiendo en la parte mas adelante hácia Schumta , me dieron á conocer que el gran…</t>
  </si>
  <si>
    <t>Krtsso'frski</t>
  </si>
  <si>
    <t>…rdiasí.yconuistcociadelosrespectiVosaomitcVios ins mictHo ág ée-tUibOHcíl ‘ \ “ pectores entregadlo» él sugeto que deba recibirlo» ^teiirándOen- Asimismo ha dado parte el teniente general Krtsso'frski que' tfliws la reUcionfy- recibo; de que, tmtan las regla» Ut*,y a.*: 9.* Babia reunido el enemigo en lano^hcdcl i.° de Setiembre una Xodos e»tu» oipotc» Mrii*WanáiiU&gt;s-á su cxtreaw inferior con un ¡ran prie de sus fuerzas detrás de las obras avanzadas de Sch…</t>
  </si>
  <si>
    <t>Kspafia, Infante de</t>
  </si>
  <si>
    <t>Infante de Kspafia</t>
  </si>
  <si>
    <t>…da «lisia d&gt; rtllj tan al de 18*7 italúsive, y han entrado eá i,tgi.,.. Málaga» K . •1 gremio de le Iglesia' católica: apoétólka romane: dedk'edo él ie,Si«— . Madrid.‘.&lt;&lt;.1 termo Sr. Infante de Kspafia D. Francisco de Paula Ant onio dé 7.'S5-- Cádia. Bnbda-jOiii|MÍr la revolución francesa, ó tramas dé tas filó* j anfos moderaos para conseguirla : un tomo en 8.•—Trabajos, &gt;2,999— ifOO.. «6 Mnita, 7.797— Jarea da la Fiaatm. gjdsim y mssrHe de lana sri, Rey da Francia: un tomo'én 8.°_…</t>
  </si>
  <si>
    <t>Ktaaíovskyi</t>
  </si>
  <si>
    <t>…eguido en obstinación de los bajaes comandantes de la plua, y á las diez de todas direcciones hasta la distancia de cinco verstas, y precisado la mañana enviaron parlamentario» al-general Ktaaíovskyi^Sí: J T d dópertarse huyendo por .las raontafiar y desfiladeros. Un rico » Mientras que los generales atayote» príncipe Gorichakoh tir esmpo, grandes provisiones de víveres y de municiones, unos 400 y Eerg manifeslabenáios «aviados turcorlaa condiciones, sin…</t>
  </si>
  <si>
    <t>Kudigér</t>
  </si>
  <si>
    <t>…umplimien dos columnas. La de la derecha, compuesta de 14 batallones y de to de ésta Real resolución dicho supremo tribunal, con presencia dos regimientos de cosacos, al mando del general Kudigér, se di de antecedentes y de los pareceres de sos fiscaiei militar y togado rigió sobre Kiuprikai, con intención de Banquear la,dé la iz que hizo presentes , expuso lo qpe juzgó oportuno en acordada dé' quierda, y de sostenerla con el encargo reservado qÉÉteni…</t>
  </si>
  <si>
    <t>Kumani</t>
  </si>
  <si>
    <t>…rada del mar Negro, y La fragata la Sime, mandada por el espitan Baskeakow, per 1 precisados á volver á guarecerse bajo la artillería del Bósforo. Han teneciente á la división del almirante Kumani, que se hallaba llegado algunos oficiales extrangeros, atraídos por la buena acogi- cruzando delante del estrecho de Constantinopla, ha llegado el 17 daque el Gran Señor ha dado á los que han instruido á sus tro de Abril con dos trasportes que habia apresado.…</t>
  </si>
  <si>
    <t>KuprianofF</t>
  </si>
  <si>
    <t>…y co parte de haberse hecho muchos reconocimientos con el mejor éxi nocimientos que los pretendientes hayan acreditado en el exámen; to á presencia del ejército enemigo. El mayor general KuprianofF y con su remisión i la academia, y el juicio que hayan formado de salió de Provadi el 7 de Febrero y se apoderó de h aldea de Asalcada uno, acompañarán las obras de pensado y de repente con los beli, arrojando de ella á los turcos que la ocupaban, y cogién do…</t>
  </si>
  <si>
    <t>Kuprianow</t>
  </si>
  <si>
    <t>…dóle humildemente, que usando de su prerogativa absoluta no el terreno, y el mal tiempo que seguía, no le permitió al «disuelva inmediatamente el Parlamento, y convoque otro nuevo general Kuprianow extender mas lejos sus reconocimientos, y se «de este modo proporcionará V. M. á todos sus vasallos el medio volvió al otro dia á Provadi, sin haber experimentado pérdida nde manifestar publicamente su opinión, respecto á la conducta alguna. El rigor de la es…</t>
  </si>
  <si>
    <t>…ía del corriente á las.inmediacioner.de Schumla. Deatro de poco sal bajo las órdenes del general Pablen. : . ^ ' drá á luz una medalla para perpetuar la mamona de «ta acción. c EU general Kuprianow se ha apoderado con Jos húsar» de Se acufiará en oro, en plqa y en bronce* tres reductos construidos el afio pasado por Jos rusos, i dos nrers- iuci.ATstxa. tu dh Schumla , y que habían caído después en poder de los tur? ■. o M: estos no se sostienen en ningu…</t>
  </si>
  <si>
    <t>…sen sus restos á Schumla. Con este designio determiné qúé la'di- Madrid jf de juifo.I víiion deleonde Pahlen continuase perseguiendo al ejército derro tado, y por otra parte queel general Kuprianow saliese al encuen ' S. M. y AA. continúan sin novédad en su importanta salud en tro &lt;k los fugitivos por el lado de Provadi. El ejército del general cita capital. Roth, al cual se le agregó la 3.* división de húsares, avanzó el [ ia por Kosapla hastaMarasch ,…</t>
  </si>
  <si>
    <t>Kupryanow</t>
  </si>
  <si>
    <t>…, Lorca, Almansa y Cehcgín... abandonando en su huida, que le costó mucho trabajoel poder ■ Al 'socorro de algúnas comunidades mendicantes : efectuar su movimiento. Los partes del general Kupryanow casi de la diócesis de, Huícía. *34° dicen lo misino ¡añadiendo que para perseguir al enemigo tuW '‘ Al de algimin familias pobres dé la misma...;......' '4?Í* que marchar por caminos todavía m«s mélos, en términos que en ‘ -yAI hospital Real militar, fábrica…</t>
  </si>
  <si>
    <t>Kúseiew</t>
  </si>
  <si>
    <t>…uy considerable; pero los aowski, que actualmente se halla delante de Schumia, repasará el metálicos siguen sobre el par. Acaba de llegar á esta capital des {«áh Se. aseara que el general Kúseiew se establecerá en las de Petersburgo un correo austríaco, y para Varsovia se ha expe cercanías de Sofía, en donde esperará instrucciones* dido otro- ruso. El consejero privado de Lebreltern ha llegado de i: Aun ao» hay-noticias,de que haya habido algún encuen…</t>
  </si>
  <si>
    <t>L-.ifWYÍÍ</t>
  </si>
  <si>
    <t>…, .qu habla pasado hasta aquella époea. El’gtjferéisré' h¿8M^ (emitido á va 'dé'Añj^hirfny. y i'L'íiíti 1 ' f’* ííLoJ ¿ ^: aquélla capital lai propoticiooes qúef ll mbir dfr^dó el general L-.ifWYÍÍ»! í I&gt;iebiTsch pero nada se sabia acer&lt;A de la /ésoluciou de la lHierti. ¿titeado i3 de 'juho. ' íí'* v • “ Sin stnbarco, la circunstancia dé haber .áaiVndó "áv&gt; Schinnli un dragomán indica qué sé halla con disposiciones pacífida?. Bsias no ■i., AukA&gt;. ■./ *'…</t>
  </si>
  <si>
    <t>La-Perriere, Juan María</t>
  </si>
  <si>
    <t>Juan María La-Perriere</t>
  </si>
  <si>
    <t>…iglo xvii por Abreu, 12 cacion hasta fin del año de 1828. tomes folio, papel 360 rs., rústica 414. Colección de tratados de paz por la corona de España con las Mayo 25 de 1826. A. D. Juan María La-Perriere, antiguo extrangeras desde Felipe v por Capmani, 3 tomos folio, papel director de víveres del ejército francés, privilegio de introduc £44 rs., rústica 156. ción por 10 años por unos molinos mecánicos para moler tiigo. —Tomos sueltos, cada uno á 52 rs. rústic…</t>
  </si>
  <si>
    <t>Labor</t>
  </si>
  <si>
    <t>…la vaagoardiaszlsidro Barradas. que la corona de Hspaña iluminó i fuerza de constancia y de toda especie de sacrificios coa lar sagrada' antorcha del Evangelio, y que Proclama del almirante Labor de a los soldados marineros de ik le deben la civilización, sus artes, y cuanto Íes distingue de las expedición, despues de su llegada á Nueva-£¿paña. .nb hordas sal va ges-que todavía ocupan algunas tierras interiores. «Hermanos Vuestros son los que'parten á…</t>
  </si>
  <si>
    <t>Labordc</t>
  </si>
  <si>
    <t>…mbres, y esto con mezclado coire. ios marineros y aquellos, desde las siete de la ma tando con que sean ciertas.las aserciones de los mismos revolucio ñana con kfuerza teL sol. Ei Sr. Labordc desde su falúa dirige narios* los descmbascas, lánt á los marineros, y da las órdenes .á las fa lúas y lanchas que van de retorno ! los biKgies. : La Gaceta de Francia, -periódico en el cual se nota, ademas de La oskialis&amp;d y tropa qué no está de servicio est…</t>
  </si>
  <si>
    <t>Labrador, Pedro</t>
  </si>
  <si>
    <t>Pedro Labrador</t>
  </si>
  <si>
    <t>…o D. Fernando, duque de.Calahna. Idem Sf ..... Asimismo se ha servido conferir al título da marques al Ex _ Elaupterhento extraordinario del Diario de asta capital con celentísimo Sr. D. Pedro Labrador, embajador extraordinario y tiene el artículo siguiente plenipotenciario de S. M. Católica carca ac la Ste. Seda. {Nott- »Habiendo previsto S. M. el Emperador que el paso dial Baltit dr/ ¿iianie.) kan por nuestras tropas facilitaba por ,tierra una ¡comunica R…</t>
  </si>
  <si>
    <t>Labrador, Pedro Gómez</t>
  </si>
  <si>
    <t>Pedro Gómez Labrador</t>
  </si>
  <si>
    <t>…1860 f. 40 c. Empréstito Real de España de 79 En la octava congregación celebrada el 2 de Marzo fue recibi á 80. Renta perpetúa de ídem 494. do por el sacro colegio el Kxcmo. íir.D. Pedro Gómez Labrador, - El duque de Damas falleció ayer á las tres de la ,larde á los cmbajadoteXtraordinario yplenipotenciaria.de S. M.C. Cerca de 72 años de'su edad. 1.a Francia ha perdido'en él uno de sus mas la santa Sede, quien en un breve discurso manifestó que la pérdi nob…</t>
  </si>
  <si>
    <t>…................ ....................... 12 F. de V. sirviente............ ......... ..................*••••..... Catecismo castrense, por Zúñiga, á tomos?,........... 24 I Excmo. Sr. D. Pedro Gómez Labrador, emba Ejercicio cotidiano, por Matanegui', un topio.......... 2. ' jador extraordinario de S. M. C. en la corte de Roma. Explicación del Padre nuestro, por Pato.................. 2 ' Sr. D. Gabriel de la Vega Castillo, agente gene Milagro de nuestra Sra. del…</t>
  </si>
  <si>
    <t>…elocidad de las opera Isabel, mis muy caros y muy amado* Hermanos,1 tuve á bien ciones del general Diebitsch anuncia que se trata‘de obligar áque nombrar á mt Consejero de Estado- D. Pedro Gómez Labrador pida la paz el adversario', y que se desconfié de las a^ociaciónes jura que pasase,, como pasó, á. proponer A estos Soberanos mis turcas: de otro modo, hubiera concedido algún dcstanso i sus ño •Kéalea intenciones, con las que se conformaron muy satisfacto pa…</t>
  </si>
  <si>
    <t>Lacé, Domingo de</t>
  </si>
  <si>
    <t>Domingo de Lacé</t>
  </si>
  <si>
    <t>…D.Vclazquez, y grabada por M. Esquivel, 14 rs. __Se cita á los socios de la casa de comercio Aldanay Espelza, . De Barbarop, pintada por D. VeTazquez, y grabada por de Bilbao , á D. Domingo de Lacé, D. Simón Joaquín de Arriaga, L. Croutelíe, 28 rs. . D. Manuel Silvestre Echevarría, D. Pedro Antonio deOlayarríe- Do Marte, pintada por D. Velazquez, y grabada por Le Vita‘y Santa Cruz, y á D. Francisco Lemonauria, vecinos de Bil llain, 28 rs. ■ bao:^ D. Joa…</t>
  </si>
  <si>
    <t>Lacomhe, Juan</t>
  </si>
  <si>
    <t>Juan Lacomhe</t>
  </si>
  <si>
    <t>…s y vitelas. de guerra, : Aicoy, D. Joaquín Liaser y Gosaivez, paños. Madrid, D. Dionisio lefébre, metido de armas jacales. Cuenca, E&gt;. .Benito Canales, tejidos de lana, ^ En id,, D. Juan Lacomhe, escudo de armas Rcafes. , Midi id, D. Angel Mantilla, productos químl'cós.' ; * Akoy, D. Antonio' Latorres, paños. QSe conimuara!) Premios -que JV M. h&amp;toiusdsdo d propuesta de la Junta. ? ■: Concluyen las variedades estadísticas. C&amp;SLtAS BE A?R2£Í0?H y V i…</t>
  </si>
  <si>
    <t>Lafuente, Pedro Benito</t>
  </si>
  <si>
    <t>Pedro Benito Lafuente</t>
  </si>
  <si>
    <t>…, se presentó un bergantín argelino á dos leguas Antonio Noguera: para una media ración de la misma, por el de la costa (á la altura de las islas Hyeres) dando caza ¿ un buque de. D. Pedro Benito Lafuente, á D. Rafael Criado: para una ca mercante que pudo salvarse por estar próximo al puerto; también nongía de la catedral de Ceuta, por muerte de D. Domingo Du se han divisado ¿ lo lejos otras seis naves piratas qué han apresado ran, á D. Pedro. García Delgado:…</t>
  </si>
  <si>
    <t>Langa, Alejandro Sancho y</t>
  </si>
  <si>
    <t>Alejandro Sancho y Langa</t>
  </si>
  <si>
    <t>…la inmediación de sus embajado Llopís: para otra de h iglesia catedral de Onhoela, vacante por res , la mayor parte de sus escuadras- Esta noticia da margen á va fallecimiento de D. Alejandro Sancho y Langa, á D. Francisco rias coníeturas. Al va re z Oenfuegos; y para k dignidad curada de capellán ma ESPAÑA. yor de la iglesia catedral de Huesca, vacante por fallecimiento de D. Vícente Avellana, á D. Blas López Javierre* Vaherde de Júcwt (provincia de Cuenca) # d…</t>
  </si>
  <si>
    <t>Langeron</t>
  </si>
  <si>
    <t>01/01/1829</t>
  </si>
  <si>
    <t>Gaceta de Madrid n.º 1</t>
  </si>
  <si>
    <t>1</t>
  </si>
  <si>
    <t>…ente mui hombres que han pasado el Danubio se hallan ya en esta ciu pío* Vq«e twvas ttelsriéo desde i.° de Maro ¿Itimo, ó fallecie dad, adonde ha establecido su cuartel general el conde Langeron, ren en adelante , no carezcas de i socorro- de las dos mesadas de que es gsfe actual de los dos Principados. El venera! Roth tiene sorersúvencía que siempre fian distrntado; se ha servido $* M. bajo sus órdenes el ejército que se halla á la'orilia derecha de…</t>
  </si>
  <si>
    <t>…dados.” El reis-effendi y el dragomán de la Puerta aseguran que des GKKCIA. pués de haber llegado á las cercanías de Silistria una divison de Egitta 18 de Diciembre. 158 rusos, el general Langeron que manda el sitio, intimó )a rendición al gobernador de la plaza, y este le contestó que se Hemos recibido noticias favorables de la parre occidental de defendería hasta el último extremo. El . bajá de los Dardanclos ha Grecia. Según ellas estaban próximos l…</t>
  </si>
  <si>
    <t>…; 7 ahora dejo el; suelo irlandés con tanto menos sésnibuento cuanto he visto llenarse péne de estos objeto*. «•Le tranquilidad públiea sc ha restablécido, el coibercio m críto al conde Langeron, anunciándola quetenia proyectado éta* ha mn¡m«do , 7 la clase* laboriosas bah ébcbntiradb ocupación,' carie; Esté carta e&gt;tá concebida casi en éstos términos: -Sabor oEipsrb piM* con la mayor confiann qííe lrá 'miráim rácmol Conde, desde que fuisteis hecho p…</t>
  </si>
  <si>
    <t>…vamente las reclamaciones de los subditos íngk^es Hachare# xa dé dEtiéro* y españoles, reconocidas esa el tratado de Madrid de 12 de Marzo Deáe que ^ ‘^seso Tscb^an-'f^ln envió al conde Langeron de 1823. Se os presentará ana copiadle este convenio per orden de aquella carta m do&amp;de^ le desbaba «fe un modo verdaderamente S. M., que espera vuestro auxilio para facilitar el cumplimiento de asiático, nada ha JsstiSeaáo'basta íbóra~síi amenaza de invadir…</t>
  </si>
  <si>
    <t>…algunas safio- valaquia* ras de las primeras familias, representen’ comedias durante el car- Bmhareet *6 ¿é'Febrero. “ lAalCCerrwófimM.) Boletín oficial. „El'24dcl pasado mandó el conde Langeron, comandante en ' OKU. &gt; ■efe de las tropu rusas en la Valaquíá, y sobre U orilla derecha Sira 9 Je Enero. del Danubio, que los generales Malí no wskl yGorman; é la cabeza El triste congreso.de Poros se he concluido, y los diplomá «le los regimientos de Schlii…</t>
  </si>
  <si>
    <t>…ecialmente aplicado i destruir el con kopolis con teda su división, instruido de estos castigos, ha su trabando (porque también es este oficio el color y la base de los plicado al general Langeron que lo retenga como prisionero de malhechores en este reino), organizado con sus buenas condiciones guerra. {Gaceta dt Augsburgo.) militares, y no hetereogéneamente compuesto, dirigido y manda En las cartas que llegan del campamento de Schumla se habla,do por…</t>
  </si>
  <si>
    <t>…ste» dos puntos, se ponga de acuerdo el mi- día 9 llegaron á esta desde Tamul dos cañones que e! Emperador &amp;ferIo de mi cargo con los demas que convenga, para proponer a regala al general Langeron; y el d&amp;ii salió para Krajowa el &lt; - -*S* M. la provkfepcra mas átii, económica y breve. Lo que de Real conde de Zoítuchln t, á on píOpüiCiOSái ~*• A* wi W jardea traslado á V. $* para noticia y gobierno dei Consejo; de "áá imhtü "Ge&amp;thari "</t>
  </si>
  <si>
    <t>Langeron-</t>
  </si>
  <si>
    <t>…e los católicos. Hasta de ayer tarde la plaza de Turnul; el comandante Ahmet-Selim ahora la mayor parte de estas exposiciones era contraria a las con entregó las llaves de ella al general Langeron- En poco mas de cesiones; mas en la última sesión han sido favorables: esta medi tres semanas ha tomado este general el fuerte de Kalé, y ha he da propuesta en favor de los católicos ha tenido en su apoyo 56 cho capitular á Turnul, en la que ha cogido 98 cañones…</t>
  </si>
  <si>
    <t>Langeronqueda</t>
  </si>
  <si>
    <t>…ividuos de esté cuerpo, con pro antiguó destino en- Bucharest; y esperamos deán* momento a otro porción á su calidad , número ¿ importancia. á su sucesor él general Miérkovioh. El conde Langeronqueda rtti’radO; el córtde Pablen, hermano del antiguó presidente-,- ha sido Revistas de inspección. nombrado gefé ; no soló del cuerpo de SchcrbatoW , sñt» también; Art. 82. El principal objetó de las revistas de inspeccióh és de toda lá reserva-de Va laqu ¡a y Mo…</t>
  </si>
  <si>
    <t>Langfordj</t>
  </si>
  <si>
    <t>…olta unos $00 espadóles y •la sesión ha sido tumultuosa. El lord maire , el conde de Rath- algunos, coinerciauta mejicanos, los cuales se han dirigido hacia down, lord Franckfórt, lord Langfordj sir A. King, sir Ed- Venen» y éá dónde se embarcarán part irse á los Estados-Uni mundHayes, el alderann Beresford, y otras personas de distin dos, á la-Habana y á Europa. Hubiera: sido muy considerable la ción, han hablado sucesivamente; sin embargo se ha ado…</t>
  </si>
  <si>
    <t>Langtroo</t>
  </si>
  <si>
    <t>…á su forta- No por esto se ha de creer que sea tan fácil como algunos ínc., siu habernos causado ninguna pérdida. dicen, la solución del problema griego. Hay muchos obstáculos El conde Langtroo participa que ha hallado en Turnul siete que vencer; ni tampoco creemos que los dos- embajadores se em cañones, ademas de los 14 de que ha dado noticia. Atemorizados pleen únicamente en este negocio, sino que trabajarán para dispo los vecinos y la guarnición…</t>
  </si>
  <si>
    <t>Lanuza.', Martin Bautista de</t>
  </si>
  <si>
    <t>Martin Bautista de Lanuza.'</t>
  </si>
  <si>
    <t>…cé, alcalde dc la Real casa y corte , 7 escri - la cnttogf'afí* dt la Impremd'Real. banía de provincia dé Alboníga^tonr apercibimienta que de no y-fe- id. : Fr.Juañ dcJesus'Matíi.'D. Martin Bautista de Lanuza.' hnccrfb les pérarl ^édo perjuicio. f: : El conde de Lemos. El Maestro Vicente Espinel. D; Jorge Juan;. «_l_Por providencié: del Sr. García Doncel, teniente correD. Antonio de Ulloa. jidor de esta villéVst na señalado el domingo 30 del corriente en 17. D. Pabl…</t>
  </si>
  <si>
    <t>Lar</t>
  </si>
  <si>
    <t>…a quien haga otro tanto. Si Córdoba y Paraguay son oprimi tsda «e adornó con una colárnosle de Resto sosteniendo el balcoo do» jpor hipócrita! sangninarioc, el. Perú nos ofrece al general Lar principal, en que je, colocó el ;retzgfo de S. M. bajo. pdfcUon Mar cubierto con una piel de asno, mostrando la lengua sedienta Real, y im tratperentecon versoscastellanoacubriendo la baiqpa- de sangre americana, y la» ufiat de un tigre. Si lo» movímieotoe ir…</t>
  </si>
  <si>
    <t>Lar, Manuel de</t>
  </si>
  <si>
    <t>Manuel de Lar</t>
  </si>
  <si>
    <t>…ceñido. cor.iios de! myn-r D. búlíx María de Guerra. Talaren D. Zsrarías de la Torre, sedas Mbdas y torcías. pr?':descij ha renovado el cvuntamiemo un expediente sobre re Madrid, D. Manuel de Lar razaba! y compañía. curtídoi. paración de &gt;3 izlesia parroquial , y emprerwsidcv.órro pzr^ la Martcreü, D. Francico Ferrer Román4 . pape., ecmtruccAn de un cementerio extramuros, .uvo fe:;c ex :o &gt;e es Barcelona, D. jo&gt;et Volar:, dioneas de oro ^ plata. pera_…</t>
  </si>
  <si>
    <t>Laro-, Hipólito de</t>
  </si>
  <si>
    <t>Hipólito de Laro-</t>
  </si>
  <si>
    <t>…ión que el patriarca ¿|e los gropónicos castellanos calificó con idiomas de Europa. •• su estilo sencillo dé vida quita pesares y quita pecados. El día 31 de Enero llegó á Par» el conde Hipólito de Laro- La agriculturaéntre los persas era una cosa sagrada; las leyes chefoucalt,-secretario :deembajada;que habia llevado áMadrid protegían sus-trabajos y la conservación de sus productos aun en la ratificación del tratado de los 80. millones, y cuatro grandes tiempo…</t>
  </si>
  <si>
    <t>Larragoiti, Rafael</t>
  </si>
  <si>
    <t>Rafael Larragoiti</t>
  </si>
  <si>
    <t>…, se traslada al día siguiente .1.° de Andrés Bcistegui, D. Tomas Gallegos f D. Ignacio Mansidor, Setiembre y á la misma hora el sorteo de los vales de Setiembre D. Carlos Ortiz, D. Rafael Larragoiti, D. Jipa Miguel Zar£ que es la Gaceta y Diario, fechas 25 y 23 del. actual se anunció lela , D. Fermín Genoa, D. Josef Suarez laclan, D. Juan Gar al público se verificaría en aquel día y bo-ra.; , cía, D. Buenaventura Llaverky D. Juan Manuel Anzoaín, Dea Juan…</t>
  </si>
  <si>
    <t>Larrinaga.Dofía, Francisco de</t>
  </si>
  <si>
    <t>Francisco de Larrinaga.Dofía</t>
  </si>
  <si>
    <t>…ión de la Historia gene tibáñez. D. Josef López. D. Francisco Pacheco. D. Nicolás, .Ca ral de España del P. Juan de Mariana., i la cual se añade la cho. D. Francisco Sgenz Gómez. ,D. Francisco de Larrinaga.Dofía continuación del P. Mifiana, y la narraciotrde los sucesos principa María Vicetita Jauregui. D. AtídresXfatienzo. D. Francisco ^qles desde el año 1600 hasta el de 1808 , pueden acudir á recoger ionio Bringas. D. Josef Gorrita y Villar, D. Jjosef Tarán-iena 'é…</t>
  </si>
  <si>
    <t>Lasauca</t>
  </si>
  <si>
    <t>…—*............. que dentro del término de go días, se presemen por sí ó por pro falencia.. .................................... i a i ídem. curador en .el juzgado de provincia del Sr. Lasauca, alcalde de casa Barcelona á pesos fuertes,....,,..............i........... i por 100 Idem. v corte,.y por la escribanía de Albóniga, á ser instruidos del esta Zar*dem. do de k testamentaría de dichos Excmos. Señores; pues de so ha i á i ídem. cerlo les parar…</t>
  </si>
  <si>
    <t>…*' cho Esteban Drouilhet, para que dentro del término dé go dias ■ FsfUUii .i&gt;^i¿.'in .«»^í»».'»v»i¿**«*;¿*é»*¿*#¿a***e»#**jqfeoaVeo . itfv i pápelo se presenten en el juzgado del Sr. Lasauca, alcalde de corte 7 es SmB^triiffrdxrrwl/stwioiuttwiiruMHHMMHniwi^na r^ dinero. cribanía de provincia de Albóniga , 4' deducir el «brecho qué les asista en la demanda puesta sobre su pertenencia por lá referida CidlIlMIWrHHI i ídem. casa de Esteban Drouilhet;…</t>
  </si>
  <si>
    <t>…la guerra de la independencia, cupo-eri suerte! paVáqUé'éri el'-término-dé go dias la deduzcan en el juzgado*del del primer extracto de la de este dia á Gervasia Protasia Leredo, Sr. Lasauca, alcalde la Real casa 7 corte; *y afectábanla de provin hija de Juan, sargento primero que fue del regimiento de Guar- cia de Albóniga; con apercibimiento de que al que no lo hiciere dias de infantería, muerto en accion de guerra. le’pirará énterógerjuició. *…</t>
  </si>
  <si>
    <t>Lasauca, Josef</t>
  </si>
  <si>
    <t>Josef Lasauca</t>
  </si>
  <si>
    <t>…ento de' letras i tazón de....;. St 4 4 por 100. tro del término de treinta dias concurran i deducirle al juzgado Acdtones del Banco..,**«*«eeee*a 144 ps. fs. de provincia acl SV. alcalde D. Josef Lasauca y escribanía de Al::í boniga , con apercibimiento que de,no hacerlo les parará entero perjuicio. -'i ^ cita 7 emplaza i los que se crean con derecho ! los bie ANUNCIOS. nes que á su fallecimiento dejó Doña'Josefa Anastasia Corcostc- gui ¿Sutural de la villa d…</t>
  </si>
  <si>
    <t>Lasgcren</t>
  </si>
  <si>
    <t>…nere! Rudzewksch; mas esto necesita confir- ro próximo se encenderá sobre la tom -nuevamente construida et* la punía N&lt; O. de la pefk del Ptlier á ó§ leguas marítimas al S. 36* EL general Lasgcren se ha encargado interixsatnente del man este {éd tiunido) dei: fanal de Fotir, otro de segundo orden y do en Jassy , despees de haber calido para Petersburgo el conde de eclipses cortos que arderá toda la noche, y podrá descubrirse en días Witrzensteis t que…</t>
  </si>
  <si>
    <t>Latorre, Mariano</t>
  </si>
  <si>
    <t>Mariano Latorre</t>
  </si>
  <si>
    <t>…y dei Cas bar los ramos.de geografía , historia, música , dibujo, lenguas vivas y tillo de k Fuen-Girok, cuando aquellos &gt;e dispersaron y arroja primeras letras D. Hennque Vrirk , D. Mariano Latorre, D. Il ron las armas, habiendo debido á los esfuerzos del coronel Divadefonso Pardos, D. Inocencio Pardos, D. Pascado Lorrlo, Don Ios el haberse podido reembarcar: en seguida fue nombrada briga Josef Luis, D. Cayetano García y D. Fiancóco Barros. dier y subím…</t>
  </si>
  <si>
    <t>Latorres, Antonio'</t>
  </si>
  <si>
    <t>Antonio' Latorres</t>
  </si>
  <si>
    <t>…do de armas jacales. Cuenca, E&gt;. .Benito Canales, tejidos de lana, ^ En id,, D. Juan Lacomhe, escudo de armas Rcafes. , Midi id, D. Angel Mantilla, productos químl'cós.' ; * Akoy, D. Antonio' Latorres, paños. QSe conimuara!) Premios -que JV M. h&amp;toiusdsdo d propuesta de la Junta. ? ■: Concluyen las variedades estadísticas. C&amp;SLtAS BE A?R2£Í0?H y V i i ‘ ¿ . León, D. Lino Alambra, director del R^l hospicio, lien r Tenemos noticias .circunstanciabas.. de las…</t>
  </si>
  <si>
    <t>Lava</t>
  </si>
  <si>
    <t>…dirigida i los individuos del cuerpo diplomático , protestando con de una misión particular cerca del-Emperador de Austria. Se- ha tra la usurpación de la autoridad suprema porel general Lava lie, reparado en que .la mañana que el Monarca dió. audiencia al y contra la pretensión de Buenos-Aires á que se la considere como general polaco , salió S. M I. para Jos baños de Badén, dejando el' capital de la repúbl ica , y declarando ademas qqc no hay ot…</t>
  </si>
  <si>
    <t>Laval</t>
  </si>
  <si>
    <t>…á ó rectificará su distribución, no ni aun nominal, pues el almirante Brown, que ocupa la cidvelará sobre la observancia de mis decretos y reglamentos, y sobre dad, no reconoce al general Laval le, que había sido nombrado go el orden de los ascensos respectivos á este ramo, cuyas propuestas bernador interino, y dice que si lo atacan hará volar la ciüdadedefinitivas formará y me dirigirá. Arreglará, en fin, el servicio la; por manera que es imposible…</t>
  </si>
  <si>
    <t>Lavalle</t>
  </si>
  <si>
    <t>…n fomentar los mia gobierno, producida por uná división que volvía de la guerra con mos désórdenes,que ¿} gobierno debe trabejar por evitar í Es ver tra el' Brasil, mandada por el general Lavalle. Aun no se saben1 dad que el ministerio ingles no ha propuesto una* ley contra el duélos pormenores de esté acontecimiento; pero se éoHge'que el día* íp; pero también'.ló es que nimee se eligió tan mal una ocasión, 30 de Noviembre supieron los individuos del'…</t>
  </si>
  <si>
    <t>…en el,mismo objeto que llan «n la rada de Tolon han recibido orden de estar dispuestoe para la de Liverpool. hacer una expedición á Argel, y se cree que se confiará esta ira» __El general Lavalle, gafe de la república’ de Buenos-Aires, portante misión al almirante Rigny. El ensayo que se ha hecho [ha dado un’decreto con fecha a de Eneró último; por el cualanu- con la.bombardero la Acheron)st salido como se deseaba; todo inla/como per judiciales, al Es…</t>
  </si>
  <si>
    <t>…ma opinión son los oficiales europeos que sir dad pasó á Montevideo; lo que indica al parecer poca simpatía I ven en el ejército del Sultán, al paso que consideran como muy con el general Lavalle. , . expuesta á una catástrofe la división rusa que ha desembarrado en Ha sido tan bien recibido en Irlanda el Wl de la emancipa Sisópolis; sin hacer mérito del caso, aun incierto, en que entrando ción , que el lord teniente manifestó que no habí» inconvenien…</t>
  </si>
  <si>
    <t>Lbborde-</t>
  </si>
  <si>
    <t>…e poder arribar á él * navegamos para la Baliza , i la que bre habla salido ya esta tropa para Nueva-España, de donde vino llegamos el dtaíaa -aJasxkxo de k . .j i ■ á buscarla el señor Lbborde- / ' . 3? El valor sercnoepae las tropas haá mandes tadp durante todo el temporar ia hueca y voluntaria disposición coa que se presta— CAMSIOS OÜI OLA. roa á la maniobra del buque , ht indiferencia ó resignación coa Londres 365.__París 1518 a í9-_Santanter i b…</t>
  </si>
  <si>
    <t>Lcpranto</t>
  </si>
  <si>
    <t>…divina, al restablecimiento de la tranquilidad y me esta resolución hizo inmediatamente una vigorosa salida. - jora del Estado de Irlanda; y que estrechando los vínculos que o El coronel Lcpranto, que ha levantado un cuerpo de arnau- unen las varias partes de este gran Imperio, consolidarán y autas al servicio de Rusia, ha manifestado en la orden del dia, que . mentarán su poder, contribuyendo á la felicidad de su pueblo.” no tardarían en cubrirse de…</t>
  </si>
  <si>
    <t>Leal, Francisco</t>
  </si>
  <si>
    <t>Francisco Leal</t>
  </si>
  <si>
    <t>…guiendo con todo lo restante dei régimen pres principales panes de la doctrina cristiana, compuestas por ei ba crito , y amenudando las unturas de la manteca de puerco con chiller D. Francisco Leal , cura propio que fue de la villa de Belalgunas gotas de vinagre exactamente mezcladas en ella en toda la vis de Monroy: un tomo en 8.° Se hallará en las librerías de Viaregión abdominal. na y Razóla, calle de ia Cruz , y en la de Viana, calle de Carretas. En…</t>
  </si>
  <si>
    <t>Leal, Josef Dionisio</t>
  </si>
  <si>
    <t>Josef Dionisio Leal</t>
  </si>
  <si>
    <t>….......... rt...... I..'... 160 D. M. M. O............. ............................................... 80 J. F, V..........................:............................ ...... 40 D. Josef Dionisio Leal............................................. zoo —Gsr............ S*° D. Manuel Muñoz, párroco de Lalande ••*■**■••••»»ee»e '400 D. M. R....... 400 D. F Fernandez.^.—............................. .................. 600 D. J. R...................... 100 • D.,F…</t>
  </si>
  <si>
    <t>Leal, Roque</t>
  </si>
  <si>
    <t>Roque Leal</t>
  </si>
  <si>
    <t>…rnado con los mas graciosos conceptos. llará en la imprenta de Aguado. «Sin embargo en todo esto qo foliamos nada de raro: es preci ____Respuesta y reflexiones sobre las cartas de D. Roque Leal y so que asi suceda, porque no vemos en ello' mas que las precisas Castro, acerca de la representación á las cortes del Sr. Arzobispo consecuencias de los diversos intereses que existen en las sociedades de Valencia, por el R. P. Fr. Juan de S. Andrés, difini…</t>
  </si>
  <si>
    <t>Lebzeltern</t>
  </si>
  <si>
    <t>…maron nuestros soldar Esta mañana ha salido el príncipe de Meternich para su ha 0&lt;los, quienes le persiguieron, cogiendo 4 cañones y algunos pri cienda de Bohemia: lo acompañan el conde Lebzeltern y el con sioneros. El. campo del bajá y a banderas cayeron en nuestro sejero áulico Genz. poder. Debe notarse que este ataque no nos costó ni un hom El Archiduque príncipe hefedero y el Archiduque Francisco bre; pero el día antes en el de Czalamaly, asi como…</t>
  </si>
  <si>
    <t>Léi</t>
  </si>
  <si>
    <t>…laterra', y eí jé muger Bentto VelaKO, D. Alonso Fernandez, D; Fráócisco Súáré'z Val- ra loca en Francia. * , ^ , ¡ . dés, D.. Lorenzo Pascual Iriarte ¿ Pí Nicásio de ja'Cimiífi ¿"Don Léi observaciones de Mr. Desquirql a. extienden, lis Tarja Joaquiñ-de-la Raya , D. Santiago itha'rri; D. Gártós 'y pf jósef ocupaciones, fila edad , 4 las estacioné? que presénten algunas di Perez y D. Francisco Mi lans, para" 'que ál preciso y peféntórii ferenci…</t>
  </si>
  <si>
    <t>Leiv, Francisco Ibafiez de</t>
  </si>
  <si>
    <t>Francisco Ibafiez de Leiv</t>
  </si>
  <si>
    <t>…Piego del Rio y.P.' Jufcibel la Católica, S. Fernando y $. Hermenegildo , y ¡teniente ge* ián de Fuentes, regidores perpetuos dél ayuntamiento dé l¿. mis neral de la Real armada: D. Francisco Ibafiez de Leiv*: P. Joar ma, y su diputado del comunP.'Josef Ferrer, coronel de infan jpin de Peraltay Sana, caballero (pensionado de le Realy distinguida tería, cibélfero de lá Real y militar orden de S. Herménéglldo: Orden española de Cirios ni, r .secretario del Rby nues…</t>
  </si>
  <si>
    <t>Léiva, Antonio</t>
  </si>
  <si>
    <t>Antonio Léiva</t>
  </si>
  <si>
    <t>…tratos cada uno, que' no. En Nan-King hay una torre de 300 pjes de alto, hecha toda contienen los siguientes: de loza de China, que ha resistido á la acción del sol y de la in 1 0 D. Antonio Léiva. Ambrosio Morales. El P. Juan de clemencia del tiempo, por espacio de 400 años. Es opinión co Mariana. Fr. Lope Felhr de Vega Carpió. D. Antonio Solís. Don mún que los chines dejan la arcilla expuesta al aire; durante so Nicol as Antonio. años, antes de emple…</t>
  </si>
  <si>
    <t>Leiva, Diego Covarrubias y</t>
  </si>
  <si>
    <t>Diego Covarrubias y Leiva</t>
  </si>
  <si>
    <t>…os que componen la 8. ® D. DiegÓ Mésía ‘ y Guzman. El Maestro Juan de Avila. | junta encargada de este ¡mportántc negocio: cuarto, que las reba- ‘ El^Padre Fr. Josef de Sigiienza. D. Diego Covarrubias y Leiva. jas severas hachas en los gastos 'públicos, rebajas1 afió( nai¡e desea- 1 Jiiin Urbina. El Padr'eD. Tomás Vicente Tosca. (Se continuará.) . da» y propuestas, y jamas llevadas 4’efecto con el acierto que en el, h día: quinto, que loa aumentos1'éü¿: ha recibid…</t>
  </si>
  <si>
    <t>Leman</t>
  </si>
  <si>
    <t>…azct, atacó vigo quiera tentativa de parte del enemigo, resolví que saliesen dos ex rosamente en los últimos dias de Judio á esta plaza; pero después pediciones ; una al mando del coronel Leman del 4.0 de cazado de un sangriento combate, fue rechazado por la valiente guarni res con el encargo de apoderarse dé Khniss, punto fortificado y ción de aquella ciudad, mandada por el general mayor Fopow, y situado á 100 verstas sobre el camino de Muscha, y l…</t>
  </si>
  <si>
    <t>Lemonauria, Francisco</t>
  </si>
  <si>
    <t>Francisco Lemonauria</t>
  </si>
  <si>
    <t>…oaquín de Arriaga, L. Croutelíe, 28 rs. . D. Manuel Silvestre Echevarría, D. Pedro Antonio deOlayarríe- Do Marte, pintada por D. Velazquez, y grabada por Le Vita‘y Santa Cruz, y á D. Francisco Lemonauria, vecinos de Bil llain, 28 rs. ■ bao:^ D. Joan Manuel López Carvajal y D. Antonio Luis Coli ; Tomas Moro, gran canciller de Ingjaterra, pintada por Tinas, vecinos de Bembibre en Galicia; á D. Ramón Portillo, ve ciano, y grabada por F. Muntaner, 28 rs. cino de…</t>
  </si>
  <si>
    <t>Lengua, María Fia</t>
  </si>
  <si>
    <t>María Fia Lengua</t>
  </si>
  <si>
    <t>…ajos por la crecida del rio, que ha causado mu difunto D- Josef Booligni, se declara comprendida también su cho estrago en todas las cercanías, destruyendo entre otras cosas viuda Doña María Fia Lengua en dicha regía general. Publicada los grandes almacenes que se habían establecido en las inmediacio en consejo pleno esta mi soberana resolución, acordó su cumpli nes de Brailow, Hirsowa y Gaikfz. miento, y para su debido efecto expedir esta mi Reai Cédula, p…</t>
  </si>
  <si>
    <t>Lengua, María Pía</t>
  </si>
  <si>
    <t>María Pía Lengua</t>
  </si>
  <si>
    <t>…os habían sufrida. grandes de León ácc, A los del mi conseio dcc* : sabed; Que Habiendo acu pérdidas en las inmediaciones de Varna y de Silistna. Ayer se de dido á mi Real persona Doña María Pía Lengua, viuda de Don cía en esta capirabque ks tropas turcas acampadas cerca de Rurschuk Josef BouÜgni, Director que fue de Reales loterías, y ministro se habían adelantado hacia Giurgevo: los que se hallan mejoren— .honorario de mi supremo consejo de Hacienda, soli…</t>
  </si>
  <si>
    <t>Leroy</t>
  </si>
  <si>
    <t>…ruz , jr;caí la librería de Viana, calle de Carretas, -cion por consiguiente no es practicable sino en un córte número á 3 rs. cada uno cu niqgró y &lt;í iluminado. de individuos. Kl Sr. Leroy, que aunque triturador; es hombre muy -j .I» cita y emplaza á D. Cayetano ;de Xérranechea, como uno .'franco, y dd ún talento superior ; confie» que le ha sucedido mu- dé los herederos de Dofiü María Josefa-Villaréai de Berrir , para chas reces coger y arranc…</t>
  </si>
  <si>
    <t>Lerroux', Pedro</t>
  </si>
  <si>
    <t>Pedro Lerroux'</t>
  </si>
  <si>
    <t>…n el p.iis, tomos. Los que se suscribieron en casa del autor , podrán recoger «de dónde viene ese odio mortal que se ha manifestado contra el este último en casa del encuadernador D. Pedro Lerroux', calle de gobierno peninsular y contra sus hijos’ A esto por ahora respon •Hortaleza, núm. 29 , pasadas las Cuatro esquinas._Este apéndice, dernos que tío son los indios los. que han desplegado ese odio, sino en el cual se han hecho muchas enmiendas y adicion…</t>
  </si>
  <si>
    <t>Lewaschow</t>
  </si>
  <si>
    <t>…as estas tre aquellos hombres gandes á quienes la guerra ha hecho céle tropas; la infantería lo era por el ayudantegencralChapowitzki; la bres en nuestro siglo.' caballería por el general Lewaschow, y el general mayor Wachs-/ ~-Después que "pasaron los rusos el Balkan ninguna resistencia tnow mandaba la artillería. Luego que llegó el Emperador, acom opusieran ios turcos: cosa á k verdad admirable. Se apoderaron pañado de S. A. L el gran Duque heredero y…</t>
  </si>
  <si>
    <t>Lezica</t>
  </si>
  <si>
    <t>…o en el Diario de tor D. Migue) Villegas dictaminó como asesor: ql'gobierno cu Buenos-Aires, titulado ti Tiempo', y la perdona que en él habla brió sus compromisos y! reembolsó al señor Lezica. Se presenta es D. Juan Martin Puirredon, director el afio de 19 de la llama rían mas testimonios si fuera necesario. da república Argentina:' sugeto que le exhibe con el motivo da es «Me quéda la confianza de creer que después de éstos hechos tar contestando…</t>
  </si>
  <si>
    <t>Lezica, Ambrosio</t>
  </si>
  <si>
    <t>Ambrosio Lezica</t>
  </si>
  <si>
    <t>…reflexio rado del direciório, cuando los señores Leziea.y Arguibel diri nando mas sobre este punto, hemos resuelto al fin publicar íntegra gieron sus libramientos i cargo del.Sr, D. Ambrosio Lezica por y literalmente el papel, ya para que la misma iniquidad del lengua- hs cantidades qué habian anticipada á consecuencia de- lás órdenes ge sea testimonio de su origen, ya para que las ofensas con que los que este excelente americano'les'había- dado, compro…</t>
  </si>
  <si>
    <t>Lezica, Tomas</t>
  </si>
  <si>
    <t>Tomas Lezica</t>
  </si>
  <si>
    <t>…estaba próximo fi sucum zas; y desdé entonces se pusieron en juego los medios conducentes bir. La Gaceta mercantil, que le era favorable antes , imítló de á este objeto. Lps Sres. D. Tomas Lezica y D. And tes Arguitono, habló de moderación y pidió la paz, y se entablaron iú bél, naturales de Buenos-Airés/y; establecidos con crédito en' la negociaciones. El tratado se: firmó el 34 de Junio, y Lavalle y1 plaza de Cádt¿,‘'fueron loS ágetitú'qué llevaran fi su tér…</t>
  </si>
  <si>
    <t>Lezo, Blas de</t>
  </si>
  <si>
    <t>Blas de Lezo</t>
  </si>
  <si>
    <t>…ín ¡ en Sevilla á D. Géfóbinao Yorifa jr D. Gada Real en el áfio 1746. 4.0 Noticia biográfica del generar de Í riel Julián García, 7 ppr, su ausencia ui apoderado ^). Pedro máriha D. Blas de Lezo, con la relación deda heróica defensa de Muro;en Murcia i D. Josef de Sobrevifias: en Al icánteála com-, Cartagena de Indias én ¿741. 5.* Noticias1 curiosas sobre la marina psÚía titulada Masanes, ó á su apoderado D. Francisco Gataumbo, dé guérré , ensóbrela…</t>
  </si>
  <si>
    <t>Líancs, Antonio</t>
  </si>
  <si>
    <t>Antonio Líancs</t>
  </si>
  <si>
    <t>…, reconcentrando haber tenido efecto el nombramiento que S. M. tuvo á bien hacer mis fuerzas en la plaza de ia Aáuana, y chupando las 'fcocascallcs y para la expresada canongía en D. Antonio Líancs, D. Antonio azoteas mas elevadas. La fuerza disponible consistía en 200 hom Pujol y D. Isidro P-erarssu. Asimismo se ha servido S. M. nom bres á mas de 10 guias que llégaron/aqueiía tarde del cuartel ge brar á D. Juan Palerm para una canongía de la iglesia ca…</t>
  </si>
  <si>
    <t>Lichen'</t>
  </si>
  <si>
    <t>…ediraenla cual pudiera leersc.- Aíos to d’Ochotsk, que ya se hallaba en el mayor peligro, á no haber Dioses manes. Junio :dt io (é&gt;mas) anos, amada de los suyofífttd: I acudido el coronel Lichen', quien á la cábeza de un batallón dei en este sitio. Muchos soniosepitafios antiguos que principian cpn regimiente^»-, se precipitó sobre los pelotones turcos, - ponién esta dedicación á los manes de los difuntos, que ya se (opiabandose al mismo tiempo al fla…</t>
  </si>
  <si>
    <t>Lig, A. de</t>
  </si>
  <si>
    <t>A. de Lig</t>
  </si>
  <si>
    <t>…res se han so-edido gradualmente y sin interrupción. la preparación y acción de gracias á la misa; obra del limo. Señor Solo us hombre ha tenido el Rio de la Plata capaz de servir D. A. de Lig cris &amp;c. Traducido dei italiano al castellano por el I su patria con. virtudes y talentos. El señor Saavedxa se mostré presbítero D. P. Perez Villanueva.; segunda edición. Un tomo ea desde luego digno de presidir los destinos de aquella república; 12.0 á 6 rs…</t>
  </si>
  <si>
    <t>Limar</t>
  </si>
  <si>
    <t>…viro» deseos que tengo .Sabido por lo» peruanos despacharon la fragata Prueba, laque de que prosperen loe intereses dé esta país me han inspirado y mo dejando al paso en Piura al general Limar, siguió sobre Guaya-, vido á daros mi dictamen, y ofreceros estos'Consejos^Angltsty. quil: hizo retirar á EUmgrpt, y quedaba bloqueando aquel puer to. Esperemos noticias mas posteriores, observando mientras las \ ^ '' / ",15*4110*. ; % debilidades criollas, (…</t>
  </si>
  <si>
    <t>Liñan, Gonzalo</t>
  </si>
  <si>
    <t>Gonzalo Liñan</t>
  </si>
  <si>
    <t>…pomy los antiguos derechos denlos gobiernos á En Dibujo, D. Pedro Campuzano y D. Teodoro Saldafia. .los vaivenes de upa discusión ¡no seria supina impericia entregarlos En Música, D. Gonzalo Liñan, D. Fernando Meras, D. Juan 1 al torbelljpo de un siglo que se levantó contra la autoridad de Martínez, D..Mariano Gil, Excmo. Sr. Marques de Casasola y ~ todas las edades, y deseftimó y vilipendió bárbaramente los mas D. Manuel Junco. venerables monumentos!…</t>
  </si>
  <si>
    <t>Lindelfch</t>
  </si>
  <si>
    <t>…e parte Giman/*: - -’v ■ -3 ‘ ^ 5 parte el pecho. •' ■■■■*»' r -¡- .-I "í ■ ; -i ■ í-_ ■ ■ —^Acaban dearribar á Cronstadt de vuelta de so v¡age a!rededor »Viendo .pues el tenientc coronel Lindelfch, quien coo este del múndo, después de una ausencia dar tres años lav óos corbetas motivo tomó el mando del destacamento rla. inferioridad de su» Staaikonvttuk j 'líitke., Los résuhados de estaexpedicion no des* fuerzas respecto de las del eqetnigp, $1 cual re…</t>
  </si>
  <si>
    <t>Lingcron</t>
  </si>
  <si>
    <t>…Poros los tres embajadores. Toda-la atención está 'nja'aliora en Bosharest, con motivó de ha Algunas cartas «le Patrás de 6 del corriente anuncian que en berse presentado allí al general Lingcron dos diputados servios, Brachi,-pueblo distante^diez horas de Pairas, en la provincia de lo cual ha dado margen ¿'muchas cónjeturas. El, conde de Pahlen Kalavrita , se había declarado una enfermedad contagiosa, que por ha expedido sus órdenes para queise sumin…</t>
  </si>
  <si>
    <t>Lippi, Cesar</t>
  </si>
  <si>
    <t>Cesar Lippi</t>
  </si>
  <si>
    <t>…cia se habia levantado de su En la mañane del 30 de Julio último celebró.S. S. un consis asiento para saludarte,' permaneció inmoble éti está ocasión. torio público, en el cual el Sr. Cesar Lippi, uqfde los abogados , »E1 Sultán, al contrario, se condujo en la primera audiencia que consistoriales, peroró ante S. B. por tercera y última vez en la caur dió á Mr. Gordon con la ittayor condescendencia á favor de los sa del venerable siervo de Dios Fr. Bue…</t>
  </si>
  <si>
    <t>Lista, Alberto</t>
  </si>
  <si>
    <t>Alberto Lista</t>
  </si>
  <si>
    <t>…zan hasta el. 18 de Diciembre,en Juan Tirado y D. Manuel Perez, á quienes se dió en memoria el tre las cualeslas mas notables son las siguientes: tomo 4.0 de matemáticas del socio D. Alberto Lista. Al dia si ••Parece que el «mskier Husscin- bajá ha partido deSchumla guiente fueron examinados en doctrina cristiana, lectura, escritu para Silistria , en donde tomará el mando de. todas fes tropas que ra y principios de aritmética los discípulos de fe escue…</t>
  </si>
  <si>
    <t>Liverpool</t>
  </si>
  <si>
    <t>…ora han quedado aislados, esta cuestión. Debemos recordar que S. S.-se distinguió en los á reunirse á Prusia, Bavicra- v Wurtemberg; y entonces no exis principios del gobierno del lord Liverpool por un elocuente dis tiría mas. línea de aduanas que la interior dé la Confederación Gcí* curso en favor de, los .católicos. (_Courier.) mánica. (Idem.")................. ■ Escriben deDublin que parece .trataba de disolverse por sí • - ITA1IA. ' misma* la aso…</t>
  </si>
  <si>
    <t>Liycourt, Maillard de</t>
  </si>
  <si>
    <t>Maillard de Liycourt</t>
  </si>
  <si>
    <t>…ará.) . respondiente á los buques de la expedición de Mr. Lapeirouse, y ■_ hallado por la corbeta Astrolabio en la isla de Manicplo. NOTICIAS EXTRANGERAS. .«El pzyÍQ;Bresla'ü!, su comandante Maillard de Liycourt, sale DIOIATSXKA. hoy para Ñipóle»; conduce á S. E. la condesa de Quilleminot y IMres a8 de Marzo, su familia. Fondos fétikos. , Tres por 100 consolidados $p§. »Macana saldrá para Cádiz la corbeta JEmuiasion, capitán — ^.Aje^sc dfó cuenta en la Cámara de los…</t>
  </si>
  <si>
    <t>Lizasoain, Juan de</t>
  </si>
  <si>
    <t>Juan de Lizasoain</t>
  </si>
  <si>
    <t>…rta uniformidad, sin que por esto se dejasen de observar las dis Diego María dsl Vállé, alumno del exprésalo estudio, y discipu- tinciones relativas á los varios países.” . lo dél profesor D. Juan de Lizasoain. ( D. M. dt C.) «Los jesuítas, no solamente pensaban en educar la juventud, sino que cuidaban también en ella de las costumbres y de la reli Madrid jo de Junio. gión. No hay especie.de resorte moral por cuyo medió no auxi S. M. y AA. continúan sin novedad en…</t>
  </si>
  <si>
    <t>Lkvaíos, Pedro</t>
  </si>
  <si>
    <t>Pedro Lkvaíos</t>
  </si>
  <si>
    <t>…ana- El dia 9 de Febrero de este año faUeció en la villa de Areli lític:i 1 y roda la historia eclesiástica f Laa sido las materias de es cellar, provincia de Tole fo , el Excmo. Sr. D. Pedro Lkvaíos, e tos exámenes que atrajeron desde luego un numeroso y distingui marisca! de campo de tos Reales ejércitos', á los 74 años de su do concuF'O. edad. Principió- sus -erv icios desde subtenlerire de fusileros del re e Los humanistas tradujeren los autores clasi…</t>
  </si>
  <si>
    <t>LL, J.</t>
  </si>
  <si>
    <t>J. LL</t>
  </si>
  <si>
    <t>…haber-, ñor D. Finuspo vil con la&lt; Serme.: Sra. DoPa Maxía Cmislos visto todos, ora por no ser posible retener de memoria el por* tina de Boxsom, Princctt*de la Dot-Siciliis, oor D. J. LL. F. \ menor dc.tañtat.y tan yaríacav decoraciones. Toda la población, Véndae á real y medio en Madrid librería de Munaiz, 7 á doe cuan externa es, apareció engalanada y risuefia para el, recibo de reala en Barcelooa, 01iva; Cádiz, Hortal y ¿ompañia; Granada,…</t>
  </si>
  <si>
    <t>Llano, Femando Queipo de</t>
  </si>
  <si>
    <t>Femando Queipo de Llano</t>
  </si>
  <si>
    <t>…ese in Lijo.........—.............................................................................1,000 diferencia lo que era sentimiento, se limitó á elevar en la :plaz*. Exento. Sr. D. Femando Queipo de Llano................ 500 dc S. Antonio un obelisco cuya descripción es como sigue: (Se continuará-')' Su.planta cuadrangular con el frente principal,á la calle Altqh*, se eleva hasta formar el pavimento que le sirve de base, ter Concluye el artículo delGmlignani i…</t>
  </si>
  <si>
    <t>Llano, Josef Agustín de</t>
  </si>
  <si>
    <t>Josef Agustín de Llano</t>
  </si>
  <si>
    <t>…nica, parte práctica por Linneo, 9 tomos 8.° marquilla, se ha servido nombrar gobernador militar y político de la plaza papel 189 rs., pasta 270. de Cartagena al mariscal de campo D. Josef Agustín de Llano, Tomos sueltos, cada uno á 21 rs. papel. segundo cabo de la provincia de Andalucía. Bosquejo médico, ó la fiebre maligna contagiosa por CaLista de los privilegios exclusivos que se han expedido con arreglo thral, 4.0, papel 10 rs., rústica 10. á la ley de inv…</t>
  </si>
  <si>
    <t>Llarena, Fernando de</t>
  </si>
  <si>
    <t>Fernando de Llarena</t>
  </si>
  <si>
    <t>…avía mayor que el que co- Por Rea! orden de 25 de Marzo de este año se ha servido el I metió en el asunto de la Charlóte II y de. La Colombina que na- Rey nuestro Señor conceder a D. Fernando de Llarena, vecino de • negaba de Liverpool á Coostsnr inopia, ha sido reconocida por la O rota va, en Canarias, privilegio exclusivo por cinco años para ¡ escuadra del bloqueo, y ei comandante ce él, no satisfecho con asegurar la propiedad de unos alambiques inventados…</t>
  </si>
  <si>
    <t>Llaverky, Buenaventura</t>
  </si>
  <si>
    <t>Buenaventura Llaverky</t>
  </si>
  <si>
    <t>…ue es la Gaceta y Diario, fechas 25 y 23 del. actual se anunció lela , D. Fermín Genoa, D. Josef Suarez laclan, D. Juan Gar al público se verificaría en aquel día y bo-ra.; , cía, D. Buenaventura Llaverky D. Juan Manuel Anzoaín, Dea Juan Antonio Jrusta , D.Antoníor Alvarez Moran, D. Félix ét CAUSIOS BEL DIA. Olaverríagae y Blanco , Do Amonio Tarascó, Sres. Fregusor, gfif papel. M^rck y compañía de Calcuta,D. Manuel Domínguez, marquesa 15 é ídem, de Fuentehermosa f marques de S. Juan…</t>
  </si>
  <si>
    <t>Lleri, Francisco</t>
  </si>
  <si>
    <t>Francisco Lleri</t>
  </si>
  <si>
    <t>…la D. Santos Mártíhei 30 &gt;[. •' --'A ‘ Dbfte Isabel da ta Plaza.l» •••••«•••«•••••a,* »»•«•«■»•••• «é«e» 100'spciodad^Cftw^ . - '• 7 ¿i ov&gt;, ■ ■.•■■■) «IÍMCU. &gt; ■ - * V ' • ■■■■&gt; D. Francisco Lleri «*»*•*•••••••••••» 8o' ¿'.o • rr; , . * „ . .v IX Bernardo.de Salazar. &gt;oo H 4‘ i; i ' ; i ‘ ’R Mftfatf Múfibz 6o JWftf A «j»r. - Cinco..por reo conaoliihéai t&lt;^ f, 6o c. D.EosebioBafiém;...«•»••«•••• M ••Oe«••••»•«*«•• »•#•«■••■••• 40# Acciones 4U baooo 186o…</t>
  </si>
  <si>
    <t>Lleven</t>
  </si>
  <si>
    <t>…o y lo condujo al -.....Ayer por k mañana tuvo el encargado de negocios de Fran frente del centro del orden de batalla para hacer el ejercicio sin cia osa'larga conferencia coa el príncipe Lleven, embajador de fuego; y la del centro desfiló también á la derecha un poco á re Rusta. taguardia de la anterior para formar pabellones y armar una tien Es este mismo día Isa debido tener una conferencia coa el da de campaña á retaguardia de los qm construían f…</t>
  </si>
  <si>
    <t>Lloret, Josef</t>
  </si>
  <si>
    <t>Josef Lloret</t>
  </si>
  <si>
    <t>…istóricamente del origen, progre ; Sres. brigadieres de cuartel en esta provincia, por sos, decadencia y estado actual de las fábricas de azulejos finos de mano de sunabilitado el capitán D. Josef Lloret..... 4,100 . esta ciudad -y sus contornos, y de los medios de auxiliar y fomen J Sres. gefes y ayudantes del estado mayor efectivo ' tar., utilizando los procedimientos 'de la química, arreglados á sus de esta plaza, por mano de su habilitado el teniente mas…</t>
  </si>
  <si>
    <t>Lmgeron</t>
  </si>
  <si>
    <t>…o. consecuencia se ha servido conferir la plaza en cuestión al expre Noticias del ejercito de Turquía. sado D. Francisco López Corona; mandando al propio tiempo Según un parte del conde Lmgeron parece que los barcos ett que los gefes superiores de los cuerpos avisen á V. E. de las va número de 38 de infantería, 500 de .caballería y ocho piez is de cantes que de esta especie ocurran, en lo sucesivo, y proponga, si artillería han hecho una salida de J…</t>
  </si>
  <si>
    <t>LMrti</t>
  </si>
  <si>
    <t>…pósiio cómo el ^mes pasado/para .. .; ..;i UQLATSXXA. hablar de este asunto. El orgullo turco ha.sufrido .mucho,a|t ver los elogios que él gabinete de S. Petersburgo. ha hecho del general LMrti »£ de. Julio. ' ,, '1 Loe fondos consolidados siguen cambiándose á 89. . Diebitsch por su conducta en la acción del i.i. Es de notar, que __Scgúncartas del cabo Momereda, parecéque las hostilida la Puerta, que al principio .gestaba al puebto los reveses y^sud…</t>
  </si>
  <si>
    <t>Ló, Joaquín Vicente</t>
  </si>
  <si>
    <t>Joaquín Vicente Ló</t>
  </si>
  <si>
    <t>…abandonar lá ciu Pedio de Rozas, a. D.Jmn Amonio Crespo: para «na ca— dad cuanto antes le fuese posible. El Censar, después de referir los nongía de H catedral de Jaea poc el :de D. Joaquín Vicente Ló males que acaba de experimentar su patria, concluye exclamando- pez Bravosa D. Pedro Dutari: una lácíon de la misuaa por con fa mayor energía , ma la libertad, ’ el de Di Miguel Poaq&amp;tbqi^idEX Marcos Vázquez: para tmat xa— Veracruz 28 de Diciembre de x8&amp;8. La…</t>
  </si>
  <si>
    <t>Ló, María Teresa Nicoiasa de</t>
  </si>
  <si>
    <t>María Teresa Nicoiasa de Ló</t>
  </si>
  <si>
    <t>…á 44 rs en j comodidades deseables. rústica y 52 en pa^ta, y en Sevilla, Barcelona, Ziragoza, Bilbao ! y Badajoz, á 48 en rústica. CAMBIOS BB£ DIA. _____Ignorándose el paradero de Doña María Teresa Nicoiasa de Ló ñires........ ...................... B7h f Bianqui, se ie avisa para que se presente por sí, ó por medio de | París..................... 16 1 á 2. apoderado, en Cádiz á D. Francisco de Paula Mi hura, á fin de I Santander........................... Par dinero.…</t>
  </si>
  <si>
    <t>Lobato</t>
  </si>
  <si>
    <t>…‘ ~ : ‘ 1» del gobierno se reunió á la inmediación del palacio. Se tomó —.^. .En pocos días de intervalo han llegado dos correos que haa esta disposición par haberse sublevado el general Lobato 9 los co— traído piídos del general marques Maison, con fecha 19 y 23 de robles Santiago, García y Tolza, el marqaes. de la Cadena, el ba Enero último. Los pueblos de la Morea ocupados por las tropas tallera de Tres-Villas, el primero de cívicos de Ja:capital…</t>
  </si>
  <si>
    <t>Lobé-recibió, Cirlos</t>
  </si>
  <si>
    <t>Cirlos Lobé-recibió</t>
  </si>
  <si>
    <t>…sus rebulta zzárd' Méredo i/éhc^ñáersé ¡el 19 de áctiepábre. El dos y fácil en su ejecución, y en corroboración de este aserto se puede citar un hecho, reciente en esta provincia. D. Cirlos Lobé-recibió de la sociedad una maceta de grana; hizo en ella sus observaciones, y en menos de un año ha multipli cado este insecto al punto de poseer en el dia trescientas macetas pobladas y «a buen estado. Ahora bien, «si una planta ha produci do un sfio los insectos su…</t>
  </si>
  <si>
    <t>Lodrc, León</t>
  </si>
  <si>
    <t>León Lodrc</t>
  </si>
  <si>
    <t>…las-sábanas,-porque losedifictot vendrán al suelo por año. Las- láminas « grabarán y estamparan &lt;n lá calcografía de medio'de *1» llanas.'El estado que presente aquel pais hoy día D. León Lodrc, bajada de 'Santo Domingo» Se stiscribe en esta «s almas lastimoso, la miseria los tiene en la situación mas de- corte en los'almacenes de música de Minteguii, carreta de S. Ge OTable: no te oyen mas que lástimas y-quejidos de todoa aque- rónimo, 7 de Hermoso…</t>
  </si>
  <si>
    <t>Loiedo, Manuel López</t>
  </si>
  <si>
    <t>Manuel López Loiedo</t>
  </si>
  <si>
    <t>…s, reformase una co respectivas librerías á recoger el lomo 23 de dicha obra. lección de las piezas mas importantes, escogidas por un juez inte ------Se desea saber el paradero de D. Manuel López Loiedo, que ligente y severo, persuadido de que esta cla?e de composiciones no en 2 de Marzo de 1827 sallo con pasaporte para e*ta villa de Ma sufre me¿bzhí y que no por la muchedumbre --siró por la exce drid de la dt Navia , en Asturias, su patria; ia persona que t…</t>
  </si>
  <si>
    <t>Lomana, Juan García</t>
  </si>
  <si>
    <t>Juan García Lomana</t>
  </si>
  <si>
    <t>…de D. Blas Leonardo Lozano; y pira otra de Ja colegial de Castroje- sus beneficios! Pero su generosidad no se satisface si no es imitada riz, por la de D. Francisco Mecerreyes, á D. Juan García Lomana. de sus fieles vasallos: conoce qué han sido muchas las pérdidas, y También ha tenido á bien S. M. nombrar por Reales de que se necesita de mucho para repararlas, y por eso quiere S. M. cretos para la iglesia y obispado de Málaaa , vacante por falleci que se…</t>
  </si>
  <si>
    <t>Lóndres</t>
  </si>
  <si>
    <t>…balandra Rífieman, El ten reme Griffiíhs y el mayor Kusier se volvieron el 31 á Rodosto, para pasar desde INGLATERRA. mili á Ccnstam inopia. Al día siguiente i legaron al cuartel general Lóndres 24 de Setiembre. otros cuatro plenipotenciarios torcos, procedentes de! campamen Fondos públicos. Tre» por 100 consolidados 894. to del gran visir- .Los plenipotenciarios turcos, dice el Times, han quedado El día i.° de Setiembre, en cuanto llegó á Andrinópol…</t>
  </si>
  <si>
    <t>López</t>
  </si>
  <si>
    <t>…mucho que hablar á los políticos de Abril hubo una acción entre el ejército de Buenos-Aires, man de café. (Gaceta de Augsburgol) dado por Lavalle, y el de Santa Fe mandado por el general López. El de Lavalle tuvo pérdidas de consideración, y se replegó sobre INC LATES* A. Buenos-Aires, hallándose á tres millas de dicha ciudad ai tiempo Lóndres a¡ de Junio. de salir el correó portador de estás noticias. Dicen que la tropa Fondos fúblicos. Consolidad…</t>
  </si>
  <si>
    <t>…introducido cn el lazare pero.fue perseguido y hostigado en*su marcha por las tropas dé to portMdie .de unos efectos qué han entrado en «l puerto -, pero Santafe, mandadas por el gobernador López. al punto se han tomado las mas eficaces, y rigurosas'medidas para ■ Hubo cuatro acciones parciales,' y el -16 de Abril por la tar contener sus progresos, habiendo impedido ia. vigilancia de las de se trabó una acción general é la lcguaa de Buenos-Aires.- Lo…</t>
  </si>
  <si>
    <t>…e cooperando con sabias to , sus intrigas no han dejadbkéspirir al señor Dorrego que ocucombinackmes á la magnífica obra de la restauración, arraigan pó su puesto, después, que «1 señor López fue presidente pocos mm y mas 5 si es posible r en,los españoles el amor á su Soberano* meses, Q$ermtmuara.) » * . v tfirman las dulces esperanzas qae inspira á todos el Rea-i himeneo. ; CAMBIOS JDBX. . OIA. - V i Londres g(5|.__París 15 y i&lt;y_$aníanderj bene…</t>
  </si>
  <si>
    <t>López, Braulio</t>
  </si>
  <si>
    <t>Braulio López</t>
  </si>
  <si>
    <t>…de las cátedras dél hospital geñeral de Madrid en inglesa" su compañera .laprimera fue invadidainmediat amenté’ *795 »Fp*1 3 ,r*-i ,íut“* 4{Si después asistiéndola él difunto Dr. D. Braulio López, y yen ■ A&gt;rwnánsas para él colecto de medicina de Madrid de 1175^ do á verla Antonio Francia, y el sargento de policía Salyerqúiñ, papel") rs., rñstica 4.* (Se eorfimiará') . t 01 este último fue atacado también y murió de laenfejrmedad? ¡Si rademas pasando…</t>
  </si>
  <si>
    <t>López, Diego María</t>
  </si>
  <si>
    <t>Diego María López</t>
  </si>
  <si>
    <t>…varios respiraderos ,'por- Iris que ha salido arena de- -por las inbdoras ó cloacas movibles. . color de plónio con un hedor pestífero, que ha sécado cuanto hú” Idem 4 de idñn. A D. Diego María López, del comercio de. tenido cohtacto^Oon ella. i '/ b'. "y. Málaga, privilegio de introducción por cinco años de uná máqui-, Benijofarjvy A.toladi su‘iglesia y gran parte-d« cas«s,con lasdo nade cilindros para reducir por medio de la presión ¿barras de au huerta…</t>
  </si>
  <si>
    <t>López, Géróoima</t>
  </si>
  <si>
    <t>Géróoima López</t>
  </si>
  <si>
    <t>…0 sido de 11.47^,723 rs. y 7 mrs.__Se ha hecho en bandera anglo D. Femando Trujülo................. ........ 320 americana española, inglesa, dinamarquesa, siciliana* rusa, sarda, Doña Géróoima López.........—............... 20 francesa, alemana y hokadesa. Coa la primera se han exportado JX Jitás dé. Lecanda^....^..*... 120 menos dé ~ del total: con Iz segunda mas de 2f octavea; con las 97359............ 24O demás el resto en proporción al orden con que…</t>
  </si>
  <si>
    <t>López, Joaquín Saez</t>
  </si>
  <si>
    <t>Joaquín Saez López</t>
  </si>
  <si>
    <t>…e año la administración de su dido mayor número de corsarios, no debe atribuirse á la difitul- Estado de Jumilla. tad de ponerse en el mar, sino á la do que se les presenta en sal Don Joaquín Saez López, de Madrid, 574va var sus presas. Hasta ahora solo el bergantín francés el Solitario ras lienzo de corufia y granoble para sábanas y ca es el único que ha logrado entrar en Argel, y para esto lo ha misas á los enfermos. verificado con pabellón neutral. El fís…</t>
  </si>
  <si>
    <t>López, Josef</t>
  </si>
  <si>
    <t>Josef López</t>
  </si>
  <si>
    <t>…. Juan Mártincz de Robledo. D. Francisco de Guardqmino. D. Manuel Cano. D. Bernardo* délos Heros. D. Josef 5ari_—Los' suscriptores á 1a; nueva edición de la Historia gene tibáñez. D. Josef López. D. Francisco Pacheco. D. Nicolás, .Ca ral de España del P. Juan de Mariana., i la cual se añade la cho. D. Francisco Sgenz Gómez. ,D. Francisco de Larrinaga.Dofía continuación del P. Mifiana, y la narraciotrde los sucesos principa María Vicetita Jauregui. D.…</t>
  </si>
  <si>
    <t>López, Juan</t>
  </si>
  <si>
    <t>Juan López</t>
  </si>
  <si>
    <t>…marina de-Rilbao, plicado sistema antiguo de recaudación y adtpinUtrscioa.”, Santander.y Mahon , y en el instituto asturiano de Gijon. — . Mapas de ,España antigua y moderna, por D. Juan López, geógrafo que fue de S. M., arreglados para unirlos á la Historia de anuncios. ......... ’ España,del P. Mariana, que actualmente se está publicando. Estos, mapas por su exactitud y claridad , son-muy útiles y necesarios pa Continúa, ti catálogo de leu, otras…</t>
  </si>
  <si>
    <t>López, León Alonso</t>
  </si>
  <si>
    <t>León Alonso López</t>
  </si>
  <si>
    <t>…de la insurrección: es probable que ten : lo í k contadores de examen de primera clase á D. Juan Antonio Ro drán la misma gracia los armenios católicos; porque los que han lando , D. León Alonso López, D- Manuel Fernandez del Cam vuelto no han sido molestados por .el gobierno, y sus iglesias se : la po , D. Tomas López Anteo ? D- Antonio María Zubiaur, Don hallan tan frecuentadas como antes. icrTeodoro Crespo. D. Pedro Pulgar, D.Rafael Autrsn ,D. Frail El…</t>
  </si>
  <si>
    <t>López, Luis</t>
  </si>
  <si>
    <t>Luis López</t>
  </si>
  <si>
    <t>…ar con demoslra- neda............... ...................................................... ................. ' 928 I dones de júbilo su agradecimiento al generoso Monarca, que mo Sr. D. Luis López de la Torre Aill.oh’, secretario vido da la itriste. situación en que se hallaba este pueblo, se ha de la legación de S. M. G. en la corte de. Viena............1,500 dignado proporcionarle un medio de prosperidad en la .concesión La presidenta y comunidad de…</t>
  </si>
  <si>
    <t>López, Mateo</t>
  </si>
  <si>
    <t>Mateo López</t>
  </si>
  <si>
    <t>…o ras lienzo de corufia y granoble para sábanas y ca es el único que ha logrado entrar en Argel, y para esto lo ha misas á los enfermos. verificado con pabellón neutral. El físico D. Mateo López, de Madrid, 20 onzas »Á pesar de esto, cuantos se hallan interesados en los nego del bálsamo de este nombre. cios del Mediterráneo desean vivamente se concluya pronto esta guerra de un modo ó de otro, porque las pérdidas que el co Estado del comercio y navega…</t>
  </si>
  <si>
    <t>López, Matías</t>
  </si>
  <si>
    <t>Matías López</t>
  </si>
  <si>
    <t>…uminadas , papel 5 rs., rústica 5. arará el perjuicio que haya lugar.__D. Juan Antonio Basaldó. Núm. 2.0 Máquina para hacer clavos, con idem, pepcl 6 rs., Í&gt;. Juan Ventura Ortiz. &lt;D. Matías López, Martínez. D. Juan rústica 6. , Antonio Gómez de Haédo. Doña Teresa Hernández.' D, Pedro Núm. 3.^ Idem para devanar varías madejas i la vez; dos groas López Martínez. D. Gregorio López de Pando y compañía, Don para descargarlos barcos, con estampas, en negro,…</t>
  </si>
  <si>
    <t>López, Miguel Calvory</t>
  </si>
  <si>
    <t>Miguel Calvory López</t>
  </si>
  <si>
    <t>….................... 1 por 100 ídem. D. Pedro Zalduegin, el capitán de la Drothingen, D. Migad Marcia............................................................ Idem. Gamhronero, D. Miguel Calvory López, Ruclíer y cotnpanh, Valencia..................................I..... ........... . Idem. D. Manuel Graiales, D. Jusn fiotillarena, MitcWFsobrinos t Barcelona á. .pesos fuertes.,......,™,.,........_...... F beneficio. compañía * D. Felipe Mercier:, D. lidefos…</t>
  </si>
  <si>
    <t>López, Nicolás</t>
  </si>
  <si>
    <t>Nicolás López</t>
  </si>
  <si>
    <t>…uque, y el i.° de Júnioras repi iglesia metropolitana de Santiago, por. fallecimiento.dé,D. Rafael tieron delante de las primeras autoridades civiles y militares,' de López Lago^á D. Nicolás López .Ballesteros y Santamariita; y los individuos de la academia de los gtor¿áfilos y de casi todo el para una ración de la;iglesia, catedral..de Málaga, por el -de Don cuerpo diplomático. En ambas ocasiones sobrepujó el resultado Josef Gómez Raudo; á D. Sal vado…</t>
  </si>
  <si>
    <t>López, Tomas</t>
  </si>
  <si>
    <t>Tomas López</t>
  </si>
  <si>
    <t>…metropolitana de Sevilla, por as no , se lee lo que sigue . censo ¿e D. Manuel María Ochoa y Pauün á ración de ia mis »La opinión sobre los Reyes y las naciones no debe for ma, á D. Tomas López: para una canoogíade.k catedral de Avila, marse por lo que digan sus enemigos, ni por ¡os libelos de los por promoción de D. Francisco Sardina á cíF3 de. la dtoSkñcrr.?, rebeldes y traidores, ni por los embustes de pamdanos interesa á D. Bernardo María de. Ho…</t>
  </si>
  <si>
    <t>Lorenzo</t>
  </si>
  <si>
    <t>…ro María Goyeneche, D02 Cora ña--. 00.|daño dinero, Lorenzo $to. pominge, D.-Fraccisco Calvo, D. Josef ígmSaot lazo................... ....................... lili. cio Palacios y D. Lorenzo l^querica, acreedores señalados por é Descuento de letras I razón de........... 3d á- 4 po? 100. corone! prófugo D. Josef Santos Arlzmendi, vecino y del co Acciones del BariCO...................................... ps. fs. mercio que fue de la ciudad de Lima,…</t>
  </si>
  <si>
    <t>LorenzoMozo, Joaquín</t>
  </si>
  <si>
    <t>Joaquín LorenzoMozo</t>
  </si>
  <si>
    <t>…\ resguardo, hacien importante grangería; y á ate fin résuéivo que dapues de los mi do el servicio de su instituto, encuentre en poblado ó despoblado nistros D. Juan dé Henátrosa, D. Joaquín LorenzoMozo, Don carros, caballerías ó personas: conduciendo géneros y efectos con Pedro Díaz déRivera y D. Hermenegildo Sánchez Pieités, que las guias correspondientes en,buena dirección , ó por avisos ó sos-: con mi secretario con ejercicio dc.décretos'D. Josef Martrer…</t>
  </si>
  <si>
    <t>Lorrlo, Pascado</t>
  </si>
  <si>
    <t>Pascado Lorrlo</t>
  </si>
  <si>
    <t>…spersaron y arroja primeras letras D. Hennque Vrirk , D. Mariano Latorre, D. Il ron las armas, habiendo debido á los esfuerzos del coronel Divadefonso Pardos, D. Inocencio Pardos, D. Pascado Lorrlo, Don Ios el haberse podido reembarcar: en seguida fue nombrada briga Josef Luis, D. Cayetano García y D. Fiancóco Barros. dier y subímpcctor del campo de G;hrafrir, en cuya gloriosa de na fensa se distinguió, hallándose mandando en Aígeciras. XEAI CAJA DE Atf…</t>
  </si>
  <si>
    <t>Lowther</t>
  </si>
  <si>
    <t>…anqui una débil resistencia; les hizo algunos prisioneros, y les tomó 100 cia electoral. cabezas de ganado vacuno : y habiendo tenido noticias de que un Asegura el Standard que él lord Lowther y sir John-Bec— grueso destaca||ento de turcos te hallaba en Ekistchi, se volvió al kett, individuos del gabinete, han entregado al duque de Wellingdía siguiente él coronel Bykovr por los pueblos de Tjdibikiói, tonsu dimisión, y que el Duque no las habia acep…</t>
  </si>
  <si>
    <t>Lozano, Blas Leonardo</t>
  </si>
  <si>
    <t>Blas Leonardo Lozano</t>
  </si>
  <si>
    <t>…as que úna de sus limosnas! ¡un millón y medio de reales, la de Astorga, por muerte de D. Francisco Gómez Serrano, á dados por sí y por su augusta Esposa , no hacen mas que uno de D. Blas Leonardo Lozano; y pira otra de Ja colegial de Castroje- sus beneficios! Pero su generosidad no se satisface si no es imitada riz, por la de D. Francisco Mecerreyes, á D. Juan García Lomana. de sus fieles vasallos: conoce qué han sido muchas las pérdidas, y También ha tenido…</t>
  </si>
  <si>
    <t>Lozar, Sebastian Perez</t>
  </si>
  <si>
    <t>Sebastian Perez Lozar</t>
  </si>
  <si>
    <t>…a verdad católica de la de D. Francisco Piñeiro, á D. Manuel Martin Santos: para otras secta masónico-jacobina en el siglo 18. El encarecer la utilidad dos de la de León por la de D. Sebastian Perez Lozar y D. Anto de su lectura á todo género de personas en la presente época, en nio Rodríguez, á D. Francisco Andrés García y D. Juan Manuel que aun serpentean los enormes errores de aquellos regeneradores Martínez; y para una capellanía de corO de la santa iglesia prima qu…</t>
  </si>
  <si>
    <t>Lu</t>
  </si>
  <si>
    <t>…fligió la Andalu Í0 sario ¿enera! de Cruzada; y obtuvieren los primeros D. Baltasar cía , fue nombrado mayor genera! del cordon de sanidad, teniendo LS- Garcíi, O. Benito N&gt; jera, D. Lu s Gutiérrez-, D. Antonio Pa á su cargo el establecimiento de fas líneas, y el difícil encargo de ea rís , D. Matías Nieto, D. Manuel Sí'tirana , D Fr masco Aki- combinar ei surtido def país epidemiado con la seguridad de los xrfras, D. Julián Rodrigo, O. Luci…</t>
  </si>
  <si>
    <t>Lucena</t>
  </si>
  <si>
    <t>…e 30. demas ministros de la divina palabra , compuestas por el R. P. Fr. Cabra. Trigo 22 : cebada ib: vino 16: aceite 24. Felipe de la Virgen del Carmen (Echeverría), ex-difinidor general Lucena. Trigo 28: cebada 19: vino 11: aceite 27. de Carmelitas descalzos. El autor se ha propuesto en esta obra fa Montllla. Trigo 28; cebada 24: vino 14: aceite 25. cilitar á los Sres. párrocos el modo de cumplir con la obligación Cuenca__Bdmuntc. Trigo, según clas…</t>
  </si>
  <si>
    <t>Lúea, Infante Duque de</t>
  </si>
  <si>
    <t>Infante Duque de Lúea</t>
  </si>
  <si>
    <t>…r auitríato trae las noticiss iiguiantei: ’ / 7 Aquella noche salieron, pera Viena los príoctpes deSalerno. c. Ei 3 del pásado llegó desde Argos á Egina el PresideMe, éb El Senno. Sr. Infante Duque de Lúea, vino á Roma i ver á donde m recibido con los honores debidos á su clisé. - *J SS; MM. , 7 estas salieroñ el- dia 7 para Florencia , después de hao-süiáó tdvo MéiCtht!«n Eéina, por rtiedid da Ud réiigióab que »ber hecho segunda visita á S. &amp; en el palacio Qui…</t>
  </si>
  <si>
    <t>Luen, Ramón</t>
  </si>
  <si>
    <t>Ramón Luen</t>
  </si>
  <si>
    <t>…aballería. (A~úm. 22.) nez , D. Minuel Hoyuelo, D. Minuel de la Viña, D. Ramón Real decreto eximiendo al principado de Cataluña del dere Rox , D. Francisco Gómez, D. Juan Sotilla, D. Ramón Luen cho de bolla en los géneros que menciona. (Núm. 2J.) ga;, Manuel Ctrpintero, D. Minuel Ribera, Sres. Hermoso y Orro restableciendo los derechos impuestos á los algodones en compañía, y D. Dominao Altube-, y á D. Josef Mayoli , cuya rama extranjeros en Real or…</t>
  </si>
  <si>
    <t>Luis</t>
  </si>
  <si>
    <t>…ía mencionada, 4 deducir el derecho traducción libre , que aunque bajo ¿c oiro nombre, es hecha por el de que se crean asistidos; con apercibimiento que trascurrido sin ¿fe&amp;Qgradb magistrado D. Luis .Gómez Negro: segunda edición: verificarlo, les parará entero perjuicio. EN LA IMPRENTA REAL.</t>
  </si>
  <si>
    <t>…ue á las He dado cuenta al Ksy nuestro Sefior de la instancia que inmediaciones de Oriqwitza; pero al fin tuvieron que abandonar 1 V* E. me remitió en ai de Mayo último, en la que D. Luis de el puesto,. .. ,t fi-, Luque,.teniente retirado en’Castro del Rió, con residencia fija - Se cumplen con el mayor rigor, las medidas sanitarias.; Un ins en i orre Campo, provincia de Córdoba, solicita Real licencia pector encargado de cumplirlas ocultó algu…</t>
  </si>
  <si>
    <t>…a mar- 5.® D. Juan de Austria. Fr. Luis de Granada. Martín da Az* , cha económica y política del gabinete de "Madrid con respec pilcuéta. Pedro Chacon. D. Bernardino de Rebolledo. D. Luis |to i la península, hallaremos: primero, que el establecimiento de Góngora. , en ella da puertos da depósito: segundo , que la franquicia otor- . 6.a D: Alonso Tostado. Luis Vives. D, Diego Hurtado de 1 cada al de Cádiz, tan deseada por sus habitantes , tan a…</t>
  </si>
  <si>
    <t>…, Pablo StBiiago, D. josef Buenav da, D Juan Marques, D. Be principiando por ks batallas de Tala-vera y Puente del Arzobispo, ■e- nito García, D. Ckcdlo Gomara, D. Clemente Marco, D. Luis acaecidas ia,primera en 27 y 28 de julio , y k segunda ei 19 de lÉC EntramKisaguss, D. joscf Girón, D. Jo*e£ Dorrego, D. Ma Noviembre del rarimo año: habiendo merecido en ambas el ser re el nuel Alvarez. comendado particularmente por los generales en cefes es…</t>
  </si>
  <si>
    <t>Luis, Félix Alonso</t>
  </si>
  <si>
    <t>Félix Alonso Luis</t>
  </si>
  <si>
    <t>…te de D. Joscf á dos navios de línea, que reemplazan á los que has venido de allí. Aguado, y no haber tenido efecto el sombráis lento hecho en (Times.) D Felipe Martin Manrique, á D. Félix Alonso Luis; y por Rea ______ Es el periódico titulado Jbé# 2?s*i? de 2 del corriente, les decretos también ha tenido á bien $. M. nombrar para una después de varias reflexiones favorables á ia España y á su gobier media ración de la santa iglesia metropolitana de Sevill…</t>
  </si>
  <si>
    <t>Luis, Josef</t>
  </si>
  <si>
    <t>Josef Luis</t>
  </si>
  <si>
    <t>…is. -mu al Rér núcstro Señor el 14 del corriente un almohadón dé ?«%, ___La leva de los marineros h* ¡comenzado en Np#humber]*ad, primerfnrto del ddtcubrimiento que acaba de hacer D. Josef Luis. Cumberland ; Devdnshire: dcc. Se; habla, de un armamento de ia €ásñecs , catedrático de qüíoiica del Real conservatorio deiÁrtes, ; navios de líneai .tg iragatas, y de otro* 20 buques-de, gufrni, loe y quien tuvo el honor ik ier admitido, cl dia: Viguiente{á…</t>
  </si>
  <si>
    <t>Lussy, Juan María Eduardo de</t>
  </si>
  <si>
    <t>Juan María Eduardo de Lussy</t>
  </si>
  <si>
    <t>…serrar chapas de texto como lo está en el dia en las universidades, lo que la da la caoba. preferencia sobre cuantas otras ediciones se han publicado con di Idem 18 de Octubre. A D. Juan María Eduardo de Lussy, in verso título de la obra de Febrero. Lo único que se echaba de me geniero francés, residente en Madrid , privilegio de introducción nos en la reformada de Marcos Gutiérrez eran unos índices copio por cinco años para una bomba llamada de Dietz.(JV continuar…</t>
  </si>
  <si>
    <t>Lutud</t>
  </si>
  <si>
    <t>…e1 pro* :-i;n-El día i.° de este mes se ha irntalado solemnemente la coml•piír laCisáMesU dé ganadero* dcZaragow,1 ea solici sion encargadz de amortizar la deuda «iel: Estado., El príncipe Lutud deqbesedécUre la' láoa procedente de su* ganado* exenta de becki . mtOHtro de hacienda, ha pvnnunctado con est« r motivo un derechos/aboliéndose ei de ro rs. ¿n arrobe impuestó por Reel discurso demostrandoJa fmportancia del nuevoesublocimáfuo,y 'orden de:’«…</t>
  </si>
  <si>
    <t>Lutzen, Rodulfo de</t>
  </si>
  <si>
    <t>Rodulfo de Lutzen</t>
  </si>
  <si>
    <t>…al servicio en estos términos es El (7 tuvieron los cardenales la quinta junta general, en la tarán sujetas las demas compañías de Veteranos en los pueblos de cual fue recibido el conde Rodulfo de Lutzen, embajador extra su residencia y en |os partidos respectivos á dichos pueblos. ordinario de S. M. I. cerca de la Santa Sede, quien tenia el en La aprehensión de desertores dentro del partido señalado, y la cargo de su Soberano para hacer presente á la asamble…</t>
  </si>
  <si>
    <t>M, Alejandró</t>
  </si>
  <si>
    <t>Alejandró M</t>
  </si>
  <si>
    <t>…franquicia de este puerto: ¡pero de qué Capo d’lstria en el afió de 1828. Dosvolúmenes en 8.° con los modo:!......£1 padre mas amante no pudiera deferir á una súplica retratos del príncipe Alejandró M.iurócordato y del famoso, mari dej hijo querido con mas afecto,con mas ternura, con mas ampli no Constantino Ctnaris. Esta obra es muy curiosa en las actuales tud ni con mas seguridad que V. M. acaba de hacerlo respecto circunstancias en que.la Europa.tiene fi…</t>
  </si>
  <si>
    <t>M, B. B.</t>
  </si>
  <si>
    <t>B. B. M</t>
  </si>
  <si>
    <t>…f 3,«K&gt;ó I Cpnlan , Saurnur y otros varios pantos;petó se ha logrado fusil» . D. V. R y G 1 «a4v»é«g••••••• é««aaa4«« «^#&gt;tMt«a*«i&gt;t4My»' 6o,\ ..mente reprimir ¿ los alborotados. D. B. B. M. residente en el principado de Asturias. goo »00&gt; las noticias de los departamentos manifiestan que no hay ibo-1 * id. N........................ «... .... —; |ivo paré temer que los granos vuelvan i encarecerse; pues «tí al QSt toátimará.') ; gunos mercados, s…</t>
  </si>
  <si>
    <t>M, I.</t>
  </si>
  <si>
    <t>I. M</t>
  </si>
  <si>
    <t>…unio.) Trigo, según clase, fanega 11 4 _Nueva forma de trillo presentado ai Real Comervatorío dé 12: centeno r cebada 10: arena 8: nao 18: aceite, arroba 54*-- anes, inventado por D. I. M. para cooperar al auxilio de los la Yizcaya.__.Bilbao. Trigo, fanega 35 a 37; cebada 17 a 19. bradores; este trillo ha merecido la aprobación de ios inteligentes Los otros artículos sis variación. por sü-sencillez, fácil ejecución y poco coste. Se vende h expl…</t>
  </si>
  <si>
    <t>M, Melchor Nudisposiciones de S.</t>
  </si>
  <si>
    <t>Melchor Nudisposiciones de S. M</t>
  </si>
  <si>
    <t>…c mero cuarenta de la Iglesia catedral te Patencia, vacante por muer cuentas de las correspondientes á la hacienda militar; 7 por las te de D. Ignacio Díaz Merchante 7 renuncia te D. Melchor Nudisposiciones de S. M., la del semestre á que se refiere el resumen ñez Moreno, á D. Gregorio Pastor. que se presenta por suplemento, será la primera que pasará á di VARIEDADES.cte tribunal, para cerrar de e*te modo las cuentas propias de ca da ate. Y el método de su redacción cont…</t>
  </si>
  <si>
    <t>M, N.</t>
  </si>
  <si>
    <t>N. M</t>
  </si>
  <si>
    <t>…rior. teno y cebada 13 * avena 9: vino, cámaro í8 : aceke .. arroba 44. it .. Rs. vn. Vizcaya;—BURsa. &lt;30 de Abril.) Trigo, fanega 40 á 44: centeno 25: maíz 28 á 30; cebada 19. ib D. N. M*~ 400' NOTICIAS DE LAS PROVINCIAS. r- IX V. M. I,OGOSr. D. Antonio Veramendi, nombrado porS. M. Se están levantando los planos para la nueva carretera desde de asssai general de Tánger.,................................. . SS° Burgos al embarcadero de Limpias…</t>
  </si>
  <si>
    <t>M, P.</t>
  </si>
  <si>
    <t>P. M</t>
  </si>
  <si>
    <t>…países B. G N. M. y L...............;.víAv..i-‘ 400 c! vuelo 4 k*: idea» rerofodomrr-^. H-t-ta en Amérka se fo visto precisado Bolívar 2 poner su eodi en ¿a balanza de! poder po- D. P. M. 1,000 pfi!ar, y aun ios E-taio^-Xfoiáos hiñ dado un paso háck h fuerza Dofia T. C. ? 140 y el p^for pübFeo, fo por pre^íikme un genera!. Ai fl' í 20 Pe.».«jr»/* S . 200 No sst en 182 j qut E-ropi íodi^rdia es ua fuego revolado- L* P.</t>
  </si>
  <si>
    <t>…ancisco María de Ubíllós............................... ■ - 400: Dofia1 M. L A. de O. 340’ ' D B. Padulcs-.........-...i......................... ............. ............... loo D. P. M..................... 8ó D. Bartótomé Santamaría •ee»eaee»»»eeeaa»ne»««e»eeee»e*»e**e»ae Mff' Sr. D. Pedro Sainz de Terrones, temrero general D. X.T ••e*e#a*«e* •««&gt;••••* •••t«»4«e*t 4» de la Real1 casa, por cuenta del producto de fa sas-&gt; D. Luis de Clouet, co…</t>
  </si>
  <si>
    <t>M, R.</t>
  </si>
  <si>
    <t>R. M</t>
  </si>
  <si>
    <t>…cpiicaciones y principales uso* para 4 astronomía, gnomónica,. no durar tres dias ^ también lo es que Bolivia acaba de seguir este geometría &amp;c., por J. de Lalande, traducidos por D. R. M., detestable ejemplo. Se había separado apenas Sucre de este desgra-’ edición copiada exactísimamente de 4 última esteieotipa hecha en. ciado pan, cuando el pérfido BUnco toim por intriga el mando; París por Mr. Didot. Su precio por suscripción ,cn .rústica se…</t>
  </si>
  <si>
    <t>M, Serb-</t>
  </si>
  <si>
    <t>Serb- M</t>
  </si>
  <si>
    <t>…,V. v. vl * ’■ «uncx'ia. , , tra «ras cosas, qué Achmet-be já se habió negado cobstanteéMéite ¿ '•* • rt'* ■ * . '.Ti; i. r.:^ - •• r - • A-* entregar lapltza; pero que el segundo comandante Serb- M,bithi&lt;f1 Stmlm 1* dtjulio. ,¿ y,lai lropas extranjeras^ le habjan obligado á verifieérto. Aúaden' ..na Las última» cartas de Cónstantinopla anuncian que había He- . que por lo mómo habsan sido estas conducidas á Rusia ébfotí {^ilo ¿ aquella’capital un secreta…</t>
  </si>
  <si>
    <t>Ma</t>
  </si>
  <si>
    <t>…Razóla, calle de ia Cruz , y en la de Viana, calle de Carretas. En el sexto habiéndose generalizado el hambre en todos, no ____ Colección de varios sermones predicados por ei Dr. D. Ma manifestándose el menor preludio de indigestión, y encontrándolos nuel Forcea: tercera edición. Siendo bien conocido el mérito de Jas producciones de este orador , nos limitaremos á decir, que la colección anunciada contiene los sermones de mas nota pronundía…</t>
  </si>
  <si>
    <t>i 66 NOTICIAS EXTRANGERAS. te Brown gobernador político y militar de b provincia míen» tro tú ausencia; y sé puso en marcha contra Dorrcgo y- D. Ma . meumu. nuel Rosas, al frente ae yoo hombres de caballería. ' Ltnárri aide Murta. Pasados algunos dieren contestaciones infructuosas ae'dió el Fondos públicos. Tres por ioo consolidados 874. combate, y fue derrotado Dorrego y hecho prisionero, conducido ____…</t>
  </si>
  <si>
    <t>…ibrerías de Sauz y Perez, calle de -las Carretas; de Novillo, milia respetable, inspirando nobles y elevados sentimientos á sus calle de la Concepción Gerómma, y en la imprenta de Doña Ma hijos , sin©'dircA-ambien p¿r Su ardiente caridad mereció ser lla ría Martínez Dávtia , calle de Barrícnuevo, núm. 25. mado con razón el padre y protector de cuantos pobres y necesi ----- * Memoria- sobre el nuevo sistema decimal de yesos y medidas tados le-I…</t>
  </si>
  <si>
    <t>…al, ha contribuido con 7,505 rs¿: tierra, que solo dista dos leguas. La .tropa se formó pura despedir los gefes:eíEciales y tropa.del primer..régimicnto'tg^xei} los del ' S. E.;el mariscal Ma i son acompañó al Conde hasta la puerta do segundo'iqAodt los dei tercero. rgAs»* y los del cuarto 13,448, .. a ciudad, y su estado mayor hasta la distancia de media legua..fia cuyo total.prod^to dice será.inmediatamente librado á Ja orden la rada de Nava riñ…</t>
  </si>
  <si>
    <t>…cripción topográfica de es &lt;' Los ohciales indefinidos de la provincia de Ma ta ciudad y. radio de una legua, que incluya su geografía, historia drid, por mano de su habilitado el capitán D. Ma— natural, meteorología, estadística, y el influjo de todas estas cau [ záuel Fernandez Cuesta.............................................. . 329 sas en la talud de sus habitantes, y los medios de promover ó evi Sr. Director general de Pósitos y sus dependen*…</t>
  </si>
  <si>
    <t>…el presente se cita y emplazará todos los que se crean ¡dé estos volcanes, que lanzan á veces torrentes dé lodo á ‘mas de con derecho á los bien» quedados por él fallecimiento de D. Ma í loo Varas do altura. Sus erupciones[causan temblores de tierra en nuel de' Lahciego, vécino que fue detesta córte, ocurrido en' 'muchas leguas en contorno’: los materiales que vomitan sé hallan el día 1 dé Marzo próximo pasado, para que en el terminó pre ca…</t>
  </si>
  <si>
    <t>…e cartssiooia. El conde ¿cPouo. di Percz da Panteón: para otra deíla^dé Bava^'oteipcdo de .CNádiu dará el rientu aréxaM ti «n gran benqoctc r batle con motivo por^fallecintiaidode D. Ma«eet lJo|kz Mércrll»¿ ¿ Frknck-u co Calvache; y para una ración de la ¡glM¡eocolegiil¿Ue »TafitÍNé .^.Escriben de Rop^flUI Itete.jftidftWftiembre to que sigue: ni »5mvn,||^poí«d*r lopaa?,pspq!t9 pna4ite4 ll beuiéc*¡o» teJtwteieWmadoCMildédcFsmc'd, lipúpajdaCnd…</t>
  </si>
  <si>
    <t>Mabc, Narciso</t>
  </si>
  <si>
    <t>Narciso Mabc</t>
  </si>
  <si>
    <t>…de suscripciones y de dotiativos volun dral de Santo Domingo de la Calzada, por el de D. Tomás de’ tarios se remedien tantas desgracias y se enjuguen las lágrimas de Simón Sá^z, á D. Narciso Mabc. ' ' ’ tantos infelices. ¡Y que hemos de hacer sino imitar al Rey ? ¡ Le dejaremos solo en esta escena trágica, én que todos debemos acom El embajador del Rey nuestro Señor én Roma ha participa pañarle y seguirle para consolar á nuestros hermanos? do‘con fech…</t>
  </si>
  <si>
    <t>Mácharthy</t>
  </si>
  <si>
    <t>…la misma casa en que vivían laa .lavanderas1; que did déla persona qüérlos manda, son de‘ un tamafio colosal. El se halla; qn el barrio número. 14, y .este no tardó mucho én tener lord Mácharthy recibió de uñ vi rey chino.uno de éstÓs billete* Ó considerable número de enfermos, extendiéndose en seguida el esquelas de convite ,■ con él cual se hubiera podido entapizar uná coqtagif» por toda la ciudad en menos de;S5 días. y k&lt; ” habitación regular de t…</t>
  </si>
  <si>
    <t>Madatóty</t>
  </si>
  <si>
    <t>…derables Scfyuñla, en dópde pernunéc^aic^jrrádp.con tu mayores precau- rpfuerzosenlaplaza de Schumla.” clones; razon-,por la que nada m emprendido.contra el teniente ESPAÑA. neré!,príncipe Madatóty, qttyen ,á.ia cabeza dq 16 escuadrones. peórtrado'el, 19 de este mes hasta la plaza de Esjci-Dschuma, , Gandía ig de, Julio. E á la cúalilialló abandonada.” En los días 2^y .ay de Junio losPadrcs del Real colegio dé .. El aS de Junio, continúa. el Observador…</t>
  </si>
  <si>
    <t>Madieir</t>
  </si>
  <si>
    <t>…«m ■ «na vaa ‘«yuya |rumupg "'partamentó 5ff¡'Vaucluse, en 'dbhdéW hallaban «l prefeeto, el ma- ,flf á,|oda bota que ^. MM.^y S. TA. ticnen á bien présentarsé én ^riscal dé'campó barón Madieir ¿’óothandante de este ¡departamento, opúblico, el contipqo. regoci jo deqstos habitantes ,y su'srcpet itjos ~y otros muchos funcionarios'públicos y personas distinguidas del v.vas por la felicidad que esperan de. tau plausible epl^cf^ ( S--.-.tebír/, “vi-.-id…</t>
  </si>
  <si>
    <t>Madjingher, Paske-</t>
  </si>
  <si>
    <t>Paske- Madjingher</t>
  </si>
  <si>
    <t>…amilias se retiraban al interior de las pro Petersburgo a dt Agosto. vincias turcas, entre los cuales iban muchos de Kars,' Zcvina, El Emperador ha recibido el siguiente parte del conde Paske- Madjingher y otros pueblos, mas cuíndo supieron que-Erzeron su tvitsch de Erivan, comandante en gefe del ejército del Cáucaso, había entregado á nuestras tropas, renunciaron á la fuga' y se vol en que comunica á S» M. 1. los pormenores de las operaciones vieron á sus ho…</t>
  </si>
  <si>
    <t>Madrazo, Josef</t>
  </si>
  <si>
    <t>Josef Madrazo</t>
  </si>
  <si>
    <t>…emiados su propio'retrato nuevamente dibujado, li Acciones del Banco,, ts................................... 11 á rx4 duros. tografiado y dedicado, á S. M. por su pintor de Cámara D. Josef Madrazo; dando asi otra prueba del Cariño con que mitra la no ble juventud de su reino. • — , - ANUNCIOS. AVISOS. v La secretarla del Banco Nacioíul de S. Cirios , al pasar l ia Colección de todos los epigramas y demás poesías críticas, redacción de la Guia de Forast…</t>
  </si>
  <si>
    <t>Mádrazo, Pedro</t>
  </si>
  <si>
    <t>Pedro Mádrazo</t>
  </si>
  <si>
    <t>…Silvestre Collar. Bilbao i idem. En idem francesa. Sr. D, Josef Casan!. . - - i daño. Én idem inglesa. Sr. D. Rafael Figuera, • Málaga. i idem. En dibajo. Sr. D. Gregorio Vedoy a, Sr. D. Pedro Mádrazo, Granada. i} ídem. Sr. D. Pedro Bravo y Sr. D. Mariano Gil. . " f ídem, En piano. Sr. D. Miguel Fontecilla y Sr. D. Miguel Saliiua. i ídem. En violín. Sr. D. Genaro Qúesada. • Valencia i ídem. Enflauta. Excmo. Sr. marques de Casasola. Barcelona á pesos fuerte…</t>
  </si>
  <si>
    <t>Madrazo, Pedro</t>
  </si>
  <si>
    <t>Pedro Madrazo</t>
  </si>
  <si>
    <t>…de Casasola. ... EL gobierno español, á la verdad , es el que mejor podría En Esgrima, P. GregorioVedoya. .bogar contra las corrientes del nuevo pirronismo; porque ó la En Baile, D. Pedro Madrazo. legitimidad es un ente de razón, ó consiste ep aquella idea de jiis' ticiaque se concibe al examinar los fundamentos de la potestad I El Rey nuestro Señor ha tenido á bien admitir el donativo del Rey de España sobré las Américas. No solo puede alegar la que…</t>
  </si>
  <si>
    <t>Madrázó, Teodoro</t>
  </si>
  <si>
    <t>Teodoro Madrázó</t>
  </si>
  <si>
    <t>…lidp. de5CambtiU a la^qo ¿H^^iezmjfoitas, vllejrel referido jécdlécerntítúm.‘ Bñotasesion fueran nombrado»' gí^Pá^tr^nsitg jiJps dosjr-cuafja de la tarde. r5\nijn¡*'argo: los Dr«. D. Teodoro Madrázó, DcMansiel J.'Powo-'yD. An-:; 4(M%:e«^á.WS««^ftUéfr«ta;f^ m localidad qs^punap.lps tónió GaréíáVilliescUsá, pará q'úe asistiesen éJ»ná cohslilta' que ■ - ilustres Viageros y su .Real corrnt 1,va gq^an^de, U |^ihIc, íomodir debía verificarse én la casa de expó…</t>
  </si>
  <si>
    <t>Madrid, Galinconsulado de</t>
  </si>
  <si>
    <t>Galinconsulado de Madrid</t>
  </si>
  <si>
    <t>…s herederos, sucesores y representantes, para que dentro del tér ____Habiéndose dignado el Rey nuestro Señor conceder al Real mino preciso de 30 días comparezcan en el juzgado del Sr. Galinconsulado de Madrid la administración de los productos que den do, teniente primero de corregidor, y por la escribanía de Sauz, los derechos que han de pagar los corderos, que se introduzcan en á enterarse de la solicitud que han instaurado los apoderados ge esta capital en la p…</t>
  </si>
  <si>
    <t>Madrid, Krabbe Pías de</t>
  </si>
  <si>
    <t>Krabbe Pías de Madrid</t>
  </si>
  <si>
    <t>….coi», i50,.cosacos' í persegujr, á Hussáin-bajá de Ürana qpq. ios romanós, comprendidos en la selecta colección de las escuelas se, había salvado cuando tomámpsr é Orchpyfa. ,EÍ coronel Krabbe Pías de Madrid. No-esiíecible .la exaftimd con que lo hicieron, alcanztj cerca dél puebló de.bfscbaijt ^ ,tinos 200 .tureps, i quienes ni la soltura con que desentrañaton^qjáaS'Sus partes gramaticales, «acó, arrolló y-d¡spersó; hitlijéndíue apoderado &lt;|c ¿ma bandera^ retóri…</t>
  </si>
  <si>
    <t>Madrid, Msríá Amóhia’Bediá.Ali</t>
  </si>
  <si>
    <t>Msríá Amóhia’Bediá.Ali Madrid</t>
  </si>
  <si>
    <t>…del corriente, y hóra.dé las 9 de la'mafians, pjra lj júnfa qim sé .. ESPAÑA. ha de celebrar eñ la ponda de S. S. dé los aééeédb'reV '4^ lé' tésta*.mentaría dé D.&lt; Ramón Miguel y Doña Msríá Amóhia’Bediá.Ali Madrid 14 de Setiembre* -q r ¡muger, vecinos que fuéton de «gtaWté: íoqúe- sé'la Wacé^aBer para su concúrrencn; ad*¡rtiéndole8 que la faltáJé ésta’IB^parará El Rsy huatro Sfflor se halla sin particular novedad, cqmo el per juidió que haya lugar. ’' • ■ ' anuncian lo…</t>
  </si>
  <si>
    <t>Madrid, Prudencia</t>
  </si>
  <si>
    <t>Prudencia Madrid</t>
  </si>
  <si>
    <t>…pOr pro 11. Desde Aran juez 4 Madrid...................... 7. t curador 4 reclamar el déréchó qiwi; tenga a, 1» hacienda, j. caudal que quedó vacante* por muerte abintesuto da la Doña Prudencia Madrid iS de Noviembre. Cuellar, que falleció el dia i.° de Eáero úitimo; coa apercibi¡ i. M. y AA. continúan sin novedad en su importante salud miento que da.no hacerlo asi, le parará el perjuicio que baya lugar^. ; i.;. I.;.,..; ; ', ,■ fD ésta capital.. •' -—.Por…</t>
  </si>
  <si>
    <t>Maestro</t>
  </si>
  <si>
    <t>…rlamentario con la contestación del duque de Lúea, adonde fue i cumplimentarlas otra vez de parte ajan, en la que manifestaba estar pronto á entregar la plaza y la deS. S. el Emo. Sr. Maestro de ceremonias. En seguida se pre cindadela bajo dos condiciones, que de ningún modo eran ad sentó el Cardenal Albani, secretario de Estado, á saludará SS. MM. misibles. Como el ayan no trataba sino de ganar tiempo para que que al tiempo de apearse hallaron lo…</t>
  </si>
  <si>
    <t>Magagundo, Eusebio</t>
  </si>
  <si>
    <t>Eusebio Magagundo</t>
  </si>
  <si>
    <t>…s proposi ciscos de S. Pascual: Pamplona y Bilbao: Barcelona, Lérida y ciones : el primer remate será el 27 de Julio corriente, y el se Tortosa, y aqui á mas del convento, casa de D. Eusebio Magagundo el 26 de Agosto siguiente. llon, librero, Teruel y Calatayud. ------La suscripción al tomo 7.0 y siguientes de los Libros poéticos £1 dia 20 de este mes se vende en pública subasta ante el señor de la Sta. Biblia, anunciada en la Gaeeta del 9 de Abril de este…</t>
  </si>
  <si>
    <t>Magendle, F.</t>
  </si>
  <si>
    <t>F. Magendle</t>
  </si>
  <si>
    <t>…como lo han qscr.kto suponer con sobra de vanidad sus mismos ciudada ANUNCIOS* nos, sino porque es la. que está mas a! sur, y al mismo tiempo Compendio elemental dejishfagia, por D. F. Magendle, tra presenta las vistas mas notables en todo genero de revolución ducido dei francés ai castellano por D R. Frau, catedrático del anárquica. Real colegio de medicina y cirugía de Barcelona, y D. J. Frías, El z$ deMayo del año iSio- dio principio á su carrera…</t>
  </si>
  <si>
    <t>Maillard</t>
  </si>
  <si>
    <t>…rante ingles Malcoim ,que asimismo ha navios ingleses el Windsor Castle, su capitán F. Bouverie, y el tenido nuevas instrucciones de su corte, va á tomar muy en breve WtlltiUy, su capitán Maillard, los cuales se hallaban seis dias há algunas disposiciones para proteger el' comercio del Mediterráneo.</t>
  </si>
  <si>
    <t>Maino'</t>
  </si>
  <si>
    <t>…ue el nuestro gobierno, entonces se hará un desembarco; á cuyo fin, Gran Señor es un aliado fiel, y el ruso un amigo doloso, cuando dicen, que se preparan 309 hombres al mando del mariscal Maino', .sea un enemigo implacable; deduciendo de ellas la indispensa- aon; pero nunca se verificará éste último ames de la próxima pri I: ble necesidad de vigilar la conducta de Rusia, deteniéndola en tu mavera. . cbr’r.era, si se desvia de su primera declaración.…</t>
  </si>
  <si>
    <t>Maison</t>
  </si>
  <si>
    <t>…anal se daiá á conocer á los navegantes por una luz gira te trasluce de lo que pasa en sus juntas. toria , que en la misma linterna dará alternativamente una luz de El cuartel del general Maison está en Navarino, alojado en un blanco natural.y una luz encarnada. barracas de madera construidas á la ligera. Los soldados se ocupaa «Estas dos luces llegarán á su resplandor máximo de dos en dos «a escombrar las calles, en ayudar á los carpinteros, albañil…</t>
  </si>
  <si>
    <t>…secretario Mr. Fermín Didot. La reina la discordia entre los géfes que tienen en Albania. No dejes junta superior se compone del-mismo presidente, y de los señores de asegurar al general Maison que todos le profesamos el mayor Chateaubriand, Villcmajn, Casimiro rerrier,barón Fqur!er, JLeafecto. Tu hermano, Tsavella.” tronuc, Benjamín Delessert , barón Sivqstre de Sacy , duques de En otro artículo del mismo Correo de Oriente , fecho en Patrás Escars…</t>
  </si>
  <si>
    <t>58</t>
  </si>
  <si>
    <t>…or la negligencia con que ha ejecutado sus convenios, y por su confianza nacería otra vez con mas fuerza, y seria mas peligrosa tolerancia con los corsarios griegos. Parece que el general Maison, que nunca. No se habrá olvidado que por sospechas y conjeturas cuyas operaciones se habían limitado á defender la península, absolutamente ¡guales se movieron las discusiones entre el barón cumplida ya su comisión, abandona el país al gobierno griego. Los de…</t>
  </si>
  <si>
    <t>…mas ó rnenos ¿ los mismos pre delicado encargo. cios que los dias anteriores. - ■&gt;'•&gt; vc: '-n- : &gt; »La exposición que presento i la Cámara, es digna de toda ____ Se asegura que el mariscal Maison con au estado mayór y el vuestra atención1: pues ha sido firmada por cada parroquia, y aca- seneral Sebastiani deben volverse á Francit , noF dejando en la1 vo por ¡nst¡g*c¡on;del clero anglicano. Morca mis que un cuerpo de 69 hombres* que mandará ei general…</t>
  </si>
  <si>
    <t>…dico es necesario dedicarlos también i otras mate del general Schneider. Lo restante de la expedición vuelve con el rias , nos quedó todavía del número anterior para él, este céle mariscal Maison, á quien esperamos CU esta para principios de bre documento que sigue de los fautores ó caudillo* de les mal Abril, según las disposiciones que se han dado, y las órdenes del vados que cometieron las atrocidades del 4 de Diciembre. ministro de Guerra que Mr.…</t>
  </si>
  <si>
    <t>…ta griega la Helias yjun bergantín. _[do i$ diasenettai—' ■-.OflfWS:; ’ »EÍ Presidente de la Grecia está aquíalgunos dias há, y tiene Idem g de Mayo. repetidas conferencias con el general Maison y el contralmirante Mr. de Chateaubriand presentó ayer ¿ medid*dia las nuevas' Rosamel. Cada dia té mejora en lo general la justa causa de los credenciales de embajador de S. M. Cristianísima. Su Beatitud.re- griegos, y su organización sigue consolidándose: y…</t>
  </si>
  <si>
    <t>…depósito se consideren como precios fijos los designados en el mis .2V&lt;&lt;v&lt;h7ho 2g de Atril. mo arancel de 1828, asi como para los no comprendidos en él, ss El 20 salió de Moion el mariscal Maison con su estado ma arreglarán las aduanas al del año de 1778, conforme al concepto yor para visitar ¡o, puntos militares nvts importantes de la.Mo de la declaración t.1 del expresado arancel de 1828. De Real or- rca. .8. E. trata de empear unos 25 días en este…</t>
  </si>
  <si>
    <t>…ara ejecutar lo que no se ejecutaba, y no para traer de fue» les ha hecho. ra los objetos, no quita á nadie la facultad de introducir,del Ux- Por todas partes, ha sido recibido el mariscal Maison con el trangero las máquinas, instrumentos y demas, á no estar prohibí* mayor Aprecio. Ha visto, un-país hermoso, al que solo falta un da su entrada por los aranceles de comercio ó Reales órdenes. Sistema de gobierno, que se establecerá :y consolidará con la…</t>
  </si>
  <si>
    <t>…ncipe; pero mas adelánte se tratará de po ___Con fecha a$ de M*yo'escriben de Malta: acaba de llegar á lítica. El Príncipe Real de Prutiase halla indispuesto^ mas se cree' esta el mariscal Maison, y con él el coronel Fabvier, proceden que la indisposición no será de cuidado. tes dé Graos ,-y cón'dilección áFrancia, en donde estarán pera el i De lo que se ha traslucido en esta „ respecto á las futuras ope-- S«de Junio. Ante» de selirdu-Graciu-hsn.-hech…</t>
  </si>
  <si>
    <t>…deración al estado de penuria, en que &lt;e halla un parte telsgráfico de Tolos facha 11 del corriente te actualmente el nuevo Estaido, se convendrá que en el primer año, ■abe que el mariscal Maison acabe de llegar’en la frágpts Dido. contado desde el instante en que comience el pago de este tributo, ílMgiiiin qiir en el campamento de Schumls hay 8o9 hom uo se pagará mas de la tercera parte, ni menos de la quinta de la bres. Cien mil turcos ocupan adema»…</t>
  </si>
  <si>
    <t>Maisson</t>
  </si>
  <si>
    <t>…fue muerto tan, como el afio pasado, toda acción decisiva en campo raso; si se por un rayo ” (Courrier.) ciñen á defender con tesón las formidables posiciones que ocupan, - que el mariscal Maisson ha debido salir dé Navariá atacar los flancos, la espalda y los convoyes dal ejército ruso; si «o el día 16 de Cite, para pasar á Tolon, á fin de ponerse de las belicosas poblaciones de Macedón!» y de Bosnia hacen frecuen acuerdo con Mr. dé R gny respecto á l…</t>
  </si>
  <si>
    <t>Maitland</t>
  </si>
  <si>
    <t>…drid y sitios Reales se propondrán coronela! hallaron, sin perdonar sexo ni edad. Suleiman-bajá pidió auxilio efectivos de los cuerpos del ejército que cuenten 35 años de servi al capitán Maitland , que manda el navio ingles Wtiles ley, y aquel cio, incluyendo abonos, ó á lo menos tenientes coroneles efecti dió inmediatamente á la vela, recogió en la costa 211 turcos que vos que lleven aerea de 40 años de servicio, y para el empleo^ de. procuraban salv…</t>
  </si>
  <si>
    <t>Maiton</t>
  </si>
  <si>
    <t>…aludo de 15 cañonazos. ITALIA. Ayer llegó Mr. Calergi, ayudante de campo del conde Capo* I d’Istria, con pliegos y dos hermosos sables que el conde regala al Trieste go de Mayó. _ mariscal Maiton y al general Durieu. , Según noticies de Alejandría parece que el bajá de Egipto he&lt; . Se dice en esta que se ha concluido un armisticio entre turco* ce embarcar sus tropas, y que estas de,embarcarán cerca de Smit— I y ruso&gt;; y añaden que á la salida del corr…</t>
  </si>
  <si>
    <t>Mal-</t>
  </si>
  <si>
    <t>…y La fragata rusa Cmstarsíma hi salido pera Malta, despachada, Dniéper son las fronteras que se señalan para la república polaca, según dicen, por el almirante Heyden, para dar al almirante Mal- que debería extenderse .ademas hasta el mar Negro, recobrando ¿u coks algunas explicaciones sobre el apresamiento de dos buques antigua posesión de Otzakovr. pipetes. ; V . ITAIIA. . • . El coronel Heíáegger se prepara 4 volver á friera* Poma 16 de AbriL La c…</t>
  </si>
  <si>
    <t>Malcolm</t>
  </si>
  <si>
    <t>…á los egip cito 6o9&lt; cabellos, que se han distribuido en los regimientos que cios. ■! ■ carecían ¿« ellos: asimismo llegan muchísimos reclutas. Se han da» Se decía en Malta que el almirante Malcolm había enviado J -do lanza* á loa regimientos de húsares, que en el día están arma Ñipóles un navio de línea para trasportar á Constantinopla 6 i do* «omo lo» huíanos y los cosacos. (Correo.) otro cualquier puerto turco los embajadores de Francia y de Ingla te…</t>
  </si>
  <si>
    <t>…i _’e’ el bloqueo délo*rusos. Hablan asimismo de unas instrucciones.que Estando discutiendo, la Camara de los diputados de !Fnncia en ir hin ramitidn á Mr ‘¡iiuffnrd rinnin¿ y. al almirante Malcolm la sesión del B dcl corriente las léyés municipal y departamintal, para hacer .'que se levante este bloqueo, y que la repentina salida deque dimos noticia.en la Gaceta de 26 de Febiera,.arlkult&gt; de del -almirante del' puerto de Ñapóles, es consecuencia de est…</t>
  </si>
  <si>
    <t>…las' tan pronto como serán entregados Intactos áí bajá de Egipto. El conde de "Heyden las dhposkroacs ¿ti virey y la suspensión de los armamento* ale ha escrito á Petersburgo y a! almirante Malcolm que se halla en jase todo motivo de inquietud y de sospecha. Que en el caso con Lóndres para que pidan á sos cortes instrucciones sobre el asunto. trario debía conocer S, A., cae siendo su conservación- la nece Cada día se siente mas la separación del almiran…</t>
  </si>
  <si>
    <t>…demencia respecto á los jesuítas. Sea que su se extendiese á otros puntos efe las costas de Asia ó de Europa. El infidelidad no haya echado todavía suficientes raíces, y que esten almirante Malcolm amenazaba asegurar por fuerza la navegación en duda de si podrán resistir la competencia de su antagonista sin del comercio ingles sobre todas las demas partes del litoral Otoma una especie de protección semejante á la que se concede á las ma no. Sin embargo…</t>
  </si>
  <si>
    <t>…y ha muerto mucho del lanar. La Villa F.l ministro de Negocios extrangeros expidió el 8 un correo fómediap) del Almendral sufrió aun mayor desastre, por haber con pliegos para el almirante Malcolm y el lord altó comisario sido mas’gruesa la piédra en su término. (En nuestro ñim. 102 de las Islas Jónicas. El conde de Aberdeen ; el lord Ellcnborough dimos noticias dt la tempestad sucedida el mismo dia en Trujillo y Mr. Stratford Canning tuvieron en aquel…</t>
  </si>
  <si>
    <t>…go en sus marchas. re tibicron el 12 de Agosto en Ía; legación rusa en Viena. »EÍ general Ponsct, comandante militar efe Sisópolls, hizo el ------ Se ha esparcido la voz de que el almirante Malcolm , des 24 una salida sobre el campo atrincherado cerca del pueblo de Al- pués de haber reunido todas las fuerzas marítimas que tienen en el ty. A su aproximación se retiraron desde luego los turcos á sus re Mediterráneo los ingleses, había cntxndo en los Darda…</t>
  </si>
  <si>
    <t>…eA los cinco días de estar aqüi el gran duque Constantino de Ha ciudad recibe sos bastimentos.: , , Rusia ha salido con su Esposa paya ir i £ms’á tomar aquéllas ■ «La escuadra del almirante Malcolm había salido de lpsara, y aguas. Se dice que volverá á fines de este mes, y que permanecer*’ se hallaba en Vuela «1 dia 15. todavía algunas semanas. «Hay esperanzas de que las negociaciones tengan buen éxito. ” Según las canas de Petersburgo parece que el Emp…</t>
  </si>
  <si>
    <t>…desfilaron ks tropas delante de S. M. I. pae diminuya fas cargas que le ha Impuesto, Una inmensa multitud de gentes acudió á presenciar tan au Ái-rcrm que sír K. Gordoa insinuó al almirante Malcolm gusta ceremonia, y á pesar de la lluvia, después de la cual se des une convenía cruzase sobre los Daráanelos; pero ei almirante cubrió e! sol, todos los buques del Ncwa estaban empavesados; Hepdea ha levantado ya el bloqueo, y pasa, según dicen, coa su por la…</t>
  </si>
  <si>
    <t>Malcom</t>
  </si>
  <si>
    <t>La* plant ó* Giurgcwo, Turno!, Kalé y Brailosr, situadas almirante Malcom enviaba i Mr. Gordon: asimismo ¡niede deá la brilla izquierda ski Danubio. que prtepeceni lp* turtos, m rse que rcinq la Morr^mot»OQÍa entre loa gobiernos de Kusia y jlnglatcrra. :d&amp;k.. K La plaza de Giurgewo, que aun permanece en poder de loe Pmrit 8 ái Octv…</t>
  </si>
  <si>
    <t>Mali-</t>
  </si>
  <si>
    <t>…sus tropas sobre Tunul en la orilla izquierda del Danubio. Se bres , entre ellos dos oficiales. De'dc entonces, aunque su número han enviado refuerzos al cuerpo de observación del general Mali- no baja de 29 , no han hecho ningún movimiento, se hallan cer nofsly, con el objeto de contener los progresos de los asiáticos. cados , observados por los griegos, y faltos totalmente de víveres. Las fuerzas que están i disposición del general Geismar as Sus…</t>
  </si>
  <si>
    <t>Malinoski</t>
  </si>
  <si>
    <t>…idad de lord del almirantazgo. ! ta , pues en Czulesti han entrado 800 heridos, y se cuenta entre ----- -Se dice haberse compuesto amigablemente las diferencias que los muertos el general Malinoski, que se'distinguió en la toma mediaban entre Inglaterra y Rusia coa motivo del bloqueo dfi las de TurnüL Dicen que Kutchuk-Ahmcd-bajá acudía á todas par- costas de Turquía. 1 tés animando á los sóldados con su valor. Los que conocen perso — -El Globe and Trav…</t>
  </si>
  <si>
    <t>Malinowski</t>
  </si>
  <si>
    <t>…ffickfUj del ejército francés ¡adonde están su* do muertos sobre las murallas otros a 50 turcos. Al mismo tiemdefchsores! Sus ásoládbá campo* ¡los facilitarán de repente, ar óó él general Malinowski dispuso qué sé atacase i los arrabales de mado* y provisto^ dcloneccsario! Y.aun si le dan, tiempo ñera Turnul, que solé distaban de Kali un corto tiro de cafion; lós! alio, ¡adonde podrán tmlútarlosíiAdonde1 están Ies uevunus qué también fueron tomados. Toda…</t>
  </si>
  <si>
    <t>Mam, Javier</t>
  </si>
  <si>
    <t>Javier Mam</t>
  </si>
  <si>
    <t>…so Ruiz dél Río,Dos Zaragoza.... ... .. 1 daño. Miguel Certavarría Aliaga y Espinosa, D. Roberto Page,Des Vallado! ;d................ 00. Manuel Portillo, D. Josef Antonio Piedra, D. Javier Mam _^_.......... Aguírre * D. Pabló Hurtado, D. Pedro María Goyeneche, D02 Cora ña--. 00.|daño dinero, Lorenzo $to. pominge, D.-Fraccisco Calvo, D. Josef ígmSaot lazo................... ....................... lili. cio Palacios y D. Lorenzo l^querica, acreedore…</t>
  </si>
  <si>
    <t>Mansidor, Ignacio</t>
  </si>
  <si>
    <t>Ignacio Mansidor</t>
  </si>
  <si>
    <t>…el pre Í&gt;. Jdscf Aldrey, D. Nicolás Elorza, D. Josef Gandarias, Doá sente mes í las cinco- de su tarde , se traslada al día siguiente .1.° de Andrés Bcistegui, D. Tomas Gallegos f D. Ignacio Mansidor, Setiembre y á la misma hora el sorteo de los vales de Setiembre D. Carlos Ortiz, D. Rafael Larragoiti, D. Jipa Miguel Zar£ que es la Gaceta y Diario, fechas 25 y 23 del. actual se anunció lela , D. Fermín Genoa, D. Josef Suarez laclan, D. Juan Gar al público…</t>
  </si>
  <si>
    <t>Mantilla, Angel</t>
  </si>
  <si>
    <t>Angel Mantilla</t>
  </si>
  <si>
    <t>…Gosaivez, paños. Madrid, D. Dionisio lefébre, metido de armas jacales. Cuenca, E&gt;. .Benito Canales, tejidos de lana, ^ En id,, D. Juan Lacomhe, escudo de armas Rcafes. , Midi id, D. Angel Mantilla, productos químl'cós.' ; * Akoy, D. Antonio' Latorres, paños. QSe conimuara!) Premios -que JV M. h&amp;toiusdsdo d propuesta de la Junta. ? ■: Concluyen las variedades estadísticas. C&amp;SLtAS BE A?R2£Í0?H y V i i ‘ ¿ . León, D. Lino Alambra, director del R^l hospic…</t>
  </si>
  <si>
    <t>Mantilla, Juan González</t>
  </si>
  <si>
    <t>Juan González Mantilla</t>
  </si>
  <si>
    <t>…construido otras iB de camino suevo sobre árme: IX Luis Mariano Conloa....................................... 500 se han reparado 450 dei camina antiguo : se han rectificado en va D. Juan González Mantilla, director de! esta rios sitios 2Ü: se han colocado tanto es el antiguo como e» el S- blecimiento de fantasmagoría de la calle del Caballe nuevo 210 ecardaruedas, y hecho nuevamente cuatro sricantarlüss á ro de Griela, por producto de ia función extraordi y ot…</t>
  </si>
  <si>
    <t>Manuel</t>
  </si>
  <si>
    <t>…Bauti*M, y ■ -tUo suscriptores al Tratada d* tambiat nurido , prx&gt;vinc¡al, á Joa^íjtt deAntonio defSayavedT4,&gt;tit?ob«¡np^yfn»uidffeBtOjal s nacipnal y extrangeroj obra póstuma de: D. Manuel for f Carne», prrientemasprop&lt;n&lt;aM teMlífUjOiPofii M«r«aAmojiia»,de Pea paUacán á la: libree!»d* Razóla ¿ entregarse de la prioKfe partv, Sotonmórvcomo.madres tutorar* tiwl»«Aii!»« bijoa'D.Pedro» • y en lat provincias donde hayan *usclr¡Í«..?&gt; .3 7 yuvj,; &lt;-.…</t>
  </si>
  <si>
    <t>…tará el pliego de condiciones que paña del mismo Marcos Gutiérrez. ha de regir en el arriendo. El primer remate se celebrará en la ca ■ -Se cita y emplaza á Doña Antonia Olazaran, D. Manuel de sa consular el dia 26 del corriente; el segundo el 31 del mismo; las Barreras , D. Juan Antonio Ucelay, D. Andrés Calvo, Don y el tercero el 6 de Abril próximo, todos á las doce de la maña Juan de Alzaga, D. Francisco Antonio Ucelay, D. Juan Josef na. Dura…</t>
  </si>
  <si>
    <t>…--parece ve$t¿ destinada--á■ reunirse á García: para una ración de la catedral de Badajoz, vacante por Ir ásoiadra de guerra de Cossrantmppla, y obrar ambas de con- destitución de D. Manuel de 4a Rocfo, á D. Josef Bances Tascos: elaso este rerano ea el tnaf Negro, (Gw*ep¿§ de AugsburgG.') y para ana medía ración de la misma , por promoción de D. Vi^ -K - -y , 0“ cente Gómez Laxukro, á ración de ella, á: L&gt;. 'Juan 'Vinagre de ' A, ::: IXSIÁXS&amp;ÍÁ*…</t>
  </si>
  <si>
    <t>…Baltasar 5°°- berá facilitar las exportaciones del interior de Castilla. : Doña Josefa Balado...........---- --------- 20 En la madrugada de 15 del pasado baró y naufragó á la en D. Manuel de las He ras, vecino y del comercio trada de Sanlúcar de Barrameda, entre la punta de Juan de Poli ce esta corte, un crédito del espolio del limo. $e- y la de S. Jacinto, el bergantín español la Virgen del Carmen, *» k ffer D. Andrés de Andrés Garrí?, Paloma…</t>
  </si>
  <si>
    <t>…encargándole reclame inmediata Por Re.u orden de 8 de Abril último se ha servido el Rey mente lo- veneros sustraído». Se añide que la encuadra de! bloqueo nuestro Señor conceder a D. Manuel y D. Ramón ce Llano y ha apresado orno buque. Chavarri , de! comercio de Barcelona T privilegio exclusivo por ——Copiamos i continuación algunos renglones del Times de 29 cinco /-ño&gt;, para -asegurar k propiedad de un aparato que han sn— de Mayo último, porque en U* 3vtuu…</t>
  </si>
  <si>
    <t>…recer, de sus victorias para íaltaf £ Bodega, y pan una capellanía de coro de la santa primada i, lí-ua sus jara tricot os. (Times.") de Toledo, por promoción de D Benito Garóz, á D. Manuel r De las islas de S. Eduardo recibimos la siguiente noticia: Crespo. El ra de Mayo último tres habitantes de la isla de la Mag dalena desembarcaron al norte de la isla de Anticosti, que está Exposición hecha a S. M. por el Tribunal mayor de Cuentas. casi aban…</t>
  </si>
  <si>
    <t>…ías del raPedro de Verda y D. Miguel López Corona: para oficiales de la Bósfcro el naufragio á algunos que hablan salido de este puerto, secretaría á D. Francisco 'Javier Arrióla, D. Manuel de la Parra y entre ellos le ha tocado la suerte á uno austríaco 3 cuya tripula y-D. Aginia de Santeikes: para archivero á D. Vicente Diego ción se fe salvado. {Observador ausiriacQl) Crespo : para subalternos del tribunal á D. Pablo de Rozas, en calidad de a…</t>
  </si>
  <si>
    <t>Manuel, Juan</t>
  </si>
  <si>
    <t>Juan Manuel</t>
  </si>
  <si>
    <t>…ifítitafenaNsssssiiaHitassMMMailtiiHi’MnHii goo- D. Manuel J. de trigeyenm»—......................... 1,200 ;£« Va S*si*a«n»Naet*l&lt;aa«r*asee«|tsi«*i«»s*«M*ss«s*«M*4ss*«\i4i*aa 400 D. Juan Manuel «4,000 Quitos*—- D. J. í* de ....................................... Jicr D. Francisco Antonio paitos-*»» .......... 3,000 N.P.deC.._______ ......i................................... 4&lt;» D. P. Estarico, secretario del consulado..*........... . 8c J» Ri S»&lt; ..…</t>
  </si>
  <si>
    <t>…ente: l de Buenos-Aires se vió amenazada por loe paisanos de las inme «Para evitar lis funestas consecuencias que pueden ocasionar diaciones y por las guerrillas, bajo el mando de D. Juan Manuel ios falsos ^rumores qüe se han propalado en esta ciudad acerca de ■Rosas. Aproximáronse á la ciudad, /entonces fue preciso llamar ia peste, han juzgado oportuno sus autoridades anunciar á los ha é Lavalle, que á marchas forzadas acudió á proteger la capital;…</t>
  </si>
  <si>
    <t>…ao por too, llevando de ia 4 50 ejcmplaresí y pa 8o* ) sando de esta cantidad, sc rebajatá eL 3$ por roo. , , , ...__^«-VDeMatmo -.1 .los que se crean con defecho i los bienes de D. Juan Manuel de la Lama, natural de la villa dé la Nestosa; que falleció en Pev ris al dia 6 de Julio dél cotrtabté afió, acudan 4 deducirle éd el а. Desde Valencia 4 S. Felipe.............................. io. término de dos meses ante el alcalde ordinario , dé diche vil…</t>
  </si>
  <si>
    <t>ManuelSénra</t>
  </si>
  <si>
    <t>…quiera que sea la profundidad del camino, le falta m verdadero Alvarez, D. Pablo Casas - D Atanasío del Castillo, D. Toribio apoyo y se destruye.” { Se concluirá.') Antonio Calvo, D. ManuelSénra, D. Francisco Iriaoyen, Dos Manía Casuso, D. Antonio Goal, D. Josef María Uría, Dos Asmo de la Peal Caja de Amortización. Lorenzo Tajona r,D. Manuel Posadillo, D. Vicente -Lazcsso* Om motivo de celebrarse la lotería primitiva el 31 del pre Í&gt;. Jdscf Aldrey, D…</t>
  </si>
  <si>
    <t>Maqseda, Martin de Trigo y</t>
  </si>
  <si>
    <t>Martin de Trigo y Maqseda</t>
  </si>
  <si>
    <t>…te i Jos que a contmiiácTón se reos*. -lápA expresan, ó á sus herede rovo sfbaceas ,*t saber, el Excmo. Sr. Don Otra declaradlo cc^ksido el tr&amp;maí major He Csieruas*; MamieVAzáor, D. Martin de Trigo y Maqseda 3P. Juan'An (JSit&amp;u Í~Z J tonio Sanrelices, JD, Juan Ortiz de Letona, Tk Manuel Gsrcía, Otra fe*bte «I modo de ventilar ios negodoi de ctmtribudo- D, Pedro Vivuoco , D. Juan Miguel Arrechea, D¿ Pedro C«stenes, ¿í«^IscrGs Me. (ALMs. 171) jon, D. Salvador Truci…</t>
  </si>
  <si>
    <t>Maraundi, Agustín Juan y</t>
  </si>
  <si>
    <t>Agustín Juan y Maraundi</t>
  </si>
  <si>
    <t>…a, -.. -y \ , F. Fernando (¿la de León) , ,D. Francisco Áróstégoit, alba- í Glin#da^I&gt;. Juan M^t^l,Calderon, honor es de iatendente yai.de. - A de provincia. * . ... ; • Mazarron, D. Agustín Juan y Maraundi y compañía, alum Tamsa, D. Jaime Oiler, cruz supernumeraria de Carlos 111. bre y carbonato de sosa, Requena, D. Joaquín SaiEáíezr Marín3 honores de comisario Zaragoza , D. León Blave, pergaminos y vitelas. de guerra, : Aicoy, D. Joaquín Liaser y Gosaivez, pañ…</t>
  </si>
  <si>
    <t>Marca, Jüán</t>
  </si>
  <si>
    <t>Jüán Marca</t>
  </si>
  <si>
    <t>…í, r ; ^ . -—-Por providencia del Real tribunal consular de esta capital se i Santander................................ ........................ J á $ benefició» , ciu y emplaza á D. Jüán Marca, vecino &lt;de lá ciudad de’ BárceBilbao..................................... ........................ Par. _ lona, para que en el término preciso de ao.dias, sigmeiites' áí de Cádiz....................... .......................................- 4 i f ídem. tsn…</t>
  </si>
  <si>
    <t>Marcelino</t>
  </si>
  <si>
    <t>…do por desgra Sres. D. Juan Manuel de Ferrer 1 25 francos, D. cia bastante considerable, particularmente en el regimiento de in A. J. 10 id. D. Juan.Francisco Irribarren 80 id., y D. Marcelino deBatiz 40 id.: españoles residentes de fantería de Murow, en el 12 de cazadores; y en el de los húsa res de Ikurtsk Con aquella intrepidez propia de las tropas de dicha ciudad, de que deducido el cambio entraron V. M., se arrojaban estas con un valor extraor…</t>
  </si>
  <si>
    <t>…as. Algunos casi mkma ordenanza , eligiendo para presidente a D. Marcelo c-e On- ay anes de Macedonia se han negado también á obedecer al Su)taa- las darza: pata ministro togado á D. Marcelino de la Torre: para mi En Alepo ha habido asimismo algunas conmociones que no d aja nistros contadores mayores ¿ D. Nicolás de Otamendi, D. Fran ban de causar cierta inquietud por hallarse alli algunos gefes de í©— cisco de Rojas y Fizarro, D. Antonio Martínez…</t>
  </si>
  <si>
    <t>Marcelo</t>
  </si>
  <si>
    <t>…una vüpos que lo han de componer, conforme al artículo 4." de la bandas de ladrones, y por las milicias indisciplinadas. Algunos casi mkma ordenanza , eligiendo para presidente a D. Marcelo c-e On- ay anes de Macedonia se han negado también á obedecer al Su)taa- las darza: pata ministro togado á D. Marcelino de la Torre: para mi En Alepo ha habido asimismo algunas conmociones que no d aja nistros contadores mayores ¿ D. Nicolás de Otamendi, D. F…</t>
  </si>
  <si>
    <t>Marcia, Migad</t>
  </si>
  <si>
    <t>Migad Marcia</t>
  </si>
  <si>
    <t>…Juan Antonio Irazusta, el capitán Fitzch, D. Francisco Isadir, AHcinte..................... ..................... 1 por 100 ídem. D. Pedro Zalduegin, el capitán de la Drothingen, D. Migad Marcia............................................................ Idem. Gamhronero, D. Miguel Calvory López, Ruclíer y cotnpanh, Valencia..................................I..... ........... . Idem. D. Manuel Graiales, D. Jusn fiotillarena, MitcWFsobrinos t Barcelon…</t>
  </si>
  <si>
    <t>Marco, Clemente</t>
  </si>
  <si>
    <t>Clemente Marco</t>
  </si>
  <si>
    <t>…raciones de campaña, Pablo StBiiago, D. josef Buenav da, D Juan Marques, D. Be principiando por ks batallas de Tala-vera y Puente del Arzobispo, ■e- nito García, D. Ckcdlo Gomara, D. Clemente Marco, D. Luis acaecidas ia,primera en 27 y 28 de julio , y k segunda ei 19 de lÉC EntramKisaguss, D. joscf Girón, D. Jo*e£ Dorrego, D. Ma Noviembre del rarimo año: habiendo merecido en ambas el ser re el nuel Alvarez. comendado particularmente por los generales en…</t>
  </si>
  <si>
    <t>Marcos, Francisco</t>
  </si>
  <si>
    <t>Francisco Marcos</t>
  </si>
  <si>
    <t>…las desgracias de ese país, has para una'ración de la iglesia catedral de Córdoba, vacante,pórifa-, ta que embrutecido totalmente cpn áa guerra, ó sepultado en las llccimiéñto de D. Francisco Marcos, á D. Juan Guerra* RuiV tinieblas de la -idolatría, se confundan y oscurezcan de nuevo sus Cabil'.,' ' .................. opales con las jruda.S;trad&gt;C¡onn &lt;jó los indios Pampas. ¿Quiera el cielo que volváis del frenesí revoíucionarío’antes que se «¡onsume Co…</t>
  </si>
  <si>
    <t>María</t>
  </si>
  <si>
    <t>…co k» propios. de la justa cadsa en la guerra de la independencia , cupo en Mierte Gauci¿.($i) dcDic¡embrc.)u-£4&gt;ñM£r. ■ Maiz,fanega jo:H* del- ptimer extracto dé la de esfe dia 4 Doña María del ;Cannen no, aéroba &gt;4 4 18. Loa otro* artículo» sin mudanza. Butrel, hija de D. Jaime, coronel que filé del regimiento de in Ferrol. Cebada y mate 38 4 40. Lo damas sin variación. fantería de Lena, muerto en el campo del hónor. Oros»1. - - Trigo 50 ¡cente…</t>
  </si>
  <si>
    <t>…las Sta. María Magdalena, idem, por Marchetti, 1 20.—..La Virgi Carretas, / en la sacristía de Portaceli 7 en la de los siervos dé nia, de Merza Macchia, por Folo, 1 so«Játnto del caballero María. Torwaldsen, ídem, idem, £0 b—César, idem, por Fontana, ■ ■ Se halla vacante el partido de médico de la villa de Meco,’ __Sagrada Familia, idem, ídem, 50 b.__Psiche; idem, ídem, 1. distante de la ciudad de.Alcalá de Henares una legua: su pobla ao.__.Pio vii ,…</t>
  </si>
  <si>
    <t>…prqfundq dctlor. guel comoRey legítimo de Portugal; y t\ Moréting-Journal ase S. M. remitió tambjen por extradrdihario su carta",de p«?s:i.me aj gura positivamente que la Princesa Doña María se vuelve al Brasil. sacro colegio, y,con 1 ella las nuevas.'crpdenciales á dicíio 'Sr. em. VEAMCIA. Injqdor... !t T ' "V • .".i P*tie 13 de Atril.. ,. Pedida audjje^cliZ al sacro colegio reunido en, cónclave para Boles dt kop. Cinco por 100 consolidados 1 to…</t>
  </si>
  <si>
    <t>…usar las concesiones per- Gabriel ét kí1E/e^, D. Miguel González y IX Ra pn ares que s^r Monarca je hiela. Las sociedides secretas no inca- món Martínez, testamentarios út Ja Sra. D. María m^ián y^ en Frtí^ ?, n I rv-¡ers íí? en Sajonk, y todo ammek Joaquina de Sakvert y Quiníanaouefias...... r0,000 que, gradas á h ítjB ’etsdu austríaca-. ^ ha cerrado en estos países B. G N. M. y L...............;.víAv..i-‘ 400 c! vuelo 4 k*: idea» rerofodomrr-…</t>
  </si>
  <si>
    <t>…........... 100 ____ partee cue el amere de Barbjeena he recibido orden ter- Sra. Doña P. S. B........ ..................... ............. 500 mmarm ce volver el BruG -or. A joven reina Doña María , que D. J. L. y T.... 40 no puede permanecer va en luz Aterra, puesto que el gobierno ha Y. B. V.C., feüg re, de lah ver reama ce S. Mire-ueltc interserir ctnmnm entre e. Bmu y Portea J. Se di Ihn , por nviTiO de. Sr. cura párroco ce &gt;■ ?la-3 misma...... §00…</t>
  </si>
  <si>
    <t>…y en Va11,188.... tenciaén la deMallen y Berard á 4 rs—C&lt;míox lúgubres á la sen *»*44-~ 500.. ........ .............. . Madrid. sible 7 prematura muerte de la Ruina nuestra Señora Doña María 1.130.. .. 500............. *••••*•¿000*0 Idem. Josefa Amalia; por el mismo Arrázola. Se hallará en la librería 4.559-. 400.................. . Algeciras. de Sojo á a rs. ~ 9,071.... ........ Granada. —, 4!n las librerías de Amposta, calle del Príncipe, númer…</t>
  </si>
  <si>
    <t>…ho años ú lo ^uMjydtiviyirhrnnut^tlnitiylaltdtb y poderoso Rey da' las* menos qimuoipiia su tartdorio nieuun»rt «eras i española * no han Dos Sicilias y su augusta E.posa la Reina Doña María*} .abcivsa, sido espaceadvestablecariifl gobierno:»óli&lt;io, sino ames Jiien unas han conformado muy satisWCTorta mente con las intenciones de rcrolucioqmce,suceden-i otras, asesinándose unos ¿otros con.la V. M. de enlazarse con’, le Sasenkima Princesa DoSa Max…</t>
  </si>
  <si>
    <t>…ación. - - . ^ de la justa causa en la guerra de la independencia, cupo en suerte Zaragoza. Trigo 8-f á iü4: aceite 36 á 40. Los demas pre del primer1 extracto de la de este día á Doña María de la Sole cios sin variación. dad Troyanohija de D. Fernando,capitán que fue dei regimien La cosecha de vino es mediana, y mas escasa la de aceite: se to provincial de Jaén, muerto en el campo del honor. presenta bien la:sementera con h lluvia anterior. Burg…</t>
  </si>
  <si>
    <t>…anados, la leyó en li se honra de poner en las Reales macos de nuestra futura Soberana sión del 18. En ella hacia algunas reflexiones acerca de la inefica la Sermá. Sra. Prínicéta Doña María. Cristina una reliquia de cia de las preparaciones mercuriales eti algunos casos qué habia su admirable Santa, y ha costeado todos los gastos de manutención observado de la existencia de dicha lombriz y y expuso lá observa de la Augusta Familia, y de su comit…</t>
  </si>
  <si>
    <t>María'Josefa</t>
  </si>
  <si>
    <t>…ltimamente éntre nóaorror, -serian aquellos cirujano* menos ligeros, en mostrarte en» ‘ tusiastas de métodos que se preconizan Hoy y mafiana están divida» propuso contra la citada Doña María'Josefa,sobiepertenénciá de i'dos ó prOacritos de la sana práctica. Asi acaba de áóceder. con la varios montes, en el término Ai Oiz de la misma anteiglesia, y I talla recto-vesicar inventada por Sansón , encomiada por varios es- pagojdé un cuartilló de real por cúda…</t>
  </si>
  <si>
    <t>María, Bernabé</t>
  </si>
  <si>
    <t>Bernabé María</t>
  </si>
  <si>
    <t>…patronato, legado pió de cumplimiento dé misas, fialado para una junta general de acreedores' á la testamentaría de para que en el termino de 30 dias acudan-cón sus solicitudes do D. Bernabé María (Vela Diez , el, d¡a 8 de Fabrero próximo á las cumentadas á la secretaría primera de gobierno de dicha Real her nueve en punto de lá mañana en la posada de dicho señor juez; Jo mandad. qñe se hace saber pata qué los qué contemplen como télés con (Continúa el…</t>
  </si>
  <si>
    <t>…o , arroba 8. de corregidor de esta villa, se cita y emplaza á todos los que se Jaex (jo de Octubre.)__Andeljar. Trigo, fanega 18 á 24: cQrC.áertn acreedores á la testamentaría de D. Bernabé María vino, arroba 9 * 10 : cebada y aceite sin mudanza. Veladier, para que dentro dei término de 20 días se presenten á Baeza. Trigo 23: maíz 16: celada 10: vino 10: aceite, ar ios síndicos de dicha testamentaría D. Francisco de la Carrera y roba 22. D. Santiago A…</t>
  </si>
  <si>
    <t>María, Bernardo</t>
  </si>
  <si>
    <t>Bernardo María</t>
  </si>
  <si>
    <t>…que digan sus enemigos, ni por ¡os libelos de los por promoción de D. Francisco Sardina á cíF3 de. la dtoSkñcrr.?, rebeldes y traidores, ni por los embustes de pamdanos interesa á D. Bernardo María de. Homar; y,pars.Ja.d*gnidad ác chmno dos y descontentos. Solo por hechos* claros y sin disfraz , y por de ia iglesia catedral de Pamplona, vacante per fallecimiento de *t examen deí verdadera estado de los pueblos, pueden juzgar los D. Antonio Mcndimicta y…</t>
  </si>
  <si>
    <t>María, Cárloe</t>
  </si>
  <si>
    <t>Cárloe María</t>
  </si>
  <si>
    <t>…largo,14 de alto y otro tanto de anchó; descansa*, xdmitidarápreiénciark, entró.S. M», acompañado dd Sr. Infante ba sobré 30 columnas amarillas con bases y capiteles dorados, yde D. Cárloe María, k Señora Infante- Poli* .María. Francisca in trecho én trecho castillos,leones coronados y flores de lis tsmnien -Espose,.7 k Sefton Ptinceia .de. le Beira Doña María Teresa^ y doradas ; emblemas , aquellas de le monarquía española, y estas de -habiendo ocup…</t>
  </si>
  <si>
    <t>María, Cárlos Luis</t>
  </si>
  <si>
    <t>Cárlos Luis María</t>
  </si>
  <si>
    <t>…ha consrruido ^un puente sobrt 1» qué riega th ñfsimo Sr. Infante D. Cárlos María Isidro , del Sermo, Sr. Infatr- huerta' de lá campaña. También se-ha cerradodebóveda una Cloa le D. Cárlos Luis María; de la Sexma. Sfa. Infanta Reina de Pórí ca que por esp¿ic¡o de 8o varüs átravesabá descubierta la -ciiidad, tugal, y del Sermo. Sr. Infante-Di Cárlós’Luis. S. A.R.-elSt. In cotí ofensa del decoro y: de -|a'salud pública; y’se ha construido fante D. Cárlos re…</t>
  </si>
  <si>
    <t>María, Cirios Luis</t>
  </si>
  <si>
    <t>Cirios Luis María</t>
  </si>
  <si>
    <t>…Uf é 13 pesos f. Él Sermo» Sr.Irifante p.Cárl« MaríaIsidro, por tí ypór su Esposa lé Senda. Sra. Infanta Doña María I Francisca de Aiis , yódelos Sres. Infantes sus hijos ' Si‘¡ ■D. Cirios Luis María , D. Juan Cirlos María-Isidro, ANUNCIOS.. y f&gt;¿‘Fernando hdaríá Josrf *00,000 ■ ; El Sermo. Sr. Infante D. Sebastian , por *í y por ■ Continúa el catálogo Je las Obras de i. M. que se hallan Je venta tu augusta Madré la Serma. Sra. Infanta Dolía María ' ' en…</t>
  </si>
  <si>
    <t>María, Francisco</t>
  </si>
  <si>
    <t>Francisco María</t>
  </si>
  <si>
    <t>…ante salud. , jactarse de que ninguna otra nación ha soñado siquiera en dar á sus provincias conquistadas un código tan liberal, tan equitativo Accediendo S. M. á una instancia de D. Francisco María de ni tan benéfico. A los que no tienen conocimiento de estos asun Atwchaga, vecino de la villa de Bilbao, y conformándose con tos se les hará increíble nuestra aserción; pero acérquense si quie ,el dictamen de la diputación de Vizcaya, se ha servido conce re…</t>
  </si>
  <si>
    <t>Mariá, Joséf</t>
  </si>
  <si>
    <t>Joséf Mariá</t>
  </si>
  <si>
    <t>…ica de Espafia. 3.0 Otra esta corte; á D. josef Covachiche , qué fó es de .Cádiz, ó' á su noticia biográfica del marques de la Ensenada con tres apéndices, apoderado en-ésta plaza D. Joséf Mariá Van¿ua$ , D.:1dánuíel M¡uno que expresa los caudales que vinieron de Indias en los últimos cheo , D. Josef Herrera, D. Pedro; Riiinai), £&gt;. Pedro Matamoseis años de su minhterió, otro de las gloriosas acciones que pro rós' , D. Agustin Clotet, D. Frincisco Cidét…</t>
  </si>
  <si>
    <t>María, Josqam Sánchez</t>
  </si>
  <si>
    <t>Josqam Sánchez María</t>
  </si>
  <si>
    <t>…ca, silla ce montar y hrka á la es- venido en la ordenanza se mentes y pkntíos, y propo: ckoánfió fS&amp;fcí. les riese cz un p:Ur• inmecisto. Actúa.mente se e^tá comtnivetÑ Requena , D. Josqam Sánchez María ¿ ¿líos, tejidos de sedt. do un horno de pan-cocer, útd al pueblo por su servicio y á los M-inresa, D. jusc Torrees y M;nmda, paños. oremos por ¿u procucto, corteado con la cobranza de una deuot. Capellades s D. Mariano Puigdesgobs, papel de vinas cla^. Lts f…</t>
  </si>
  <si>
    <t>María-Isidro, Juan Cirlos</t>
  </si>
  <si>
    <t>Juan Cirlos María-Isidro</t>
  </si>
  <si>
    <t>…rmo» Sr.Irifante p.Cárl« MaríaIsidro, por tí ypór su Esposa lé Senda. Sra. Infanta Doña María I Francisca de Aiis , yódelos Sres. Infantes sus hijos ' Si‘¡ ■D. Cirios Luis María , D. Juan Cirlos María-Isidro, ANUNCIOS.. y f&gt;¿‘Fernando hdaríá Josrf *00,000 ■ ; El Sermo. Sr. Infante D. Sebastian , por *í y por ■ Continúa el catálogo Je las Obras de i. M. que se hallan Je venta tu augusta Madré la Serma. Sra. Infanta Dolía María ' ' en el Jespatho y almacén Jé la' i…</t>
  </si>
  <si>
    <t>María.Faggiani, Ana</t>
  </si>
  <si>
    <t>Ana María.Faggiani</t>
  </si>
  <si>
    <t>…icia relátiira'i lá'exístéácia y pa adviniéndose que el a—-■ último llamamiento, radero de D. Carlos Antonio Boetti . natural de Madrid, hijo de como se presente _ D. Domingo y de Doña Ana María.Faggiani, que lo eran de ficando su derecho, por ser asi determinado expresamente en la- Piamonte, el .cual en el año de 1,808 páre» se hallaba de .oficial fundación; y todos se obligarán á cumplir ¡muiisavsemanale? en en él regimiento de Granada. Y lo mismo de Víctor…</t>
  </si>
  <si>
    <t>Mariano</t>
  </si>
  <si>
    <t>…n proporcionar socorros ro, a.D. Miguel Sebastian Ramos: para otra dé la de Osma, por á sus hijos! ¡veinte mil fanegás'dé grano que les ha concedido, no el del). Miguel Alvarez, á D. Mariano‘Aguírre: para otra dé hacen mas que úna de sus limosnas! ¡un millón y medio de reales, la de Astorga, por muerte de D. Francisco Gómez Serrano, á dados por sí y por su augusta Esposa , no hacen mas que uno de D. Blas Leonardo Lozano; y pira otra de Ja colegia…</t>
  </si>
  <si>
    <t>Marianó'</t>
  </si>
  <si>
    <t>…rno c Anúnciase en esta Gaceta la historia general de- la revolu-’ de á ig pliegos en papel común, y de to en vitela. Todo ello sé cion moderna de la América española, escrita por D. Marianó' compondrá de unos ia cuadernos, ó sea tres tomos en 4.0, y su im To'rente; y debemos añadir que si nuestra opinión particular He— porte ascenderá poco mas ó menos,4 too rs. Hasta la pubíicacicn gára á generalizarse, el autor vería recompensadas superabundan-…</t>
  </si>
  <si>
    <t>MaríaTe-</t>
  </si>
  <si>
    <t>…eros de Es Ayer *6:$S. MM. Siciliénes y la Princesaom, hija ; fueron t4 tado D. Jcwquin Abarca, obispo de. León, Fr,.Cirilo Alameda Villa Cristina ! papar Isvisita ! SjM. la Reina Doña MaríaTe- ,y Brea, vicario general de, la orden. de S. FianciáfO,D.Jujga resa : de vuelta ! Turin rscibicron i! los grande» y ! las pri- i Bautista de Erró, caballero de Is Real ordcn deCátloa asi, y Pgp ■ meras digíiid^es del raino-, comierán con nucstroi augustoc So…</t>
  </si>
  <si>
    <t>Marín, Joaquín SaiEáíezr</t>
  </si>
  <si>
    <t>Joaquín SaiEáíezr Marín</t>
  </si>
  <si>
    <t>…de. - A de provincia. * . ... ; • Mazarron, D. Agustín Juan y Maraundi y compañía, alum Tamsa, D. Jaime Oiler, cruz supernumeraria de Carlos 111. bre y carbonato de sosa, Requena, D. Joaquín SaiEáíezr Marín3 honores de comisario Zaragoza , D. León Blave, pergaminos y vitelas. de guerra, : Aicoy, D. Joaquín Liaser y Gosaivez, paños. Madrid, D. Dionisio lefébre, metido de armas jacales. Cuenca, E&gt;. .Benito Canales, tejidos de lana, ^ En id,, D. Juan Lacomhe, escud…</t>
  </si>
  <si>
    <t>Marín, Josef</t>
  </si>
  <si>
    <t>Josef Marín</t>
  </si>
  <si>
    <t>…nhterió, otro de las gloriosas acciones que pro rós' , D. Agustin Clotet, D. Frincisco Cidét , D. Mániiel Iglesias porcionó cbn sus providencias; y el último un estado dé la mari 'D. Josef Marín ¡ en Sevilla á D. Géfóbinao Yorifa jr D. Gada Real en el áfio 1746. 4.0 Noticia biográfica del generar de Í riel Julián García, 7 ppr, su ausencia ui apoderado ^). Pedro máriha D. Blas de Lezo, con la relación deda heróica defensa de Muro;en Murcia i D. Josef…</t>
  </si>
  <si>
    <t>Marina, Maurocordato de</t>
  </si>
  <si>
    <t>Maurocordato de Marina</t>
  </si>
  <si>
    <t>…ortificado de Balzik, situado riores; Colleti ha sido nombrado ministro de la Guerra; Cnndnentre Varna y Kavaraa, después do una resistencia deses parida, riotti de Hacienda, y el príncipe Maurocordato de Marina. Fabftro infructuosa de parte de los ruto* por su inferior numero. vier mandará el ejército; mas no se sabe aun bajo que título. ambien se dice que todo* los dias hay combates sangrientos cérea Desde que los inglesa levantaron el bloqueo de Candía, no I de Sc…</t>
  </si>
  <si>
    <t>Marra</t>
  </si>
  <si>
    <t>…» Saturno, Orfeo,Ceres, Mirle pacífico, Júpiter y un grupo de ___El Dívmport-TeUgrapk anuncia que á principios de Mayo un sátiro y on hermafrodrta. pintura clasica. próximo saldrá Doña Marra, de Faimouth para Rio-Janeiro* «El exedro, que es la parte mas principal de la habitación, FRANCIA. está adornado de pinturas admirables , que representan unas Bacan tes de incomparable belleza; Aqmies desenvainando la espada París i,° de Maye» Para los prime…</t>
  </si>
  <si>
    <t>Marras, Bernardo</t>
  </si>
  <si>
    <t>Bernardo Marras</t>
  </si>
  <si>
    <t>…o público, que desde el ir de Octubre próximo en que tuvo cho en favor de S. M. Doña Josefa Perez Viilamí!, viuda de principio, fea sido muy frecuentado hasta la fecha, habiéndose D. Bernardo Marras, administrador que fue de la Real aduana vendido ea él muchos miliares de fanegas de todos granos y otros de¿ puerto de Vega , en Asturias; habiendo tenido á bien S. M. frutos del país, y no menor número de arrobas de arroz, baca mandar se publique en la Gace…</t>
  </si>
  <si>
    <t>Marrot, Jum</t>
  </si>
  <si>
    <t>Jum Marrot</t>
  </si>
  <si>
    <t>….invitación de dicho gobernador, hasta la cantidad de 24,035 de ¿ Confirmaciones de medallas de oro. ■ diversas especies, como se acredita por los tesrímoníos de sus res , Madrid, D. Jum Marrot, fornituras militares. pectivas justicias. En ídem, D. Santiago Grimayd, pape! de varías clases. Se va a demoler y reedificar la parte ramosa ce! gran puente En ieem, D. Francisco Fernandez, pianos. de Anduhr vobre el Guadalquivir. El ro de este mes se terñrn…</t>
  </si>
  <si>
    <t>Martí, Manuel Segundo</t>
  </si>
  <si>
    <t>Manuel Segundo Martí</t>
  </si>
  <si>
    <t>…a y Don {Núm. 3/.) Miguel Carasa, vecinos de la ciudad de Cádiz; á los que lo son Otra id. sobre nombramiento de mariscales de los cuerpos de de esta corte D. Francisco del Valle, D. Manuel Segundo Martí caballería. (A~úm. 22.) nez , D. Minuel Hoyuelo, D. Minuel de la Viña, D. Ramón Real decreto eximiendo al principado de Cataluña del dere Rox , D. Francisco Gómez, D. Juan Sotilla, D. Ramón Luen cho de bolla en los géneros que menciona. (Núm. 2J.) ga;, Manuel…</t>
  </si>
  <si>
    <t>Marti, Pedro</t>
  </si>
  <si>
    <t>Pedro Marti</t>
  </si>
  <si>
    <t>…, frente á las De aoo pesos. Covachuelas, y en todas las de las principales ciudades de Espada. Desde el número 36,230 al número 36,179 id. __£/ mundo tal como es todos locos, por D. Pedro Marti—, Desde el número 43,677. al número 42,7*6 id. hez López: núm. i.°. La pequeña «¿tensión que permite un anun-' Desde el número 53,313 al número 53.3*» id. ció, no puede dar una exacta idea del principal asunto de esta Desde el número 54,986 al número 55.035 i…</t>
  </si>
  <si>
    <t>Martí, Pedro</t>
  </si>
  <si>
    <t>Pedro Martí</t>
  </si>
  <si>
    <t>…l terreno inmediato: el el tomo 2.0, y pagar el importe del 3.0 1 agua que caiga del cielo en la superficie del camino debe pasar á ____ El mundo tal como es , 6 todos locos , por D. Pedro Martí 1 estos terrenos por medio de desaguaderos, ó si esto no es practi nez López, núm. 5.0, adicionado. Véndese este y los anteriores á í cable , por medio de la mayor elevación en el camino mismo, cuyo 2,rs. cada uno en las librerías de Amposta, Perez y Novillo.…</t>
  </si>
  <si>
    <t>Mártíhei, Santos</t>
  </si>
  <si>
    <t>Santos Mártíhei</t>
  </si>
  <si>
    <t>…IMM|t(a,«a»a.... loo tua para procurar el bien general. la actividad se desplegáis ei . D. Faustino'Domínguez.. ido' comertio, y se «atdHecgla rrinianni nrrriU tmalne tan dandi la D. Santos Mártíhei 30 &gt;[. •' --'A ‘ Dbfte Isabel da ta Plaza.l» •••••«•••«•••••a,* »»•«•«■»•••• «é«e» 100'spciodad^Cftw^ . - '• 7 ¿i ov&gt;, ■ ■.•■■■) «IÍMCU. &gt; ■ - * V ' • ■■■■&gt; D. Francisco Lleri «*»*•*•••••••••••» 8o' ¿'.o • rr; , . * „ . .v IX Bernardo.de Salazar. &gt;oo H 4‘ i;…</t>
  </si>
  <si>
    <t>Martin</t>
  </si>
  <si>
    <t>…a en 1818, Abarca, Obóno de Unta: pera una capellanía doctoral del con* Modelo* pata b contribución general del reino, 1818, rústi rento de la Hncarnecion de Madrid, por muerte de D. Martin ca 10 rs. Terrena, á D. Pedro Rico y Amat; 7 per» una ración de la me ; Decreto pera el establecimiento del crédito público/bula dada tropolitana da Granada, por la de D. Jorge Antonio de Mira, 4 por el Smo. Padre Pío vil en 1818, rústica 4 rs. D. Tomas de Aq…</t>
  </si>
  <si>
    <t>…gradua Genova, ^de Líense y¿ &lt;k¿ Jv.I&amp;te, tiene en Corfú mepr. y mas do dé teñiste, coronel Dr Manuel Ruiz Casado, el capitán de la pronto despacho que el bacalao sueco. misma am^ D. Martin de.Avntok; y contusos el capitán de la * En Gdffú'se “puede da?csalida fácilmente todos tos años á tres compañía D» Faustino Rodríguez, y el teniente gradua ó cuatro cargamentos, de bacalao de Terranova. La ciase que se do dé capitán IX Antonio González; y de…</t>
  </si>
  <si>
    <t>Martin, S.</t>
  </si>
  <si>
    <t>S. Martin</t>
  </si>
  <si>
    <t>El general S. Martin había llegado *n un paqucbot.'(Cmf&lt;- ciones por la completa ¿ importante victoria que vuestro valiente ¿intuid ejército consiguió el dia de ayer en las inmediaciones del pueblo fkawcla; de Kulawtscha cerca de Schumla, sobre el ejército otomano mandado por el…</t>
  </si>
  <si>
    <t>Martínez, Baltasar’</t>
  </si>
  <si>
    <t>Baltasar’ Martínez</t>
  </si>
  <si>
    <t>…requie Vista legre, Fibre de lanzas y medjas ánáfas. La pérSna 4 quien ren para inspirar confianza y asegurar efcmspf imiento de sus obil- acomode podrá dirigirse es esta corté 4 D. Baltasar’ Martínez dé gaciones. La primera de todas es Ta garantía moral que resulta de Ariza, calle de Jusneh, nám. 23. ? , • • :,-sr ' '■ - .la adhesión de k gran mayoría de se población al orden estable :_______ ?■ ' *; 1 cido, y el disgusto bren conocido a» qué mira toda in…</t>
  </si>
  <si>
    <t>Martínez, Bernabé</t>
  </si>
  <si>
    <t>Bernabé Martínez</t>
  </si>
  <si>
    <t>…ucciones simultáneas y al cálculo decimal, sin necesidad de mación general. variar apenas, ni las unidades principales, ni la nomenclatura de El actual $r. intendente de la Habana D. Bernabé Martínez nuestras medidas. Se hallará en la librería de Perez, calle de las de Pininos, como hijo del difunto Conde, ha entrado en la pose Carretas. sión del lítalo de- su difunto padre. ____ Los suscrtptores á la obra titulada Cuadros sinópticos de zoonorma, acudirán…</t>
  </si>
  <si>
    <t>Martínez, Francisco</t>
  </si>
  <si>
    <t>Francisco Martínez</t>
  </si>
  <si>
    <t>…del arco romano se sustituyeron obra está pintada-de berroqueña y piedra blanca, 7 los ornato* da otros representando famas, héroes, literatos 7 acciones gloriosas marmol, por el profesor D. Francisco Martínez; y ha sido dis de Espafia . tanto en los espacios que dejan las arquivoltas, como puesta por el citado arquitecto mayor, como la decoración de la en las medallas sobre loe arcos laterales, 7 en los netos correspon fuente de Villa. dientes del ático; en coro c…</t>
  </si>
  <si>
    <t>Martínez, Ildctoaso</t>
  </si>
  <si>
    <t>Ildctoaso Martínez</t>
  </si>
  <si>
    <t>…e pasageros, de los cuales se han aho Dl Francisco de I rusto rza.. 160 gado sel:,. De: a Alaria León ir A Muñoz.'.. 60 En la carretera desde la Corona al puente de Lubkn, según h D. Ildctoaso Martínez 200 nota presentada ¿ la junta especial de dicho camino, se han senta y T&gt; Pe tro Rodríguez y D. Ignacio Garrido........ 2 0 do e:i el año anterior iS var^ lineales de piedras maestras de can *í D. Jo^cf Car, os Vil.-; ver de,---- ------ —............ ... 200…</t>
  </si>
  <si>
    <t>Martínez, Pascual</t>
  </si>
  <si>
    <t>Pascual Martínez</t>
  </si>
  <si>
    <t>…vende én Madrid con las demas ti ,■ vecino de -Majadahondá; D. Juan Antonio Hidalgo; de San obras del mismo autor, en U libreríade Matute, calle de Carretas. Martin de la Vega, y D. Pascual Martínez, vecino de Perales de - Los suscriptora ú la Matilde ó memorias sacadas de la his Tajufia, provincia dé Madrid; pan que eu el término de quince toria efje las Cruzadas, pasarán á la librería de Razóla á recibir el dias comparezcan por tí, ó por medw'de apoder…</t>
  </si>
  <si>
    <t>Martínez, Pedro</t>
  </si>
  <si>
    <t>Pedro Martínez</t>
  </si>
  <si>
    <t>…io, una informa- porte del 8.° Continúa abierta la suscripción. 1 pión judicial con .intervención del procurador síndico del pueblo ■— , .Fl mundo tai como ts, 6 todos iocot , por D. Pedro Martínez en].que¡lmb:cspn residido durante el.sistema constitucional , acredi López: núm. 4.? Se hallará con los tres anterioras en,las librarla* tando su, buena conducta política en aquella época', para lo cual de Novillo, calle de la Concepción Gerónima; de Perez, c…</t>
  </si>
  <si>
    <t>Martrercompechas, Josef</t>
  </si>
  <si>
    <t>Josef Martrercompechas</t>
  </si>
  <si>
    <t>…tos con Pedro Díaz déRivera y D. Hermenegildo Sánchez Pieités, que las guias correspondientes en,buena dirección , ó por avisos ó sos-: con mi secretario con ejercicio dc.décretos'D. Josef Martrercompechas fundadas rezelase fraude.contra la Real,Hacienda, dispon-, ponen hoy la junta, las vacantes de vbcaf&amp; que en ella ocurran en aré acompañarlos á la administración de su destino, si fuese la, ló sucesivo, se reemplacen con ministros del propio Consejo su mas in…</t>
  </si>
  <si>
    <t>Maseeosa, Pedro Josef</t>
  </si>
  <si>
    <t>Pedro Josef Maseeosa</t>
  </si>
  <si>
    <t>…encidos de ia utilidad de Dé la de Cartagena...... Los fondos de policía de Orihuela ,.por ,medio su inversión , aparecen en continuo movimiento todos los resortes del subdelegado D. Pedro Josef Maseeosa............. principales de la máquina de un gobierno; resultando de su bien, . El Real cuerpo de Guardias de la Persona dei . dirigida acción la prosperidad de la provincia. Lat.H...,............ *............................. Concluiremos con algunas observ…</t>
  </si>
  <si>
    <t>Mateo', Antonie</t>
  </si>
  <si>
    <t>Antonie Mateo'</t>
  </si>
  <si>
    <t>…stsas* ssssaasmt Bilbao. á los herederos del prasbítero D.-JuSto Alvsrez ,Vecinos de MiB f |lfl ^OOoe^Miee úesaeelaeñeeeeeM**' Barcelona. .'jadahonda, en la provincia de Madrid, á D. Antonie Mateo':, 4.879.... - ^OOe4eeea»»MÓeodeéaéeaeeesee Madrid.. yaciao de la Nava de Sotobral, provibcté de SalitmtKs .' á los 1*439**" ^OOeeaBeeAmíee^eMsieeeesraeeee • Jaim.riV .iSres. Caailla yibennano« , &lt;le Vallad6lid, y á D. Rafcel- FáusSsidmésr. si 1 tino Sanz, vec…</t>
  </si>
  <si>
    <t>Mateos, Josef</t>
  </si>
  <si>
    <t>Josef Mateos</t>
  </si>
  <si>
    <t>….......i. Granada. En gramática castellana. Excmo. Sr. nuraúes da Sacares. 3,8x2.... - 400......», Bilbao. En la date ínfima dt latinidad. Sr. D. Francisco Mcndez y S4»59°— Cádiz. Sr. D. Josef Mateos. 27&lt;757— ^OOsftlfSSMSHSMttMHISSIs' Idem. En la cíate media dt Ídem. Sr. D. Juan Oafii y Sr. D. Be 16,029.... 400........................... Valencia. nigno Ballesteros. ■' ' ;T~* Si¿SS*v- ’ Corufia. En la suprema de idem. Sr. D. Jo»í .Rodriguezy Sr* Don 30,83…</t>
  </si>
  <si>
    <t>Matías</t>
  </si>
  <si>
    <t>…ruc- mera clase, ó sea aritmética' mercantilsé presentaron los discípuVdrá del lengiíégé y giró’ de lacómpoticionj 7 vólvjéron al latín, los D. PonciaAo Barranco, D. .Jua&amp;Txucba y D. Matías. Zapáter,y dé este al romince por cl analUis , y de un' gbipe, cúantos pasa- obtuvieron los primeros premios; y D. Josef. Indan , Dónjgeíí de autores iélectos’ se les señalaron al efecto. Pruebas nadá Íueascual Irigoyen, D. Josef de Arias, D- ..Dionisio..Polí…</t>
  </si>
  <si>
    <t>…nando los Sip 'D. Justo Josef Banqueri, presidente, en cali agotable generosidad se promete él establecimiento recibir cuaíito dad de primer consiliario; el marques de Casa Irujo, D. Matías convenga á la elevación de su crédito, y el de' la nación;, únicb Pinilía , D. Pedro Vicente Soldé villa, D. Juan Domingo Balma- -objeto ir que dedicará la junta sus incesantes Jareas, en justa cor seda, D- Manuel Angulo, V. Jaime Ceriola y EX Josef Garay, re…</t>
  </si>
  <si>
    <t>Mattagúerra, Pablo</t>
  </si>
  <si>
    <t>Pablo Mattagúerra</t>
  </si>
  <si>
    <t>…er témate sé ve-* á todas las personas qu^ se conceptúen con Retecho á los biene^ riñcari el dia 29 de Enero corriente, y el segundo y último el 28 |uedados por’ fallecimiento de. D. Pablo Mattagúerra, vecino., quq de Febrero siguiente á las doce de sus respectivas: mañanas. ? ue en esta corte, á fin de que acudan á deducirle'en el referida! juzgado y escribanía con los documentos justificativos dé sus crédi El 21 dél pasado mes de Diciembre se verificó el…</t>
  </si>
  <si>
    <t>Matuchevitz</t>
  </si>
  <si>
    <t>…ia de los qm construían faginas. conde de Aberdeea en la secretaría de Negocios extrañaros el Luego que los ocho cadetes de la primera de estas tres partes príncipe de Lleves y el conde Matuchevitz, encarados de una mi montaron á caballo , marcharon en dos filas á ocupar las alas dei sión especial por el Emperador de Rusia. frente de batalla, en donde hicieron el manejo dei sable; y mien Dfe algosos dias á esta parte se ve á los embajadores extrange- tr…</t>
  </si>
  <si>
    <t>Matuscewích</t>
  </si>
  <si>
    <t>…afitlaopk, cuyo _____ Ei 28 tuvieron una larga conferencia con ei duque de We^ contenido se refería principalmente i «te cambio. Mr. de Jaubert líington el príncipe de Lleven y el conde Matuscewích , encarga Babia Uceado el i.° del año á Constaníinopla con el objeto de do de una misión especial por el Emperador de Rusta. En seguida c«üsfa á k Puerta por el intermedio de Mr. Van-Zuílen las tuvieron otra con el conde de Aberdeen en k secretaría de Nego pf…</t>
  </si>
  <si>
    <t>MaUing</t>
  </si>
  <si>
    <t>…1 la opimbB qi¿ las' petsdéa»¡dciibas, influéficia &gt; ipirÁtiá tener ¡ ta hlja^laiPrincesa Dófiá .María Cristipa ,,&gt; pfomerida Esposa de ‘¡iéíEóipófaÁBfiúroédeMieqúójestevó» aquial general MaUing, -Sí M: Cátólicí, con tbda Ihlcomitiva que^ los acompaña. Los,exfio ’dbdwdd^'bÉen itaibo^{e&lt;la¡to«nisieiii¿cHslil*¡bajá ,iy 'ja -cebos-áiageross despuesldalsaber descansado un momento, tomala enhorabuena por clto^fintre losregtlósqueel^ 'Tóh otkKger©refresco'…</t>
  </si>
  <si>
    <t>Mauleon, Manuel Rincón y</t>
  </si>
  <si>
    <t>Manuel Rincón y Mauleon</t>
  </si>
  <si>
    <t>…frente de la presidencia á Tortosa. Trigo 40: centeno 35: maiz 34: cebada 26: vino, Vicente Guerrero. Se confió el mando de cerca de 43 hombres á car.!,i 73 : aceite , arroba 39. D. Manuel Rincón y Mauleon , con los que sitiaron á Santana en Cuenca__(Provincia de) Trico, secun clase,fanega 22 á 30: aquel fuerte ; tuvieron una acción á la inmediacien de dicho cebada 144 16: avena ti á 13 vino , arroba 23 1 aceite 44.</t>
  </si>
  <si>
    <t>Maximiliano</t>
  </si>
  <si>
    <t>4p6. ( —__El abete Lizé envió al príncipe Maximiliano dé Stjoiu a,Goidoa «1 comal inglmcn Sm¡rna,imertacn el OJiírrvadoraus•^■yapeaepiJfrrCtfo&amp;Igziacttá rauclto-ñ dejaz-au ■ •uaAq* &lt;U Im rlifnatn lá«áea-n rU MwlulU ni oUmisUo J-l a|if ¡Miliar nn inglapersisie en poperobttlcnl© 4 U«¡e- nabm qpe había pronunciado…</t>
  </si>
  <si>
    <t>Mayoli, Josef</t>
  </si>
  <si>
    <t>Josef Mayoli</t>
  </si>
  <si>
    <t>…ue menciona. (Núm. 2J.) ga;, Manuel Ctrpintero, D. Minuel Ribera, Sres. Hermoso y Orro restableciendo los derechos impuestos á los algodones en compañía, y D. Dominao Altube-, y á D. Josef Mayoli , cuya rama extranjeros en Real orden de 2 de Aaosto de 1827. {Id.') vecindad te ignora , acreedores ausentes al concurso de D. Pa&gt;cual O- ro id. suprimiendo ciertos arbitrios que se han cobrado en de las Fuentes Angulo, para que en el término de seis meses c…</t>
  </si>
  <si>
    <t>Maza, Victoriano Esteban</t>
  </si>
  <si>
    <t>Victoriano Esteban Maza</t>
  </si>
  <si>
    <t>…Jitás dé. Lecanda^....^..*... 120 menos dé ~ del total: con Iz segunda mas de 2f octavea; con las 97359............ 24O demás el resto en proporción al orden con que van. menciona D. Victoriano Esteban Maza........ ü. Gerónimo J5ueno................... ............... .......... IDO das. __ Los principales frutos extraídos son: azúcarr&gt; ^fié, cacao, D. Antonio Aguilera......;..................— 28o rom, melado, maderas, cueros y algodón, ademas de otros pro D. F…</t>
  </si>
  <si>
    <t>Mazarredo, Celestino</t>
  </si>
  <si>
    <t>Celestino Mazarredo</t>
  </si>
  <si>
    <t>…nes y notas con que la enrique ción por cinco años para la elaboración del carbonato de sosa. ció el reformador, nivelándola al estado actual de nuestra legisla Idem-jz de ídem, A D. Celestino Mazarredo , natura! de ción y práctica del foro, por lo cual ha merecido también que el Sopuerta ,en Vizcaya, residente en Bilbao, privilegie1 de intro Gobierno la adopte en el plan general de estudios, sirviendo de ducción por cinco años por una máquina para serrar ch…</t>
  </si>
  <si>
    <t>Mazon, Francisco</t>
  </si>
  <si>
    <t>Francisco Mazon</t>
  </si>
  <si>
    <t>…Abril próximo, todos á las doce de la maña Juan de Alzaga, D. Francisco Antonio Ucelay, D. Juan Josef na. Durante los dos últimos términos se admitirán las mejoras que Castaños y D. Francisco Mazon, accionistas que fueron de la com 'se hicieren sobre el primer remate. pañía de mercaderes de fierro y demas metales en esta corte, ó á t sus herederos, sucesores y representantes, para que dentro del tér ____Habiéndose dignado el Rey nuestro Señor conceder a…</t>
  </si>
  <si>
    <t>Mazorrx, Juan.de Pifia y</t>
  </si>
  <si>
    <t>Juan.de Pifia y Mazorrx</t>
  </si>
  <si>
    <t>…(&gt;S*continuará.) - desde aquella fccha; pucs dt lo coptrario les perará el perjuicio que haya lugar. ........... ...... i'-; uS% Z éV- ■^'ÍaNMNGÍOSí’ O ’■ - ------Los parientes de D. Juan.de Pifia y Mazorrx, neiursl de ■ Bioticias dt ¡os árfutStttut -y arquitectura dt España desde Murcia, ir de Dofta Juaoa Loritc 7 Pinedo', que lo.fue deja vi tu restjúránom, por tl Ezcmaj Sr. D. Eúgtn» íLtgssno y Amir lla dé Cabras* presentarén á justificarlo cn el término de cu…</t>
  </si>
  <si>
    <t>Me, Bernardo</t>
  </si>
  <si>
    <t>Bernardo Me</t>
  </si>
  <si>
    <t>…daiio. Doña Prudencia Cuellar, natural de la villa de la Nava.^e la Al¡canfe,_~.......MSMSSMSMH* *t^S»**»SM*afl**&lt;A«S«l|^SS Í i 1 ídem, Asunción, provincia de Segovia , 7 viuda de D. Bernardo Me vi Murcié...........eoe«e(Ma**«aeeeae********a***a*****aeee*eaeae«*e ídem. lla Sanr, vecinos que fueron de dicha ciudad, á fin de qi&amp; en tér Valencia» idem. mino de treinta dias se presenten pojr si ó por medio de apodera Barcaloñé ¿peses fuertes..!*•••••••••…</t>
  </si>
  <si>
    <t>Mecerreyes, Francisco</t>
  </si>
  <si>
    <t>Francisco Mecerreyes</t>
  </si>
  <si>
    <t>…posa , no hacen mas que uno de D. Blas Leonardo Lozano; y pira otra de Ja colegial de Castroje- sus beneficios! Pero su generosidad no se satisface si no es imitada riz, por la de D. Francisco Mecerreyes, á D. Juan García Lomana. de sus fieles vasallos: conoce qué han sido muchas las pérdidas, y También ha tenido á bien S. M. nombrar por Reales de que se necesita de mucho para repararlas, y por eso quiere S. M. cretos para la iglesia y obispado de Málaaa , va…</t>
  </si>
  <si>
    <t>Mediiw, Manuel María de</t>
  </si>
  <si>
    <t>Manuel María de Mediiw</t>
  </si>
  <si>
    <t>…preceda| lá venia por fona y Ortiz; y l* Real maestranza de caballería de Savilla por proposicioMacemdas,. de la suma do ventas al 4por 100 quesean medie dal Sr. mariscal de campo D. Manuel María de Mediiw nacamrira áproducirun capital d*'8otmllonfs. ‘ Verdes y Cabafias; del conde de Villahetmom, brigadier, ydsi ~iZ&gt; , •'» &gt; *'» •!*»&gt;• ' iSsm'pi'’-'-'r: ■ :'5 !;!! :1 -f. tenicnte coronel D. Femando de Medina r Pacheco y , ü—Pof otrodecratodé 7 del añino1 mea se…</t>
  </si>
  <si>
    <t>Medina, Diego López de</t>
  </si>
  <si>
    <t>Diego López de Medina</t>
  </si>
  <si>
    <t>…a de la Fuente, marido de Doña Inés de Rueda y Medina, pa dos- Razas ezsn las elecciones en que so intervinieran desórdenes tronos del Real de legos y memoria de misas fundada por Don Diego López de Medina; con apercibimiento de que pasado sin (i) Consecuencias- de los brillantes triunfos obtenidos por el hacerlo se entenderán las diligencias con los estrados de la au« ta¿¿g= Sr* cotsdt de Cnsaqui 0f$z¿§ dt i* ¿L) diencia, y le {mará «1 perjuicio fie haya lugar…</t>
  </si>
  <si>
    <t>Medina, Femando de</t>
  </si>
  <si>
    <t>Femando de Medina</t>
  </si>
  <si>
    <t>…iw nacamrira áproducirun capital d*'8otmllonfs. ‘ Verdes y Cabafias; del conde de Villahetmom, brigadier, ydsi ~iZ&gt; , •'» &gt; *'» •!*»&gt;• ' iSsm'pi'’-'-'r: ■ :'5 !;!! :1 -f. tenicnte coronel D. Femando de Medina r Pacheco y , ü—Pof otrodecratodé 7 del añino1 mea se establecen lór pie-í ti .Todas las citada* comisiones háa tenido el honor de ser coratopN dada 1? de Mazó del afiode 1830 dará el gobierno i reapondidaa, por el Rsv nuestro Sc&amp;or con aquel agrado caracte i…</t>
  </si>
  <si>
    <t>Medina, Inés de Rueda y</t>
  </si>
  <si>
    <t>Inés de Rueda y Medina</t>
  </si>
  <si>
    <t>…s primeros i sufrir tm des recho en los autos que contra ¿1 sigue D. Benito Bernardo Gar graciada suerte, que trm desterrados ó proscritos y aun asesina da de la Fuente, marido de Doña Inés de Rueda y Medina, pa dos- Razas ezsn las elecciones en que so intervinieran desórdenes tronos del Real de legos y memoria de misas fundada por Don Diego López de Medina; con apercibimiento de que pasado sin (i) Consecuencias- de los brillantes triunfos obtenidos por el hacerl…</t>
  </si>
  <si>
    <t>Méjico</t>
  </si>
  <si>
    <t>…nera nada equívoca el tierno amor que mereció, y aun le Para la Habana irán como 300. Un francés que acaba de llegar de conservan todos sus diocesanos. Pronunció su elogio fúnebre Don Méjico añade que pasan de $3 víctimas las sacrificadas en e«a re Juan de la Buetga y Solis, canónigo y dignidad de maestrescuela; volución. Los robos parece que pasan de 18 millones de duTos. El en el que se propuso presentar al prelado como uno de los varones honor…</t>
  </si>
  <si>
    <t>Mel</t>
  </si>
  <si>
    <t>…51 .400 bre el pfenoque publicó el Diario de Sevilla, ha sido-trazado y _ En socorro de comunidades religiosas de am- • dispuesto porr el benemérito arquitecto de aquel fe-ciudad D. Mel hós .** 5,677 .. chor Cano: de fe plantación que ya está hecha, solo sabemos que En 'aüvíO de familias mesesterosas...^^^^.;^. ; 17,000 ; ha sido dirigida por el célebre profesor de agricultura,/botánica : *rc &gt; ' • •' ramplona* o ■' -* '* . D. Claudio Boutel…</t>
  </si>
  <si>
    <t>Melchor</t>
  </si>
  <si>
    <t>…as, pon pueblo empobrecido porloadfsasfres, lw?e«P*r *1“*» «bstina-; Jotcf.Pcllicer. do, queélrapafiol r*sponde p«Wtpwá |4» e«'f»ciones de «i go ro . D. Pedro González de Mendoza. D. Melchor de,; Maca- bierno, y sigue dócil su» impulso» al abrigo dé la tranquilidad, naz. Fr. Francisao Jiménez de Citneros.. Vasco Nufiez de Valboa. que disfruta,/.de U verdadei*,prot*QC¡on que je dispepa cltrono. D. Josef Carrillo de Albornoz. Hernando Alárcon. ■ .…</t>
  </si>
  <si>
    <t>Melcojm</t>
  </si>
  <si>
    <t>…er circunstancias no qüedatin sino tnuy pecas tropas nuas pata qcii- cantes el paso fiara cl mer Negro: Dicen finalmente que habiá llelee dos principado*. gado á Coostsotioopla *1 almirante Melcojm. (Gíváv »nd Tr¿vello-.)</t>
  </si>
  <si>
    <t>Melecio, Joaquin</t>
  </si>
  <si>
    <t>Joaquin Melecio</t>
  </si>
  <si>
    <t>…Félix García, D. Miguel -Carbonell, D. Miguel Pantoja, D. Manuel Felipe; D.* María Regalada Cuello, D/José Toma • Vida del Papa Clemente xtv (Ganganelli), por el marques Carbonell.D. Joaquin Melecio dal Campo, D. Jósef Molano y\ Caracciolo, traducida al castellano por D. Francisco Mariano NiD. Pablo Ln» Velez , vecinos dé Badajoz ;,á D.B María Becerra, pho: undécima impresión. La vida de este Pontífice, por los ex vecina de Orbpesá; á D. Juan Rebollo Alo…</t>
  </si>
  <si>
    <t>Mellado, Alfonso García</t>
  </si>
  <si>
    <t>Alfonso García Mellado</t>
  </si>
  <si>
    <t>…, encargándoles adornado de las mejores circunstancias. Los memoriales se dirigi al uso de dos enemas regulares por lo menos cada dos horas de un rán al secretario de ayuntamiento D. Alfonso García Mellado. cocimiento de la flor de malvas tibio, mezclado con igual can ■ ..Por providencia del Sr. Catatan, del consejo de S. M. en el tidad de una leche de almendras clara y fría, con el fin de dejar Real y supremo de Castilla, se cita y emplaza por término de 30 lo…</t>
  </si>
  <si>
    <t>Menaya, Andrés</t>
  </si>
  <si>
    <t>Andrés Menaya</t>
  </si>
  <si>
    <t>…no Aznarez,cónsul deS. M.C. en Gi| en csre; puntooíos Oinitins titl Rey serán de nuestro nipdo de peo* braltar SCO [&gt;sar; en cuanto al i puebla-ingles sabemos que su opinión es la Sr. D. Andrés Menaya, vicc-cónsul, en la misma ’ 'nuestra. ' .............. ■ ' plaza ..................... ............................... . too «La solución de la cuestión griega, tegua los principios que D. Jacobo Colombo, dependiente, de aquel. consu-; há sentada el gabinete-…</t>
  </si>
  <si>
    <t>Mendea, IXptnas</t>
  </si>
  <si>
    <t>IXptnas Mendea</t>
  </si>
  <si>
    <t>…horrprasos, y necesidad de destruírlós, acómsubkirárón Üir Méjico’ ^6bJ^bres.círwoi‘, A icura.icabean ÜL bar paóada da^lá defrosa de las&lt; congregaciones de otacion; traducido fot. D. IXptnas Mendea ,i real ,y medió ¿6üticá: puedé ir en carta. se1 pronunciaron en el Parque fojo el pretexto. de, expulsión ,£b. uip -Se vehdeObCB, ia libreriade Miioaiz, cálle' de li Paz, frente al parte. espigóles, y en seguída^se apipderaróa de la Acordada, Guerrero ■m. -…</t>
  </si>
  <si>
    <t>Mendiberri, Pedro</t>
  </si>
  <si>
    <t>Pedro Mendiberri</t>
  </si>
  <si>
    <t>…bró un divan, en 4del mes próximo pasado dirigió V. E. á este ministerio, por lá qué se trató de establecer nuevos hospitales. La casa del cónsul cuál el teniente coronel graduado D. Pedro Mendiberri, capitán ingles está cerrada. retirado con úsb'de uniforme y goce de fuero criminal, solicita El general Kissetew, que hace 15 dias se hallaba en Buchaque se autorice al capitán general de la provincia en donde se ha» tesr, ha salido con otros generales y ofi…</t>
  </si>
  <si>
    <t>Mendoza, Juan de Palafox y</t>
  </si>
  <si>
    <t>Juan de Palafox y Mendoza</t>
  </si>
  <si>
    <t>…digno da la protección augusta: tercero, míe las con- 7. *^ D. Luis Requesens. D. Bartolomé Leonardo de Argéntinuaa mejora» que sc hacen ea loa aranceles cOn la detención y sola. D. Juan de Palafox y Mendoza. D. Francisco Valles. Don pulso que reclama toda novedad en la hacicoda,y con el tino pro* ' Juan de Ribera. SI Maestro Fr. Luis Poncc de León. pío da las luces que distinguen i los individuos que componen la 8. ® D. DiegÓ Mésía ‘ y Guzman. El Maestro Juan de…</t>
  </si>
  <si>
    <t>Mendoza, Manuel Hurtado de</t>
  </si>
  <si>
    <t>Manuel Hurtado de Mendoza</t>
  </si>
  <si>
    <t>…que recibe efectos de otro que cial de la Legión de honor, &amp;c. &amp;c., traducida del francés al es— haya sufrido el contagio, aun cuando hayan 'pasado meses, y aun pafiol.-por el Dr. D. Manuel Hurtado de Mendoza: un tomo en 4.® un año. Cuando un hombre desconocido trata de hacerse autor, es necesario, Madrid 26 d; Enero. para fijar la atención sobre sus obras, presentar la análisis de los S. M. el Rey nuestro Señor y SS. A A. continúan sin novedad artículos que la co…</t>
  </si>
  <si>
    <t>…«do nos acompasa el pesar de so Eib¿r partida los 'riesgos de ciencia y progresos que Ira hecho en estos últimos años, por el sarros compañeros en m primera,facción.” : ir * * Dr. D. Manuel Hurtado de Mendoza. Esta obra, para cuya com Tal es ei extracto fiel de ia historia que se ng&amp;i&amp; hecho; y posición ha consultado el autor cadáveres naturales y artificiales, sssstsi el vota uniforme de c*tos misinos oficialesjda divedon ex— preparaciones y lecciones de ios mas…</t>
  </si>
  <si>
    <t>Mendoza, Pedro González de</t>
  </si>
  <si>
    <t>Pedro González de Mendoza</t>
  </si>
  <si>
    <t>…ovarnibias y Leiva Antonio Peras, pon pueblo empobrecido porloadfsasfres, lw?e«P*r *1“*» «bstina-; Jotcf.Pcllicer. do, queélrapafiol r*sponde p«Wtpwá |4» e«'f»ciones de «i go ro . D. Pedro González de Mendoza. D. Melchor de,; Maca- bierno, y sigue dócil su» impulso» al abrigo dé la tranquilidad, naz. Fr. Francisao Jiménez de Citneros.. Vasco Nufiez de Valboa. que disfruta,/.de U verdadei*,prot*QC¡on que je dispepa cltrono. D. Josef Carrillo de Albornoz. Hernando A…</t>
  </si>
  <si>
    <t>Meodizabal, Blas de</t>
  </si>
  <si>
    <t>Blas de Meodizabal</t>
  </si>
  <si>
    <t>…D. Ramón García Gastón, vecino y del comercio Los hugiítrado* que acudieron á sosegar é los amotinados, Í»ÓPCL-| viendo desairada su autoridad, han tenido qiiétnar de la fuerza . D. Blas de Meodizabal,,tecina y del comercio de para disipar las reuniones y asegurar la libertad'del tráfico 7 de la Rilbso..M—*.j#m.... ...... Óqotl ¿trculacion, Han sido arrestados y entregados á la justicia loe Doña Marta Antonia- Aréllaga............... ................ aoo-,…</t>
  </si>
  <si>
    <t>Merás, Fcroando</t>
  </si>
  <si>
    <t>Fcroando Merás</t>
  </si>
  <si>
    <t>…rechos; pero él sin En Algebra superior y Geometría , D. Mateo Ohregon. darse gran pena para recordarlos, dijo n están escritos ¿ la vuelta En Trigonometría y Geometría analítica, D. Fcroando Merás. de las. concesiones hechas por Constantino i la corte Romana”: En Cálculo diferencial é integralx D. Juan Aguilar. modo de hablar con que se significó, que estando consignados én En Física experimental, D. Fernando Meras. . un mismo códice,los títulos políti…</t>
  </si>
  <si>
    <t>Meras, Fernando</t>
  </si>
  <si>
    <t>Fernando Meras</t>
  </si>
  <si>
    <t>…has por Constantino i la corte Romana”: En Cálculo diferencial é integralx D. Juan Aguilar. modo de hablar con que se significó, que estando consignados én En Física experimental, D. Fernando Meras. . un mismo códice,los títulos políticos de todas las na ápne», era itp- En Metafísica y Etica, D. Romualdo Zamora. .posible admitir dudas sobre la autenticidad de unos sin dejar va En Griego, D. Tomas Ibirrola. * cilante la autoridad de todos. Asi se pensaba…</t>
  </si>
  <si>
    <t>Merchante, Ignacio Díaz</t>
  </si>
  <si>
    <t>Ignacio Díaz Merchante</t>
  </si>
  <si>
    <t>…terminan la remisión ai tribunal mayor ác mero cuarenta de la Iglesia catedral te Patencia, vacante por muer cuentas de las correspondientes á la hacienda militar; 7 por las te de D. Ignacio Díaz Merchante 7 renuncia te D. Melchor Nudisposiciones de S. M., la del semestre á que se refiere el resumen ñez Moreno, á D. Gregorio Pastor. que se presenta por suplemento, será la primera que pasará á di VARIEDADES.cte tribunal, para cerrar de e*te modo las cuentas prop…</t>
  </si>
  <si>
    <t>Merchante, Ignacio Diez</t>
  </si>
  <si>
    <t>Ignacio Diez Merchante</t>
  </si>
  <si>
    <t>…n ha. reducido aquel rico patrimonio que racedo: para’ una capellanía det núm. 40 de la misma catedral,, formó el cuidado. de losMÓoarcás de España, y. embelleció la por muerte de D. Ignacio Diez Merchante, ! D. Melchor Nuñez* santidad de .la religión;.Y ¡será aun creíble,que reparareis en lo Moreno: para una ración de la de Cuenca, por lá deD. Miguel spcesivo tantos jr t?n grates daños \ No hay que esperarlo. Diez y Uvajdó y Cpllado, á D. Antolin Antonio Gonzá…</t>
  </si>
  <si>
    <t>Mercier, Felipe</t>
  </si>
  <si>
    <t>Felipe Mercier</t>
  </si>
  <si>
    <t>…..............I..... ........... . Idem. D. Manuel Graiales, D. Jusn fiotillarena, MitcWFsobrinos t Barcelona á. .pesos fuertes.,......,™,.,........_...... F beneficio. compañía * D. Felipe Mercier:, D. lidefosso Ruiz dél Río,Dos Zaragoza.... ... .. 1 daño. Miguel Certavarría Aliaga y Espinosa, D. Roberto Page,Des Vallado! ;d................ 00. Manuel Portillo, D. Josef Antonio Piedra, D. Javier Mam _^_.......... Aguírre * D. Pabló Hurtado, D. Pedro Ma…</t>
  </si>
  <si>
    <t>Mermo, Lope</t>
  </si>
  <si>
    <t>Lope Mermo</t>
  </si>
  <si>
    <t>…ntos estimulantes i é ffibñbgra^ , savegicioh, pilotagecálculos, m-miobra irrir-ntes de que por otros se hacia tanto uso. y dibujo milfer; de modo que fe ¿atingirdas corporacio Ei doctor D. Lope Mermo confiesa sin. rubor que hasta el 2$ nes', como'los pártíamres, bsn quedado sniv s^isfecbos de los de Octubre, día de mi arriboá esta plaza, habla seguido cón sus progresos de estos colegiales, •enfermos un plan mixto tntre atemperante é Irritante; y-que des d…</t>
  </si>
  <si>
    <t>Mésía, DiegÓ</t>
  </si>
  <si>
    <t>DiegÓ Mésía</t>
  </si>
  <si>
    <t>…e reclama toda novedad en la hacicoda,y con el tino pro* ' Juan de Ribera. SI Maestro Fr. Luis Poncc de León. pío da las luces que distinguen i los individuos que componen la 8. ® D. DiegÓ Mésía ‘ y Guzman. El Maestro Juan de Avila. | junta encargada de este ¡mportántc negocio: cuarto, que las reba- ‘ El^Padre Fr. Josef de Sigiienza. D. Diego Covarrubias y Leiva. jas severas hachas en los gastos 'públicos, rebajas1 afió( nai¡e desea- 1 Jiiin Urbina.…</t>
  </si>
  <si>
    <t>Mettemich</t>
  </si>
  <si>
    <t>…movimiento á todos los diplomáticos. £1,embajador ingles «onde de Aberdeen. ño sosiega, y continuamente titne conferencia* con loa demas m¡-&gt; TXAMCIA. nistros extranjeros y con el príncipe Mettemich. De tbdas partea le llegan correos extraordinarios, y al momento expide «tros é París 13. de Setiembre. Rusia é Inglaterra. Se habla de un congreso que parece débe tenerse i principio* . Bolees Je enftr» Cinco por 100 consolidado! iop fr. 75 fde Octubre, en e…</t>
  </si>
  <si>
    <t>Mi, Francisco</t>
  </si>
  <si>
    <t>Francisco Mi</t>
  </si>
  <si>
    <t>…e Mr. Desquirql a. extienden, lis Tarja Joaquiñ-de-la Raya , D. Santiago itha'rri; D. Gártós 'y pf jósef ocupaciones, fila edad , 4 las estacioné? que presénten algunas di Perez y D. Francisco Mi lans, para" 'que ál preciso y peféntórii ferencia eii el número de loco», y las causa'dc ata penosa en fermedad. : ■ ••• s ■ ' Y: término de 30 diu comparezcan por medió de prócuradór ant^ di- xho sefior ,- por la escribanía de provincia je Moñtdy á^ i 'deci…</t>
  </si>
  <si>
    <t>Mi, Francisco de Paula</t>
  </si>
  <si>
    <t>Francisco de Paula Mi</t>
  </si>
  <si>
    <t>…iasa de Ló ñires........ ...................... B7h f Bianqui, se ie avisa para que se presente por sí, ó por medio de | París..................... 16 1 á 2. apoderado, en Cádiz á D. Francisco de Paula Mi hura, á fin de I Santander........................... Par dinero. enterarla de varios intereses que podrán períenecerle de una testa Bilbao.... Par. mentaría. Cádiz.,..,................... Par dinero, ------ Se halla vacante el partido de médico de la villa d…</t>
  </si>
  <si>
    <t>Mi, Isabel' de A</t>
  </si>
  <si>
    <t>Isabel' de A Mi</t>
  </si>
  <si>
    <t>…eda^. ( VVj*t, I7£.I¿ de su hijo D. Josef Rucare!i, sobre la su»ion del mayorazgo Otra recckkmo S- M. que ios arrenáalirlqs de aguardientes fundado por D, Pedio Garda, de jerez, y Doña Isabel' de A Mi so evac -á ¿¿es: Mceccbs ¿e pódela. Cj.tsir.k ro, su muger, á fin de que es el MriBima He ga Hias se presenten Otro -x rr-ede ce cun*s* :ot resfx-wíjfe en ,os te neo3 de en ei referido supremo trlbttna! á exponer lo mm estimen convelos cuerng^ rrii-oa^. lAMvi…</t>
  </si>
  <si>
    <t>Miau-</t>
  </si>
  <si>
    <t>…s táculo magnífico: te hallabais reunidos en elle g ntvíos de línea y hombros; nuevos objetos de industria, nueva conexiona, nuevas yfregatas francesas: una dé estas «andad! pófel almirante Miau- materia, nuevos frutos, nueva riqueza y nuevos moda de ad as ée aparejó al dia siguiente para dine á la vela. El navio Cm- quirirla , eran la resarta que precisamente' debían influir en un iittmdar también se aió ále vela para Francia el dia 8, llevando sacud…</t>
  </si>
  <si>
    <t>Miaúlis</t>
  </si>
  <si>
    <t>…de'Pórtilgtf.•' 'loé gnévós , liaii sído UWWiíádoí á su regfeso á Pítris.E Parece que al fin se han terminado las diferencias que. había De Miina salió un místico pirata; pero el almirante Miaúlis con el Austria ,¿n atención i que van 'pronto comors#prdteñtó la lo hizo quemar. ^ (■' escuadra se-lé -entregaron los'prisioneros.* y después se* dió á la v.; i. -*■ f-ii-.-to ImS. vela.; Se asegura que el cónsulqe Dinanosirea-hé contribuido mu cho á la concl…</t>
  </si>
  <si>
    <t>Miaulis</t>
  </si>
  <si>
    <t>…go discurso. Aun no w sebe quién es d - Deum en afrioo de paciM por W vktortts cqnm^i^JpQv los presidenta, delasiamhlea; pero se cree i rusos cootré los turcos. :.V,. ... . ñor al almirante Miaulis. __ Mr. Demousaeaux de Givrái, sagundo secretario de nuestra ^WT*IA* , r embajada «a Roma ,no ha querido lerpr b^oJas Órdenes del nue vo ministerio ,.y .ha hecho ayer dimisfoo de stumpieo. -i-A. . -■ .Por carta, techa en Sta. F*.da Bégotá 4 n de Junio último…</t>
  </si>
  <si>
    <t>Micó, Josef</t>
  </si>
  <si>
    <t>Josef Micó</t>
  </si>
  <si>
    <t>…debido ser obra de una constancia infatigable, de un var en Orihuela................................ i,ooo. desinterés á toda prueba y de una energía bastante., firme para ha .. . D. Josef Micó, cura de: Fuente la Higuera, . ber podido vencer en tan poco tiempo los vicios y desórdenes de '4¡ácesi» de Valencia........ ........................ , muchos años. Una. Sfa* bienhechora • •tfMSMStOMSStraMSrisrViM^StlM* Según la misma relación de obras públic…</t>
  </si>
  <si>
    <t>Miérkovioh</t>
  </si>
  <si>
    <t>…que contrajeren los individuos de esté cuerpo, con pro antiguó destino en- Bucharest; y esperamos deán* momento a otro porción á su calidad , número ¿ importancia. á su sucesor él general Miérkovioh. El conde Langeronqueda rtti’radO; el córtde Pablen, hermano del antiguó presidente-,- ha sido Revistas de inspección. nombrado gefé ; no soló del cuerpo de SchcrbatoW , sñt» también; Art. 82. El principal objetó de las revistas de inspeccióh és de toda lá re…</t>
  </si>
  <si>
    <t>Mifiinéjpcudirán, Sebastian</t>
  </si>
  <si>
    <t>Sebastian Mifiinéjpcudirán</t>
  </si>
  <si>
    <t>…o el abate de Pradt y Los suscriptores al Diccionario geográjico-estadísticode Es otros, que tienen la presunción de arreglar desde sus gabinetes la paña y Portugal, publicado por D. Sebastian Mifiinéjpcudirán suerte de los hombres contra los dictados de la experiencia. á recoger el suplemento de dicha obra, que se vende étTTas Mis Pero se nos dirá: «si todo eso era asi, si la España tenia tan mas librerías y administraciones en que se han expendido los demas buena…</t>
  </si>
  <si>
    <t>Migó, J. B. de</t>
  </si>
  <si>
    <t>J. B. de Migó</t>
  </si>
  <si>
    <t>…■•••e«aea*e» 400 cripcion dé los criados deSS. MM...................... . 306,000 D. A. Roucher is«s««si«*MHe«i«*i-«««&lt;i«4ttnn*MM 80 • Sr. D. Manuel Jimeitez Guazo, ministro- &lt;M • D. J. B. de Migó.............. ................... 1,00» Re;il y supremo consejo de Indias, oon destino í las ... váidas y labradores pobre», y é los jornalero* y '¿r* Totali............................. #^... tteanos que de resultas de-los teminoros zozobren en Cuyo valor ca…</t>
  </si>
  <si>
    <t>Mígual, Juan</t>
  </si>
  <si>
    <t>Juan Mígual</t>
  </si>
  <si>
    <t>…csre íiítono punto; con stócaryjcacaó , afti I j dafóp{iato'sib«MÍifo')t&gt; i'ii'.ii-! -j »K «!'&gt;-'* ^K¡q„A«i:in!-.&gt;i....«..¿3'‘&gt;.r.¡dww ab ."-:vAz | cuitfo pMsgiéros, consignado á D. Juan Mígual da lrigoyen. " ' " r -iru:u.r; :.L «V.^!aioqoiql Hensos Mcibido ls* »iguiehttan¿ticiasí "T !o ir-: n- -.09 o?. Habiéndose de abrir la enseñanza de delincación, se trisóU'j GiHalrar f* de Mayo. Enel remporal dc la noche del viér-1 pfibHat pire qué JasípeWiNtas…</t>
  </si>
  <si>
    <t>Migue</t>
  </si>
  <si>
    <t>…ancia, que cada uno en la parte que le cor cuartel genera! en las inmediaciones &gt;de Silistria, adonde pasa ei responde guarde, cumpla y ejecute, haga guardar, cumplir y ejecu gran duque Migue!. _ tar inviolablemente el contenido es esta mi Real cédula , tomán Tenemos la desgracia de que nuestros hospitales se hallen to dose tazos de ella es la contaduría general de Valores y demas davía Henos de enfermos, cuyo numero aumenta desde que ha partes qu…</t>
  </si>
  <si>
    <t>…reverencia que le tributan .los buenos. El timar este cargo, se obró un expediente, wí que el camarista doc escrito se halla inserto el dia 24 de Abril último en el Diario de tor D. Migue) Villegas dictaminó como asesor: ql'gobierno cu Buenos-Aires, titulado ti Tiempo', y la perdona que en él habla brió sus compromisos y! reembolsó al señor Lezica. Se presenta es D. Juan Martin Puirredon, director el afio de 19 de la llama rían mas testimonios…</t>
  </si>
  <si>
    <t>Miguel</t>
  </si>
  <si>
    <t>…n compañía; del vanospartidoa de aquel mino: ni prctfará auxilio iá -DwiMiglNd lord Cochnne, trabajará eft el periódico titulado Corread* OMnv- coótrrsus enemigos, ni ¿astoácontra D. Miguel. iGmtierí) te, cuyo redactor principal es Mr. Aeybaod. Se cree que otos m* \iLns pliegos.que coudujo ayer un cor/eo al departMnentOr da flores permuMcerán en More*;:yque redactarán su periódico cu el' Negocios extraneeros no son de Mr. Stratfórd Gtnniug, couá…</t>
  </si>
  <si>
    <t>…íeff. $é aguar gotsernadormaa&lt;ucntodó.l(&gt;iñiliur. da da un momento á otro al gencral Diebitsch, y se asegura que _cLá-tropeqoe llega diariamente i Caenantinopla, procedente el «na duque Miguel , aunque quemprimeró hacer un vi age. á la de Asia, no permanece en le ciudad mas que el tiempo necesario Italia, marcha al ejército. Siguen haciéndose grandes prepar ativos, para formarse, y luego** la hace marchar hacia el norte. y c* imposible formarse una…</t>
  </si>
  <si>
    <t>…icular.") En una carta de Jassy fecha at de Febrero se lee lo que sigue. desde la rendición drVarn** se asegura Hoy ....ha designado un» isla en «Esta noche se,espera aqui al gran duque Miguel. Parece que que al fin la Puerta donde puedan tenerse las conferencias con los agentes de Inglater S. A. I. mandará el ejército que va á emprender de nuevo el sitio ra y de Francia , relativamente á los negocios de la Grecia. de Silistria, y del cual hará par…</t>
  </si>
  <si>
    <t>…er de Azpiróz, consejero _rr. ’e dee-m -ira. (Ceurir'i) de Guerra honorario é intendente de ejército.........,.* $2* ____L: e unirá turca compuesta de seis navios de línea, cuatro D. Miguel jo¿ef Padilla, oficia!, de la adminis- . :rm v muchos buques pequeños, se ha adelantado hasta Is ca- íracioo de todas las rentas unidas de esta provincia.... ém m e D. Manuel Jiménez Navarro , corregidor de Be____ Nos ¿vGn de París cue Mr. Gordos , nuestro em…</t>
  </si>
  <si>
    <t>…y unos pantanos, el cuál ocupaba un k los Principados para revistar sti ejército de reserva. Afiaden quq I dilatado espacio cercado da profundos fróte, y al único y larga él gran duque Miguel asistirá á la coronación con varios diplo camino; que conducía ¿ él, cortado asimismo de fosó»^semejantes. mático* extratfgeros, entre los cuales se cusntan al duque de MorNuestras tropas fueron recibidas coa un vivísimo fuego': el ene tkmart, al lord Heytesb…</t>
  </si>
  <si>
    <t>…sugeto desconocido, pintada por D. Velazquez, y grabada Meñdororo y Di Josef Cevallos, vecinos de Mundáca en Vizcaya; por F. Muntaner , 16 rs. (Á continuará.') á D. Félix García, D. Miguel -Carbonell, D. Miguel Pantoja, D. Manuel Felipe; D.* María Regalada Cuello, D/José Toma • Vida del Papa Clemente xtv (Ganganelli), por el marques Carbonell.D. Joaquin Melecio dal Campo, D. Jósef Molano y\ Caracciolo, traducida al castellano por D. Francisco M…</t>
  </si>
  <si>
    <t>…uales, continúa aquella capitanía gozando de perfecto sosiego, y de lea ! VARIEDADES. Ventajss que itoda esta monarquía asegura el piternal gobierno de maestro augusto Soberano él Sr. D. Miguel i.° (Gaceta ele Lisboa.') . ACXICUITCXA. Entre los varios ensayos agronómicos que por orden del limo. ;;; J; _ ESPAÑA. Sr. Asistente de SevUla se están haciendo en el jardín y estableci Madrid 19 de Octubre. miento rural que ha formado en él sitio de le Bella…</t>
  </si>
  <si>
    <t>…iduría y de la beneficencia de ramar su sangre en defensa de los derechos y sagrada Persona del J os Reyes de Espafia. No presentamos mas que estos dos hechos ’ Rey nuestro Sefior D. Miguel r. (Gaceta de Lisboa.') irrecusables, porque descendiendo á pormenores oscuros no po dría, por ejemplo, creer la Europa, que los empleados de Méjico ESPAÑA. en el afio n estaban, según acreditan los archivos de Madrid, en Madrid ti de Octubre- razón de 338.am…</t>
  </si>
  <si>
    <t>…a facultad que' •yér una aud/spcííi Presidente, y en ella le entregó sus cre le* da su títplo de mediadoras para poner término á unos abusos denciales de Encargado de negocios.del Sr. D. Miguel i.° Rey dé perniciosos para nuestros establecimientos, y que no aprovechan Portugal. á los turcos! ‘ - ‘ F.l hecho siguiente llamará la ‘atención de los naturalistas y Se acaba de prohibir la importación de la pólvora para cazar, particularmente la de, los ge…</t>
  </si>
  <si>
    <t>…o que esperaba con ansia tan dichosa ocasión no te en unas circtmstancias en que'tres potencias han reconocido ya cesó enxsn largo rato de aplaudí ríos del modo mas respetuoso y á D. Miguel. La alianza que necesariamente va á formarse catre con ei mayor júbilo: fapucs rec ibieron para besar sus Reala ma América y-Portugal es eminentemente política de paite de aque cos al Real acuerdo, ayuntamiento , algunos generales y cEcíates lla , li cutí sin…</t>
  </si>
  <si>
    <t>…s han arribado D. Manuel Eslías Caíala, D. josef Ludena, D. Juan Ramón ¿ los puertos de Rusia. Por desgracia los huracanes que han so Perales, D. Ramón jasdenes, D. Andrés Florín, D. Miguel - brevenido en estos últimos dias han ocasionado en las cercanías del raPedro de Verda y D. Miguel López Corona: para oficiales de la Bósfcro el naufragio á algunos que hablan salido de este puerto, secretaría á D. Francisco 'Javier Arrióla, D. Manuel de la P…</t>
  </si>
  <si>
    <t>Miguel, D</t>
  </si>
  <si>
    <t>D Miguel</t>
  </si>
  <si>
    <t>…seapresura á manifestar á L. R.P. de que se digne dsktar por una serie de prósperos anos k preciosa V. M. el eJKxso de su jubifo ai ver publicado ei augusi matri vida de S. M. el Sr. D Miguel i, 4 cuya existencia se hallan monio que ha de unir ai Soberano , tan dignamente amado, ton^ ínfimamente ligados los mas apreciados destinos de esta mo k SereníaónaPrmcesa Do^a Maeía Cristina. i&gt;b BoSlbok , cu— narquía. yas prendas y ^virtudes van á formar el…</t>
  </si>
  <si>
    <t>Miguel, Román</t>
  </si>
  <si>
    <t>Román Miguel</t>
  </si>
  <si>
    <t>…qué sé restablézcan los tratados antiguos, particularmente núm. 19, cuarto bajo. él de Ackcrtnan,y en dejar libre pasoporcIBósforoy tosDarda- I n« acreedores á la testamentaría de D. Román Miguel, ve netos á loa buques de todas las naciones que no esten en guerra con cino que fue de está villa, radicada en él juzgado del Sr. García Turquía ni con Rusia. Se confirman-y afianzan los privilegios y Doncel, teniente de corregidor de ella, y escribanía de S…</t>
  </si>
  <si>
    <t>Migueldet</t>
  </si>
  <si>
    <t>…aínma ¿ las nueve,.y por la tarde á las 'kfamfifo'!%$?*delpiisroo dictamen ¿queeí rcdactorjrancep ^cuando$ M&amp;Vw&amp;’áauoí-.yaest nombrelr?s, bajolovlapresidióaugusta preteccfonét Srí D. Migueldet^RiBy.AiómsoquestroVillagomeei,Señor, en. cuyonii^éA^^ñi::i!m^.^§Wí¿^§a^^fC^^¡í nistro def Consejó'Real.': ¡-:' ^«.(t^iuMsttpcpfl^f* W^fctmtr^ t^Jípaiumi ad^eámnO- los ramos de ^ edueaéíoa de quq fueran' examinados (por, los 'mas ácreifrtadas práfes6féí; y cab…</t>
  </si>
  <si>
    <t>Miiosch</t>
  </si>
  <si>
    <t>…zquierda á retaguardia Rachova. En k Servia comienzan á alborotarse los espíritus tur para obrar como tropas ligeras, y reuniéndose las otras dos en el bulentos. A pesar de esto d‘príncipe Miiosch sigue la línea que centro de la mismas Este pelotón se dividió encorios tres que mu prudentemente se le había trazado, 7 no eostólndose con marcharon los dos de los costados á pasar por los claros de dere evitar cuanto pudiera disgustar á las autoridades turc…</t>
  </si>
  <si>
    <t>Miles</t>
  </si>
  <si>
    <t>…habrán de disfrutar lo que gado constantemente por ía Puerta. Ies corresponda por sus derechos en lo contencioso y sobastas* qué —’— £1 conde Dieb»t&gt;ch ha comunicado de oficio al príncipe Miles satisfarán fe interesados y rematantes, y.en lo.de oficio Ja loacfe la noticia de feabérse firmado el tratado dé paz, y ios conve Real Hacienda, por justa tasación. Todos estos gastos serán apli nte hechos en favor de los"sérvte, invitándole á pablicarlo eá c…</t>
  </si>
  <si>
    <t>Miloseh</t>
  </si>
  <si>
    <t>…ngente ce Bosnia. Pa— bio al mando del contralmirante Zavodowsky; caía escuadra debe ttyg que los últimos imanes dirigidos desde CoBstatitmopk al pactr el invierno en este puerto. príncipe Miloseh eras relativos I k marcha de estas tropas. ____ Por o.ro parte de fecha ei 17 de Diciembre comunica e! ge neral Roth que sus tropas conservaban las mismas posiciones, y Fronteras de■ Turquía £ de Enero. que no había recibido ninguna noticia.del enemigo. Se di…</t>
  </si>
  <si>
    <t>Minguez, Máximo Manuel</t>
  </si>
  <si>
    <t>Máximo Manuel Minguez</t>
  </si>
  <si>
    <t>…n son 300 ducados anuales, cobra sididos por la junta inspectora de escuelas. Los niños, dirigidos por dos de propios y arbitrios, y los vecinos pagan las visitas, á ex su maestro D. Máximo Manuel Minguez, acreditaron sus cono cepción cíe los pobres: tiene ademas los derechos que te pertene cimientos en todos los ramos de la enseñanza; recitaron en segui cen por las visitas de sanidad que hace á los barcos. Los preten da varias máximas de moral y urbanidad, y…</t>
  </si>
  <si>
    <t>Ministro</t>
  </si>
  <si>
    <t>…queo, y que la repentina salida deque dimos noticia.en la Gaceta de 26 de Febiera,.arlkult&gt; de del -almirante del' puerto de Ñapóles, es consecuencia de estas París, cotniinicó el Sr. Ministro dej Interior un decreto delReyi instrucciones. Por lo demás iodas estas, noticias parecen dignas de retirando«nttámbo»proy^tos. ;. ’ ‘ confirmación. (Gaceta de Au¿jburgo.~) , .1,1 i1 11 l .■ |. • . y l IMQIÁTXXXA. ■ ■■■! • ¡Artículo ael Diario deRoma. ¡ Apena…</t>
  </si>
  <si>
    <t>Minon, Joaquín Ignacio de</t>
  </si>
  <si>
    <t>Joaquín Ignacio de Minon</t>
  </si>
  <si>
    <t>…fot S. M. sobre in en las playas del mar Pacífico. El mundo entero estaba compren ventos. dido en los planes de la diplomacia española; pero la Europa, te Noviembre 14 Je 1808. A D. Joaquín Ignacio de Minon&amp;v merosa de la ambición del Emperador, aprendió entonces á for vecino y fabricante de fierro en la ciudad de S. Sebastian, privile mar ligas y equilibrar intereses: lo que hizo imposible el proyec gio de introducción por cinco aGos de úna máquina para tirar p…</t>
  </si>
  <si>
    <t>Minuel</t>
  </si>
  <si>
    <t>…e lo son Otra id. sobre nombramiento de mariscales de los cuerpos de de esta corte D. Francisco del Valle, D. Manuel Segundo Martí caballería. (A~úm. 22.) nez , D. Minuel Hoyuelo, D. Minuel de la Viña, D. Ramón Real decreto eximiendo al principado de Cataluña del dere Rox , D. Francisco Gómez, D. Juan Sotilla, D. Ramón Luen cho de bolla en los géneros que menciona. (Núm. 2J.) ga;, Manuel Ctrpintero, D. Minuel Ribera, Sres. Hermoso y Orro restabl…</t>
  </si>
  <si>
    <t>Mira, Jorge Antonio de</t>
  </si>
  <si>
    <t>Jorge Antonio de Mira</t>
  </si>
  <si>
    <t>…e D. Martin ca 10 rs. Terrena, á D. Pedro Rico y Amat; 7 per» una ración de la me ; Decreto pera el establecimiento del crédito público/bula dada tropolitana da Granada, por la de D. Jorge Antonio de Mira, 4 por el Smo. Padre Pío vil en 1818, rústica 4 rs. D. Tomas de Aquino Seguis; Decreto por el qnt.ee establecen puertos de depósito en la Pe Cdatimtmhtdtaatmt de ¡a Gaceta anterior. nínsula , rústica i rs. (ú amttmerá.) Rt.vn. turf. 1 ílunte de loe seminarist…</t>
  </si>
  <si>
    <t>Miralle, Domingo</t>
  </si>
  <si>
    <t>Domingo Miralle</t>
  </si>
  <si>
    <t>…Viejo; y le traslanonjía de la iglesia catedral deTaiazoaa, vacante por destitución , : dóei aviso que tne dio el. cáf^é^D. Antonio Vázquez coman leeií de D- pSiicarpo Romea»; y 4 D. Domingo Miralle* para la dante de las fuerzas oe la barra, por el que me anunciaba que te caaongk titulada de la Candela, vacante en la iglesia colegial de # de Santana habían entrado en el expresado Pueblo Viejo. Sta. María Liado, diócesis de Gerona, por pfomteofy cteDoa *S…</t>
  </si>
  <si>
    <t>Mm, Joaquín de Acosta y</t>
  </si>
  <si>
    <t>Joaquín de Acosta y Mm</t>
  </si>
  <si>
    <t>…yor y mesana, sñfríen^: na dei Exaso. y Rmo. Arzobispo de Petra t Nuncio apostólico do ademas otras averías de k naayor considetacioni estonces tuvi de S. $., y del limo, y Excmo. Sr. D. Joaquín de Acosta y Mm** mos 8 soldados heridos levemente. El viento, lejos de ceder, ar realegre , enviado extraordinario y ministró plenipotenciario dé reciaba por matantes, y la fragata empezó ¿ hacer tanta agua, qoe S. M. Católica, Gran-Cruz de k orden de Cristo, se digné dar l…</t>
  </si>
  <si>
    <t>Mmu</t>
  </si>
  <si>
    <t>…es y encuentros si casítas, D. Domingo Gallego, D. Artonio Terreu , D Rafael con los enemigos, pues salió con una expedición á la serranil de la Morstemayor , D. Inocencio Pardos, D. Mmu#i Bordons; y en Ronda, y'auxilió á los ingleses en el ataque de Málaga-y dei Cas bar los ramos.de geografía , historia, música , dibujo, lenguas vivas y tillo de k Fuen-Girok, cuando aquellos &gt;e dispersaron y arroja primeras letras D. Hennque Vrirk , D. Maria…</t>
  </si>
  <si>
    <t>Moaxoya, Valentín</t>
  </si>
  <si>
    <t>Valentín Moaxoya</t>
  </si>
  <si>
    <t>…l valor íntrímeoo de las mo» Sa!toSj so id ido áer regimiento .de cabil feria de Navarra, Tomas .sedas que circulan en España ¿ Francia , Portugal, S-uiza , Milán, Pardo, externo, D. Valentín Moaxoya^ mae^ro albeter en esta Veoeck, Ducado de Earma, Ñapóles, Sicilia , Roma , Tofc^m, cone, ¿psef 'Sánchez; F.-kbm ifaíkkal; y Federico , Schwart% Ptenorue, Genova, Cárdena , Béfeica, Holanda/Austria, Biviepensiónate triemos, verte obras d¿fi í^cahia , escaadera…</t>
  </si>
  <si>
    <t>Modet, Trifon</t>
  </si>
  <si>
    <t>Trifon Modet</t>
  </si>
  <si>
    <t>…9. . En trigonometría y geometría analítica. Sr; D. Jüan Aguilar. París.................'........................................... 16 y 8. En historia, geografía y cronología. ■ Sr. D. Trifon Modet. Cádiz........................................{ daño. En lengua griega. Sr. D. Juan Bcssieres. Santander.............................................................. i* i i# beneficio! En idem italiana. Sr. O. Silvestre Collar. Bilbao i idem. En idem frances…</t>
  </si>
  <si>
    <t>Molano, Jósef</t>
  </si>
  <si>
    <t>Jósef Molano</t>
  </si>
  <si>
    <t>…nell, D. Miguel Pantoja, D. Manuel Felipe; D.* María Regalada Cuello, D/José Toma • Vida del Papa Clemente xtv (Ganganelli), por el marques Carbonell.D. Joaquin Melecio dal Campo, D. Jósef Molano y\ Caracciolo, traducida al castellano por D. Francisco Mariano NiD. Pablo Ln» Velez , vecinos dé Badajoz ;,á D.B María Becerra, pho: undécima impresión. La vida de este Pontífice, por los ex vecina de Orbpesá; á D. Juan Rebollo Alor, Cecino de Santa traños y…</t>
  </si>
  <si>
    <t>Moldavia, XGelew la</t>
  </si>
  <si>
    <t>XGelew la Moldavia</t>
  </si>
  <si>
    <t>…Señor de! expediente .instrui Se asegura- que el cuerpo de ejército del conde Pablen ocupará do ea el ministerio de mi cargo, coa motiva de luaer dado parte Ja Vüaquic, y el de i general XGelew la Moldavia. . ~ a el comandante general de la guardia Real de caballería en 19 de Se ignora todavía cuales serán k&gt; relaciones que los Principa Abril ultimo * de que las oficinas de Cuenta y Razón de Hacienda dos tendrán ea 10 su.it-&gt;iv o con ia Turquía, sobre cuyo asum…</t>
  </si>
  <si>
    <t>Molina</t>
  </si>
  <si>
    <t>…coa todos los ofioiales, el comandante'Mellin , ayudante Shéfer y NOTICIAS1 EXTRANGERAS. tsniente Castra del 4.0 regimiento/qtíe han sido heridos, y se cree . !. .... •• i que el coronel Molina ha sido muerto. No eslphsiblé detallar con B«T ADOS-UXIDOI VB ABBXIC4» exactitud La pérdida / porque ignoro qué tropas se' hathín reunido Nueva-Yorck 13de Junio. ’ -4 los demas oficiales*en otros puntos’; pero’la'déí1 enemigo ha de bido ser considerable. He l…</t>
  </si>
  <si>
    <t>Molina, Sancho de Llamas y</t>
  </si>
  <si>
    <t>Sancho de Llamas y Molina</t>
  </si>
  <si>
    <t>…las causas por las cuales suele A las cinco y go minutos dé la mañana del 9 de Julio falle estancarse la población en las grandes ciudades, pues una vez esta ció en esta' corté e) Sr. D. Sancho de Llamas y Molina, digno blecida-una comunicación constante, frecuente y barata, las nece ministro del supremo consejo de Hacienda,- y decano de los ma sidades que creare esta misma comunicación harán que la pobla gistrados, á los 84 años, siete meses y 29 dias de su edad. ció…</t>
  </si>
  <si>
    <t>Monarca</t>
  </si>
  <si>
    <t>…ta que se hacia todos los domingos apenas producía cuatro feniais; cumpliendo con la sagrada voluntad de nuestro augusto pesos. A pesar de todos estos grandes apuros ha logrado el obispo Monarca: espero que una justicia severa, y el infatigable cuidado edificar con algunas limosnas una catedral de 90 pies de largo y que tendré por vuestro bienestar, me harán merecedor también de de 43 de ancho, toda de ladrillo, á la cual consagró el 17 do vuestra co…</t>
  </si>
  <si>
    <t>Monasot, Joséf</t>
  </si>
  <si>
    <t>Joséf Monasot</t>
  </si>
  <si>
    <t>…op Jrivó blanco, y las restantes,ivérdes con amárTTlo: 3500 lá Srá. Condesa de Poblaciones , veclnh dé ¡j... 109 correas ^esclftuchera’y y 5Óó ci¿ifuiónes"'dé'árité;''y‘7joo mochi D. Joséf Monasot , déI comercio deMurcia...’. " 1Ó9 las de pielJje térnera'Ó caballo. " . ■ ' * lá "R; triadré stíperioraLy comunidad de Salesas ' El térni^nojmas largó para la cónstrúccton nó podra erceder Reales de Orihuela.................... ....... ’ í,$otít de cuatro me…</t>
  </si>
  <si>
    <t>Mondéjar', J. S.</t>
  </si>
  <si>
    <t>J. S. Mondéjar'</t>
  </si>
  <si>
    <t>…nández; Pamplona, Longa»; Basbastro, DIAS. LRCUAS. Lafite. _. — 1 . Silabario español, dispuesto metódicamente ert ofcho carte jNaviembre. " - , ,m les con grandes caractércs, por D. J. S. Mondéjar', nuestro de ao- ■ Desde Barcelona 4 Villafranca.......................... yf. primera educación en esta corte. Lalnspeccion generál de instruc 21. Desde Villafránca 4 Tarragona................. 8|. ción pública ha mandado que w use en lodas la* escuelas de.am…</t>
  </si>
  <si>
    <t>Montafiac, J. B.</t>
  </si>
  <si>
    <t>J. B. Montafiac</t>
  </si>
  <si>
    <t>…SMHSSiy1***.*********'*********^ oo. abierta la, su«cripcioa.i__Lo« suscfiptóies i la ntstva caligrafía^ £ur£QSftt«a*ooMaMo»***e»oef*«2i •**•••*#••*" •'••«•••«■'••«•••••o* oo. por D. J. B. Montafiac, dedicada-4 lós padres dé familia , pasa-. Corttñlr&lt;«st*i«SM|*sa,itM*&lt;sin||S**StSSM*tSS«MSMSt»»«MStMSI t i r idera. rán á la referida librería de Razóla &amp; recibirla; consta de i.n.cugf*!; ................. i a li idem. derno en f.* apaisado de 66 lámims; ej p…</t>
  </si>
  <si>
    <t>Monte, Casimiro del</t>
  </si>
  <si>
    <t>Casimiro del Monte</t>
  </si>
  <si>
    <t>…'40 sastres de la guerra han causado, y para restablecer lo que-la fa— D. N. N................. ...................................................... 1,000 talidid ha destruido!. D. Casimiro del Monte........................................ 30 . Y echando una’ rápida ojeada sobre las posesiones ultramarinas Di Antonio Molina,....'................................... , 6o.- que se mantienfcn.jfiel.es á la metrópoli,, ¿.no llegan á la península Sr. cura párro…</t>
  </si>
  <si>
    <t>Montealegre, Acosta y</t>
  </si>
  <si>
    <t>Acosta y Montealegre</t>
  </si>
  <si>
    <t>…Octubre de 1829 ssSefior: A. L., R. P. dé -i-Hoy á la una de la .tarde se presentó .en el Real Palacio de V. M. vuestro menor capellán 7 mas reverente vasal los: Manuel Qutluz. el caballero Acosta y Montealegre, y habiendo sido admití* Fernandez Vareta. do á audiencia por S. M-, entregó con las formalidades de costum En semejantes términos han felicitado 4 S. M. por la misma bre las credenciales de Enviado Extraordinario y Minútro Pieni- Real resolución, la Contadur…</t>
  </si>
  <si>
    <t>Montenegro, Antonio de</t>
  </si>
  <si>
    <t>Antonio de Montenegro</t>
  </si>
  <si>
    <t>…esta segunda condición pudiese tener efecto seria _____Elementos de geografía astronómica y física, escrita por el preciso que los especuladores entablasen relaciones permanentes coronel D. Antonio de Montenegro, c-pitan del Real cuerpo de con las principales casas de comercio que hay en Corfú. ingenieros. Esta obra es muy propia para la instrucción de la ju Hasta el día no se han despachado expediciones periódicas de ventud por su método, orden y claridad del lengua…</t>
  </si>
  <si>
    <t>Montero, Ramón Perez</t>
  </si>
  <si>
    <t>Ramón Perez Montero</t>
  </si>
  <si>
    <t>…Sauz, calle de Carretas, á 14 rs. cada uno. Cmsmúo el catálogo de ¡os obras grabadas per varios profese» ------El que se considere con derecho á los bienes dejados por el difunto D. Ramón Perez Montero, abogado que fue en Orense, reí fue se bailan en lo calcografío de la Imprenta Mea!* acuda i manifestarlo al Sr. corregidor de aquella ciudad en el tér Cristo crucificado, pistado por Vclazquez f 6 rs. mino de 30 días ; pues de lo contrario le parará perjuici…</t>
  </si>
  <si>
    <t>Montilla</t>
  </si>
  <si>
    <t>…onladomrr sé hallaba bar: i.a cíate, lo* mejores; a. mediano»; $.* medianamente ma- Bolívar en .Guayaquil eotretenido á arreglar las condiciones del irftado-qaire Cotopbia pero el general Montilla, coI mindaataide .CsoagcQ iCtlvm, ínn¿@liatamente contra Córdoba dena, procara facilitarle» loa medio» de ocuparte ¡honestamente. todas las fuerzas que tenia disponibles, las cuales consistían en Acompafia i esta memoria i¿&gt; estad? qw ffa tLipIf lij* "! guíen…</t>
  </si>
  <si>
    <t>Mootilla</t>
  </si>
  <si>
    <t>…oo. ■ la menor sospecha de nó set kImR), !! gPlíRfi^ ífflr J ‘“.“í?.! *MHHSt***l*t*IM*H*i ifidow míáiftW'tttUbrt,son suficiente» átÜwfiiMm Córufia y Sihlíagb.w.; bré,|wnlo «ttl el general Mootilla tienef^ultadtt ®"&gt;P»«FW»!; Descuento As létras á razón de.. gtáypoéroo. ISsnilSlNIM »**«StHH»M*tl*HSSIH«W’ -Saf- áig duros. ' lOdár lasfrmiliat con el nombre «Je Pondas, ■‘‘***1* ¡ déiBááco Na¿*ér,wftm¡üa,y Mmtdk&amp;mjmw #n ttdfiffor iospechosoi- Unartículo de u…</t>
  </si>
  <si>
    <t>MoOtra, Agustin</t>
  </si>
  <si>
    <t>Agustin MoOtra</t>
  </si>
  <si>
    <t>…anidad tiene las comedias tituladas No puede ser guardar una muger, en ausencia del capitán general y de su segundo cabo. {Num. 16.) y De fuera vendrá quien de casa nos echará, de D. Agustin MoOtra id. señalando los casos en que los coroneles de artillería reto. Continúa abierta la suscripción en esta corte en las librerías deben disfrutar de la gratificación de mando. {Ntim. 27.) de la viuda de Cruz, frente á S. Felipe el Real, y de Escribano, Otra exi…</t>
  </si>
  <si>
    <t>Mora</t>
  </si>
  <si>
    <t>…por cómplices en el sin olvidar empero, que los gastos útiles son también una eco plan de Santana, y de los que conocemos en Vetacruz los siguien nomía. tes : Juille, Castrillon , general Mora , el alcalde su sobrino , Car «La sesión que se abre en este dia tendrá que dedicarse al des rasco , Pastoriza , Montes de Oca, Toro, el cuñado de Santana, empeño de tareas continuadas. Tendréis que discutir un código para .Villasaña , Bros,eL cojo y otros mu…</t>
  </si>
  <si>
    <t>Moraga, Manuel</t>
  </si>
  <si>
    <t>Manuel Moraga</t>
  </si>
  <si>
    <t>…a quien _Granada, D. Aptonto de la Chica, pie! de vacg'.atu.eádaTJ u kanMdjudifédém - ^r. _ f - -. . . :. _ . A .A^-. * .. Gr¿rrada, jD'. Ñ;colas Sánchez, sombreros. ' " Valencia, D. Manuel Moraga, caños de plomo tirados pór ' . Cenefa Alhena,rScudeto j compañía, .escudo ¿c hilera. ^ -F' ■ 1 v armas Reales, r ; •.• /. ... * . ^.. . % ... , Tolosa, D. Juan Antonio Dugiols, caldera de cobre de' una _; Gandía ,¡Dr Francisco Javier Lozano, honores de comis…</t>
  </si>
  <si>
    <t>Móralés, Fclixjíférízo' y</t>
  </si>
  <si>
    <t>Fclixjíférízo' y Móralés</t>
  </si>
  <si>
    <t>…iouütsii' 'i—ilÍJicLS.fltL'-'-! f ;;íico .sattr*:&lt;f ..oüns;-.. ;Hlee &lt;i/. iTque oi' dfemdafj-rto'/quiptÓ nCompairiO Amim» «,h&gt; urvido noajopi 5. M- p¿ra el cormimientó ^ Ajcaráz á D. Fclixjíférízo' y Móralés : pan í^ de; jósef Joaquín Díaz de, llar raza; y ¡&gt;aiat ii e!l»cérlÓÍ,Í3 4e los Gazules á D.Elas Legorbúrú y Ügarte.,Pír; livaA 'd___ = paré la'^Villá-' íélbt calde mayor :de TorrehiYCga á D., Manuel Diz •as n* ■¡có¡s&amp;ié J apE^nan4 * uaxl ciaa lenno latirovin…</t>
  </si>
  <si>
    <t>Morato, Angel</t>
  </si>
  <si>
    <t>Angel Morato</t>
  </si>
  <si>
    <t>…n wals de seis partes por Idem: minué y trio nuestro conocimiento, y'María Florida, Calera portuguesa casa por ídem. Se hallará con otras piezas selectas en la librería de Her del Sr. Angel Morato, que luimos avisados á los ocho dias, ya moso , frente á las Covachuelas. en el último estado y sis esperanzas de vida; podemos lisonjear-, ____ Se halla vacante la plaza de médico de la villa de Durango, nos y manifestar francamente que sus resultados han co…</t>
  </si>
  <si>
    <t>Morazan</t>
  </si>
  <si>
    <t>…&lt;&gt;l dice que .se había efectuado una capitulación entre lo» guatemalre-í alumnos, no. iolode las escuelas, gratuitas .de niño*ysnMlit«,iéo(r eos v los'dc ^Salvador, por la cual el general Morazan se apo teadas porja tocieoid, en que te han-educado ! ip dctntpy otro dero delacapital de Guatemala el &gt;7 de Abijl. Las condiciona sexo, sino de las demas de primer*¿disección de entraaáhoPy clafijerqp jpe qntregarian á^.f^icedore» to^ las armas que hjfc *« d…</t>
  </si>
  <si>
    <t>Morelos</t>
  </si>
  <si>
    <t>…os de distrito y de departa hizo dueño de Acapulco, y recorre la costa con los mulatos que mento. Consta de tres títulos subdivididos en capítulos y en 88 formaron la división del cura Morelos, y después la de Vicente artículos.. Guerrero hasta la traición de Iturbide. Guerrero, natural del va Titulo i.° De la organización de estos concejos. Los de dis lle de Huamostitlan, jurisdicción de Tlapa, cuenta con el territo trito se componen de tantos mie…</t>
  </si>
  <si>
    <t>Moreng, María Josefa</t>
  </si>
  <si>
    <t>María Josefa Moreng</t>
  </si>
  <si>
    <t>…............ Par á ( dafio. Salinas,D. Minuel Blanque, D. Juan Amonio Colmenar, Don ' Gfltdobz...!............................................. ......... .. 00. Fernando de Rojas, Doña María Josefa Moreng, D. Josef PeAlicante. eSSSS*M¡i*MsiSS«l*MÍ*M*M»l**&gt;*l*»MM«IMlM|MSt|S ^ j I draza. Di Juan Sala, D. Domingo Sooparis, D. Mariano Vals, ■ Murcia...;....!.*...............v.................................. i¿em* D. Isidro Prots, D. Fernando Hérrera y D, Vicente…</t>
  </si>
  <si>
    <t>Moreno, Custodio</t>
  </si>
  <si>
    <t>Custodio Moreno</t>
  </si>
  <si>
    <t>…* anteriores, con el los grupos, trofeos 7 demás ornatos.- la obra toda fue trazada 7 basamento 7 cornisa de piedra Manca. Cuatro lápidaa resaltadas en dirigida por el ya nombrado D. Custodio Moreno. sus frentes, imitando 4 mármol del mismo color, prmcnun relie A la entrado de la calle Mayor se revistieron las Covachuelas ves alegóricos; en otras menores intermedias se laca versos caste sobre que se extiende la lonja de S. Felipe el Real, con un eleva ll…</t>
  </si>
  <si>
    <t>Moreno, Juan</t>
  </si>
  <si>
    <t>Juan Moreno</t>
  </si>
  <si>
    <t>…ó Jos majaderos en él garlitOk de Dean , primera silla de la de Tenerife , &lt;por la de D. Pedro Pieza en un acto original de D.Flcchilla. Se vende en la. librería Josef Bencomo, á D. Juan Moreno ^ Herrera, maestrescuela de de Razóla. — Los suscriptores á la ñovela'Saint-Clalr dé las Islas, la metropolitana de Sta. Fé de Bogotá; para una media, ración de ó los desterrados"á la isla de BaTra, pasarán á la librería de Razóla Ja catedral de ,Cnenca, por…</t>
  </si>
  <si>
    <t>…Madrid....... 2,510 j siguiente artículo: La clase de ilimitados de esta provincia, por mano ■ Vtratruz oj de Enero. Los anglo-americanos se han apode de su habilitado el teniente coronel D. Juan Moreno.... 2,600 rado de nuéstro famoso puerto y presidio de S. Francisco situado Los maestros, oficiales y operarios que se ocuparon en los 38o 4$ latitud norte de la alta California, bajo el pre en las obras de la Real fábrica del papel sellado de la texto especio…</t>
  </si>
  <si>
    <t>Moreno, Manuel</t>
  </si>
  <si>
    <t>Manuel Moreno</t>
  </si>
  <si>
    <t>…Lucio Vade, O. Lidoro Díaz, Hmít rofe&lt;. sL D. Pedro Eoptxuu O. R«fatL López Ballesteros, D. Ju*n Tro, En 1808 fue nombrado coronel de! regimiento infantería im ¿t D. baít Nunez . D. Manuel Moreno, D. Jóser Fchegaray, Don perial de Toledo, con el que volvió á k pkza de Cádiz, donde ya ra jo-ef García Octdcros, D. Luis Angulo, D. Josef Tr^vanco, había estado de guarnición, hasta que el 15 de Mayo del año si pe D. Cirilo Bahía, 1 &gt;. Félix Urú nagoena, D…</t>
  </si>
  <si>
    <t>Moretti</t>
  </si>
  <si>
    <t>…1 .. ~.uL »»»»" tomín. ■ro rt*vis1¿ ÍoeafSÜeu'ioiiÉe^Sm lst Instrucciones militares patmelamicio avanzado de campa~ ña-, recopiladas*de vtrias.obras y aumentulas con notas, por el conde Moretti, brigadllf de infaol^ría &amp;c., cuarta edición. Esta NfeMNfc«v ) ■-•■■■ ¡-ftitoiosi i«Kere»aotoobráftm&gt; ;hella dividida efl cuJtUo ipartesí ia prñpeu h&gt;.brMMÍHHail j.jr '- ..i ' Cescriu en forma de ¡propio para la insíxuccion de io» •:mI4&lt;0Ílfe«H m-rMOOO Pbfe*&gt;…</t>
  </si>
  <si>
    <t>Moría</t>
  </si>
  <si>
    <t>…, ó que haya sucedido mientras aquella se trasmitió al de conocérse , se sofoca y no sigue. Si alguno duda recuerde la conde Capo d'Istria. (Correo francés.) Conducta rigorosa del Sr. Moría con la casa de Beyens en esta ciudad, y verá que á pesar de estar la enfermedad en el centro de ESPAÑA. ella, el rigor con que se incomunicó evitó su propagación; prue Cádiz 18 de Diciembre. ba evidente que aunque haya , como quieren, disposición en la atmósf…</t>
  </si>
  <si>
    <t>Morley</t>
  </si>
  <si>
    <t>…ientes fondos para continuar sus gastos ban los católicos; y habiéndose propuesto y desechado una adición para el socorro y protección de los desgraciados, sin ulteriores ex or el lord Morley, que apoyó Mr. Courtcnay, se discutió otra citaciones á la caridad del público en beneficio suyo. Íecha por Mr. Bul ler, que tenia por objeto demostrar la necesidad «Otra suma de 100 libras esterlinas se ha puesto á disposi de conceder algo á los católicos: t…</t>
  </si>
  <si>
    <t>Mosquera, Joaquín Bernardo</t>
  </si>
  <si>
    <t>Joaquín Bernardo Mosquera</t>
  </si>
  <si>
    <t>…la justa musa en la guerra de la independencia, cupo en suerte perjuicio que haya lugar. del primer extracto de Ja de este dia á María Mercada Villaa- —.Ignorándose el paradero de D. Joaquín Bernardo Mosquera, Cusa y Martínez, comprendida, en la de la .víctima d*l Do* hijojr heredero de D. Francisco Javier, corregidor que fue de las 3e'Mzy(¿% 1808'cn Madrid. cuatro villa de la Hoya de Málaga, se le cita y emplaza para que CAMllOa SBX DIA. en el término dé Un mes,…</t>
  </si>
  <si>
    <t>Moyano, Tomás</t>
  </si>
  <si>
    <t>Tomás Moyano</t>
  </si>
  <si>
    <t>…mo. Sr. secretario de Estado y del despacho de Aefddfm del Banco..—.»».».. 13 pesos 6... Gncia y Justicia............................................................. 3,000 Excmo. Sr. D. Tomás Moyano, consejero de Esta* , do jubilado 1,000 anuncios. • Sres. oficiales y demás individuos que componen la t, primera secretaría del despacho de Estado.................... 10,400 Mercurio de España. Marzo de 1829. Véndese i 10 rs. cn&gt; Sres. oficiales y demás indi…</t>
  </si>
  <si>
    <t>Mozo, Pió de Lorenzo</t>
  </si>
  <si>
    <t>Pió de Lorenzo Mozo</t>
  </si>
  <si>
    <t>…..... , .6,000 •ale garante de la autenticidad de estos pormenores. D, Cirios Cruz Mayor» wretarjo ^ ic^ac/on... Aj&amp;jCarta particular. -»*Ei palacio del embajádlór francés eh Tcra D. Pió de Lorenzo Mozo,, agregado á ^a legapráiinta él aspecto itaák curioso y mas anitriidó. Los diplomáticos cion. S°°. auropéé* , y aún los embicados turcos dé todas ¿lásei, fodulé» D. Juan Antoins y Zayas, agregado...... ;' -'5P® t/ml fin, qué haéen algampapcl1 étfétt'á’fcápitá…</t>
  </si>
  <si>
    <t>Mr</t>
  </si>
  <si>
    <t>…ueden contar con ciencias y la industria. Eq ella fue elegido para presidente el du refuerzos porque el Sultán tiene otras atenciones , y por otra parte quede Doudeauville, y para secretario Mr. Fermín Didot. La reina la discordia entre los géfes que tienen en Albania. No dejes junta superior se compone del-mismo presidente, y de los señores de asegurar al general Maison que todos le profesamos el mayor Chateaubriand, Villcmajn, Casimiro rerrier,bar…</t>
  </si>
  <si>
    <t>…del mando y dirección dql servicio activo, y . oÁyer íon$je&lt;i en este puerto el navío de S, M- Conquistador-, vigilancia &lt;¡l( la instrucción, administración y‘ disciplina de i» su comandante Mr. Maurice: viene á su bordo el vicealmirante de cqmpafiías qtie forman su respectiva comanrfahci» , tendrán anejas Rigny. . , , Jas.fuqciobm de inspectores de la fuerza y puestos que esta ocupe. wEI perte-telegráfico de Marsella anuncia qué hü' llegado á Art&lt;…</t>
  </si>
  <si>
    <t>…^cp^p|jpKpta(](l cerca de -Iasnucvc^. E.del Sr..emde San Pettrtburgo con dicho motivo. » Habiéndote movido upa .riña sangrienta el dia .i a de'Febrero entre lo*'criados de nuestro embajador Mr. tiriUoidoíF y alguno* paisanos, lo» ocioso* qué se habiao llegado á la puerta del minis tro mintm.h riña, creyeron que debían, tomar parte en ella , de cuyas-resultes murieron algunos al momento; acudieron una mul titud dpi pueblo i la venganza de ms compatr…</t>
  </si>
  <si>
    <t>…tas. jConónuó e*U usa comisión sumamente Importaste pgri el gobierno francés enseñanza y k dei griego por cinco años hasta el de 17Ó7, reca - »Ei oergastis del Rey CBamfemise , su capitán Mr. Rang* tando Anualmente el discurso lanhO'dc apertura en k universidad teniente de natío, debe dir:e á la vela, Fax pronto como el viento de Valencia, en que trató, entre olíais argumentos, una vez cese lo perno ia, para ir i cargar en -Azde ia'. bombas y los…</t>
  </si>
  <si>
    <t>…4 millones, y por. consiguiente la causa de los griegos puede con cion, que .se compone de unos aoo á joo griegos, acudió a reci tar con unos 7 millones. ....... : bir á S. E. El mariscal Mr. Maison hizo formar i sus tropas, y ESPAÑA. salió á recibirle s las puertas de la ciudad.. Sa le dispuso aloja miento en casa de un empleado griego, que aqui llaman el prefec Madrid ap d* M*p$. , : to de Mesania, pero el cargo que este tiene se reduce según p…</t>
  </si>
  <si>
    <t>…1 ve mirzcladB con k» jocoso 7 éidkulo en fst» obfa, qi»e tiene tres palos lindado la nurom DorJogne par* dam á b vela con di y*' rección ¿ Valparaíso , Islas 7 Lima, al mando del capitán Mr. Plan ínuchucho de endíte 7 semenéióta,,y.cu70 cstiíó, bien que lacónico, tara , y tocará en Cádiz en todo el mes de (fctubre prózimo. Re es *•teéuü áuiroi ------puro ^hw.»—*e. JU parte upogránca, tan de»7m cibe fletes 7 pasajeros pera cualquiera de los punto…</t>
  </si>
  <si>
    <t>…ante pla á 5 de Setiembre, se había embarcado en' aquella capital, cois 'vida de V.M. los dilatados años que necesita esta monarquía. Ma destino á Genova, el general Muffling y su secretario Mr. drid 28 de Setiembré de 1829- (Signen lat firmas de ¡es Setteres .Kustesy;.',, Ministres del Conseje.^ 1 \ Las.cartas quese han recibido por el último correo dan algu.nos pormenores acerca dé la conspiración de los antiguos gentzardi; de coyas, resultas babj…</t>
  </si>
  <si>
    <t>Mr, Castlereigb y</t>
  </si>
  <si>
    <t>Castlereigb y Mr</t>
  </si>
  <si>
    <t>…ublica comprende lás comedias Entre yoría de 48 votos: les enemigós dc-la emancipación votaron á su’ bobos anda’ el juego y D. Diego de noche, de D. Francisco de Rofavor; piro el’ lord Castlereigb y Mr. Ganning lo hicieron en jas y y forma el cuaderno y.° el tomo i.° de este autor. [contra.- " • -&lt;/•' -•’&gt;. jWrlarmorúaótiitema roclo-armónico para la Guitarra. ! 1 En ti tilé de 1814 00 retrató de la émaneipucion: en 31 de» —.Une y combina él caáto y la armoh…</t>
  </si>
  <si>
    <t>Mr, Ernesto de Montebelo y</t>
  </si>
  <si>
    <t>Ernesto de Montebelo y Mr</t>
  </si>
  <si>
    <t>…le aguarda hoy por la noche ó mañana tem No es mas fácil la guerra de sitio con enemigos como los tur prano. cos. Basta recordar la dilatada y sangrienta resistencia de Varna — El conde Ernesto de Montebelo y Mr. de Pilorge, agregados que no se rindió hasta verse reducida á cenizas. El turco es terrible i la embajada de Roma, han llegado hoy áParís.(Cuotidiana.) cuando está cubierto con una fortificación por miserable que »ea. Los rusos, hasta la presente, no se han…</t>
  </si>
  <si>
    <t>Mr.-S</t>
  </si>
  <si>
    <t>…efiere también algunas acciones que ha habido entre tur - La Gaceta de esta ciudad contiene la siguiente «arta que el cos y griegos en la provincia deKarpcnijsi y en los montes de embajador Mr.-S. Canning ha dirigido ál presidente de la Grecia, y la contestación á ella de S. E. -- . -.ov..- igstlantt ha dado parte al presidente de haber ocupadopor ca pitulación á Livadia, cuya guarnición, compuesta de i9. hombres ¡ , Cartctdl prestífente ^e fa Grecia.…</t>
  </si>
  <si>
    <t>MufAii</t>
  </si>
  <si>
    <t>…de nues desanimados desde lis últimas noticias; pero los griegos y loa ser tros respectivos Plenipotenciarios las capitulaciones y contratos bios no pueden disimular su júbilo. El general MufAii^gha debido milr¡monraIes,he resucito que se anuncie a todo el Reino mi con dejar á Con-.tantinopla después de haber entregado una nota para certado matrimonio con tan excelente y amable Princesa, con- el diván/y el ministro de los Paises-Bajos Mr. Zuylen, tam…</t>
  </si>
  <si>
    <t>Muffling</t>
  </si>
  <si>
    <t>…te instruido con vieran en plena paz y solo se tratase de alguna explicación diplo motivo de lo expuesto por V. S. acerca de la conveniencia y uti mática mas ó menos acalorada. El general Muffling no pudo me lidad qué resulta á la Real Hacienda de que se dtclaren vigentes nos de indicar al ministro otomano, que ínterin se arreglaban las las leyes, Reales decretos", cédulas ¿ 'instrucciones que -prescriben dificultades, se batirían, los ejércitos. ¡Y qu…</t>
  </si>
  <si>
    <t>…usto matrimonio contratado con la Serenísima tos de la guerra ; y se nombró á Mr. Kuster, secretario de con Princesa’ PoSA María Cristina ob Borson, hija délos excelsos fianza del general Muffling, para acompañar á los plenipotencia Monarcas de .las Dos Sicihas, dignísimos Hermanos “de V. M. rios turcos al cuartel general del conde Diebitsch, á fin de maniEl.Consejo , Señor ,. no acierta á explicar cumplidamente el gozo, fe-tarle en nombre de los Embaj…</t>
  </si>
  <si>
    <t>…o á éste fin la-importante pla á 5 de Setiembre, se había embarcado en' aquella capital, cois 'vida de V.M. los dilatados años que necesita esta monarquía. Ma destino á Genova, el general Muffling y su secretario Mr. drid 28 de Setiembré de 1829- (Signen lat firmas de ¡es Setteres .Kustesy;.',, Ministres del Conseje.^ 1 \ Las.cartas quese han recibido por el último correo dan algu.nos pormenores acerca dé la conspiración de los antiguos gentzardi; de c…</t>
  </si>
  <si>
    <t>Múfioz, Pedro</t>
  </si>
  <si>
    <t>Pedro Múfioz</t>
  </si>
  <si>
    <t>…tan 408 caballos y 119 artilleros, quedando U in- los aventurados efectos de ciertas fórmulas. fantímreducida4 ifíR'hoinbres, incluyendo sjadi tropas ir- El académico corresponsal D. Pedro Múfioz, ayudante, de esrajgblalrab. Asi** quelOe turcos han puesto este afio en campada ruga médica del regimiento 9.* de lineé, de guarnición cq Palma —a ale do9 safantes disciplinados á ú europea. de Mallorca, remitió úna descripcien de. la marcha car.petera, , Se…</t>
  </si>
  <si>
    <t>Mufñing</t>
  </si>
  <si>
    <t>…os augustos pies de V. M, Reis-effendise reunieron el día 23 de Agosto los embajadores de .cr io de Junio próximo pasado, repitiendo ios.grandiosos moti— Francia i Inglaterra y el general Mufñing, para acordar los mevos, que subsisten,, para que V. M. escogiese una íonsorte digna dios qué sé debían tomar para impedir las calamidades que eran de . de su amor, modelo de Soberanas, cual conviene á los incomes temer en el caso que el ejército ruso se apro…</t>
  </si>
  <si>
    <t>Muftling</t>
  </si>
  <si>
    <t>…uartel general del gran visir, y con tituciones política*, asi civiles cotí* mUiuies. el plenipotenciario ruso conde Pablen, comenzaron las conferen Persuadido el teniente general barón Muftling de que la pax cias pera tratar de la paz. Se cree generalmente que dentro de po estaba próxima ^restablecer* entre Rmja.y la Puerta, y que ha cos oías se firmarán tos preliminares. bía cumplido el objetó de su encargo ^.embarcó el * del qocEscriben dé' Conaaa…</t>
  </si>
  <si>
    <t>Muíling</t>
  </si>
  <si>
    <t>…Realistas d de que se concluyan Sos negocios de Gíbente, hace sin duda ím gran clarar en ciertos casos ante la justida ordinaria. de honor á nuestra política , y en particular al general Muíling, limo. Si.: He dado cuenta al Rey nuestro Señor de la expo á cuyo cuidado *¿xottoadó con pidkmki ínteres la Puerta la sición y testimonio que Iftjacompaña, dirigida en 4de Julio ul continuación de las negociaciones, cuando supo que las instruccio timo por D.…</t>
  </si>
  <si>
    <t>Muñoz, Manuel</t>
  </si>
  <si>
    <t>Manuel Muñoz</t>
  </si>
  <si>
    <t>….......... 80 J. F, V..........................:............................ ...... 40 D. Josef Dionisio Leal............................................. zoo —Gsr............ S*° D. Manuel Muñoz, párroco de Lalande ••*■**■••••»»ee»e '400 D. M. R....... 400 D. F Fernandez.^.—............................. .................. 600 D. J. R...................... 100 • D.,Francisco María de Ubíllós............................... ■ - 400: Dofia1 M. L A. de O.…</t>
  </si>
  <si>
    <t>Murcia, Obispo de</t>
  </si>
  <si>
    <t>Obispo de Murcia</t>
  </si>
  <si>
    <t>…elipe. 2,527.. % tu que cunde en ella, á la merced de los multiplicados decretos Un vecino de Madrid por mano del limo. con que el Sr. D. Fernando vn la protege y anima, franquean Sr. Obispo de Murcia................................................. 8,000 do los caminos de la prosperidad pública, hasta aquí obstruidos. La Capitanía general de Cataluña por suscripción. 8,000 Una rápida ojeada sobre el Mercurio y las Gacetas de Madrid y La guardia Real de in…</t>
  </si>
  <si>
    <t>Murga, Josef de Monasterio y</t>
  </si>
  <si>
    <t>Josef de Monasterio y Murga</t>
  </si>
  <si>
    <t>…la fécula de las batatas del próximo mes de Abril, satisfarán el importe del i.° y del dulces. 2.0 que se entregará en el próximo Mayo, y en el cual se incluirá Item 12 de idem. A D. Josef de Monasterio y Murga, pro la lista de los suscriptores. Se admiten suscripciones en Zaragoza fes r de farmacia, y vecino de Bilbao, privilegio de invención por en la librería de Polo y Monge, hermanos; en Madrid en la de cinco iños por un invento útil para uso de las fábricas de…</t>
  </si>
  <si>
    <t>Murta, Josef Marta de</t>
  </si>
  <si>
    <t>Josef Marta de Murta</t>
  </si>
  <si>
    <t>…te por un solo hecho, Cada retrato suelto á 8 rs. examinado4 Jas lupn óe una crítica ,ex«cia, 7 escrita por el Doc So didiensión tiniforme dergnbado ta ia pulgadas jr 7 líneas tor D. Josef Marta de Murta, catedrático de religión en la uni4‘alto 7 8 pulidas de ancho. . versidad de Sevilla Vqút se anunció en Gaceta de 30 de Mayo • Ocbaita estampas, qW fbrttum tin ctraderno, de* caprichos in- próximo, *c véodé ádemas de las librerías allí señaladas, en eiia vetm…</t>
  </si>
  <si>
    <t>Mustafá</t>
  </si>
  <si>
    <t>…ñesaa que se - nadie ge opondriáá que lo pusiera en ejecución después dele reti habían dirigido'desde Widdin sobre Sofía antes de concluirse le rada de lótrusos«. . ' .: . paz. Su comandante Mustafá, bajá de Scútari, quien durante toda ■ En Constantioople se están, ya disponiendo para ,trasladar m la guerra ninguna parte habie tomado en lee noetilidadeá contra domicilio muchas fam ilias de griego* yde francoc: uaas tratan de 'nosotros', y que desde que l…</t>
  </si>
  <si>
    <t>Muzquiz, Antonio Mcndimicta y</t>
  </si>
  <si>
    <t>Antonio Mcndimicta y Muzquiz</t>
  </si>
  <si>
    <t>…os. Solo por hechos* claros y sin disfraz , y por de ia iglesia catedral de Pamplona, vacante per fallecimiento de *t examen deí verdadera estado de los pueblos, pueden juzgar los D. Antonio Mcndimicta y Muzquiz, 2 D, Luis Elio.</t>
  </si>
  <si>
    <t>Mzdatow</t>
  </si>
  <si>
    <t>…desde donde se dirigen á Vurla. ■ ’&gt; de Marascb, divisó á esta caballería turca, y al momento ordenó |. .(i El capiian-bajá, después de su regreso al Bósforo, ha hecho el general.príncipe Mzdatow, que.les diese una carga coa alvunos de nutro algunas excursiones en el mar Negro. Se habla do un escuadrone»,délo» húsares de Alejandro 7. Astrakanycon-sei» piecombate muy refiido en queha padecido mucho una corbeta rusa, zu de, artílluría-ligeni; ato se ver…</t>
  </si>
  <si>
    <t>N, J. M. G.</t>
  </si>
  <si>
    <t>J. M. G. N</t>
  </si>
  <si>
    <t>…IHt cación de ellas como , aquí se contiene. Se hallará en librería de | Hurtado, calle de las Carretas. .. El experiméntetelo eaxetder y perfecto tirador, compuesto ANUNCIOS. por D. J. M. G. N., obra útil á todo aficionadq al arte de cazar por loa varios secretos qiie en ella se manifiestan; método que se , debe observar para tirar corriendo y al vuelo á todo género de Contimía el catálogo de leu oíros de particuleeret pete te hedlem caza, conocer e…</t>
  </si>
  <si>
    <t>N, N.</t>
  </si>
  <si>
    <t>N. N</t>
  </si>
  <si>
    <t>…antiguos desaciertos y los de? D.-A.S...:................ ................................................ — '40 sastres de la guerra han causado, y para restablecer lo que-la fa— D. N. N................. ...................................................... 1,000 talidid ha destruido!. D. Casimiro del Monte........................................ 30 . Y echando una’ rápida ojeada sobre las posesiones ultramarinas Di Antonio Molina,....'......…</t>
  </si>
  <si>
    <t>Nabel</t>
  </si>
  <si>
    <t>…kan la glrse sobre Burgas,.y el general Roth la de avanzar hasta Rumiiyvanguardia del general Rudíger, í la cual un destacamento ene Kiqi, situado en el camino de Aldos. Cuando el general Nabel migo quiso disputare! át$Mzémrj6rtmác irtñ' fjrtaHfirfMrr*'* 'if^írSkímÓ a Burgas cnTa manana^er24, la guarnición de esta pero b infantería arrolló 7 derrotó completamente al enemigo, 7 plaza tuvo la audacia de salir á encuentro; pero al punto fue los cosacos…</t>
  </si>
  <si>
    <t>Nar</t>
  </si>
  <si>
    <t>…de caballo con esta inscripción: Sindon, Nueva Orleans 34 de Agosto. moneda de los Sindos. Esta medallardka.aL«p*sdal* mMkii ,**-• Extracto del diario de la goleta americana Monk, capitán Nar« la primera y única que se conoce de esta antigua tribu del Cáucaso. ti rúes, que llegó ayer á este puerto, procedente de Tampico. Parte que el ayudante de campo general conde Diebitsch-SabalCuatro de Agosto. Al rayar el dia singlamos hacia la barra kanski, g…</t>
  </si>
  <si>
    <t>Narischkin, Diebitsch M. M. de</t>
  </si>
  <si>
    <t>Diebitsch M. M. de Narischkin</t>
  </si>
  <si>
    <t>…eñalasen en'España, entendién despacha para aquel punto. Actualmente se bullan aquí dos ayu dose que desde el día de embarque para.Indias, y hasta el regreso dantes de cíffhpo del conde Diebitsch M. M. de Narischkin y de ¿Eipafia ,vlos abonos y -ajustamientos - no corresponden al presu- • Kreusensteta.' : ¡</t>
  </si>
  <si>
    <t>Nava, Luis de</t>
  </si>
  <si>
    <t>Luis de Nava</t>
  </si>
  <si>
    <t>…r ; y que igualmente M consejero hoaofaro áef mpsesxo de k Guerra y director y para ei propio efecto..se llame á María Josefa Blanco y«Cándi éd Real ^colegio de SL Teámo de Málaga D. Luis de Nava ríete, da Redondo , á qu:enes se nombró por suplentes , para en el caso cass^ieEri^c en k ordenanza de aquel establecí- de que no tenga efecto el nombramiento hecho en las primeras. jaienro, fe edte|Ka3b ferfmcses generales en los dias 23, 26, ay y 28 de Ifí^…</t>
  </si>
  <si>
    <t>Navárete, Martin Fernandez</t>
  </si>
  <si>
    <t>Martin Fernandez Navárete</t>
  </si>
  <si>
    <t>…tpoiiep (a Real juma :de-Áranceres,'y - ^ : ; cuatro viages de Cristóbal Colon,, publicadas de orden de S. M. C. su" secretarí/.r......'........'.....'..i..............¡¡5,00» por D. Martin Fernandez Navárete, traducidas por Mrs. de ,Vcr- fí : La ,jqongfegacipn.rdel Real.oraíorjO de S..Feljpei neuil y de la Roqueté, individuos de la Real academia Española, Nérl dé Madrid por su procurador el P. D. Josef en tres volúmenes en 8.° con dos retratos i dos mapas y un fd…</t>
  </si>
  <si>
    <t>Navarrcte, Martin Fernandez da</t>
  </si>
  <si>
    <t>Martin Fernandez da Navarrcte</t>
  </si>
  <si>
    <t>…táa. (i.* de Abril.) Maiz , fanega 40: vino, -tallaña/7 de los cstablecimientoa espafiolcs en Indias; coordinada arróbe fs á x8. Los detñat prado* slnaltertcíon. ' ¿ ilustrada por D. Martin Fernandez da Navarrcte , consejero jm Ferrol. (El mismo dia.)1 Trigo 7 maíz 46 á'48: centeno 7 ce- .hilado del* supremo, de la Guerra, director del depósito hidrogrfc* bada 36i )8: vino *94 16. ficó, 7 de la Real,academia da la Historia dcc-__E&gt;te tomo, com ; Orense. (5 de Abril.),…</t>
  </si>
  <si>
    <t>Navarrete, Antonio</t>
  </si>
  <si>
    <t>Antonio Navarrete</t>
  </si>
  <si>
    <t>…tante aplicación ciedad , que leyó el director'; él cual siguió el extracto de las ac al trabajo. Parece que esta última condición, que puede mirarse tas del-aAo por el societaria D. Antonio Navarrete. En este tiem como una verdadera garantía de las otras dos, ha sido .fe que este po , ademas de las atenciones ordinarias del cuerpo á sus institutos año ha fijado ñus la atención. Las nuevas lisias quese presentaron de educación, ha promovido fe praj^jicion…</t>
  </si>
  <si>
    <t>Navarro, Manuel Jiménez</t>
  </si>
  <si>
    <t>Manuel Jiménez Navarro</t>
  </si>
  <si>
    <t>…atro D. Miguel jo¿ef Padilla, oficia!, de la adminis- . :rm v muchos buques pequeños, se ha adelantado hasta Is ca- íracioo de todas las rentas unidas de esta provincia.... ém m e D. Manuel Jiménez Navarro , corregidor de Be____ Nos ¿vGn de París cue Mr. Gordos , nuestro embajador en 60 Cumtantincpla, R tenido frecuentes sesionas con los‘Minis D. Joaquín Carvajal, agente de negocios......._ 160 tres de Francia para un Tornar las disposiciones de nuestro gabi D.…</t>
  </si>
  <si>
    <t>Nazarío</t>
  </si>
  <si>
    <t>…parte directameete ó demostrado coa Consejo de Ministros, ha tenido k'bien-autorizar al capi^B gene hechor espontáneos su addedos á la cau^a que euo&gt;i lamas de los ra i de Galicia D. Nazarío dé Egoti , pára que bajo ks precaucio a intrusos , dejando una tercera parte ríe bienes en ias cajas bei nes oportunas pueda firmar con estampilla, mediaste 4 haberse Estado para, amortizar la deuda contraída por este duran-e ía re-* inutilizado en el Real se…</t>
  </si>
  <si>
    <t>Nclson</t>
  </si>
  <si>
    <t>…iay Francia/«osttivoen la Real ¡atería moderna tn el surteo dtl 4&gt;* *+ IS batillaTrafalgar un combate de cuatro mu contra g navios de irespuentes, dirigidosporel almirante’ ingles lord Nclson, mu Números. _ Premios.' Administraciones. riendo este de resultas-, &gt;7 Quedando aquel herido, con pérdida de *S»17S— 8OOO pte fleeeveee********** Madrid. 'mas dé' jóo: hombres desu tripulación , muchos de ellos muertos. 35.543— Barcelona. En el tiempo de jpu…</t>
  </si>
  <si>
    <t>Nelvil</t>
  </si>
  <si>
    <t>…s, los almuerzos y toda suerte de extravíos.... imaginación ert la bien urdida fábula dé los atóbres de Cófina con Luego hemos dicho bien desde nuestro núm. 89 , que estos seño el lord Nelvil. Se trata pues ,de la literatura italianade las -esta» res editores se kan arrojado a hablar en materia que no entiende^. tuas jde lós cuadros y de las fiestas populares: se da la descripción , As* « que pensando combatir de frente al enemigo, ellos mismos de…</t>
  </si>
  <si>
    <t>Népb-, Juan</t>
  </si>
  <si>
    <t>Juan Népb-</t>
  </si>
  <si>
    <t>…PEI las solemnizqd» en la delúdela; de laa dp la villa de Garreen la provincia de Córdoba; de las da O&amp;ate y S. Sebastian enGuipúz» som que traes nottcia sp servirá comunicarla á. D. Juan Népb-1 coa. En las de esta ciudad , celebradas en su iglesia matriz por el muceno, dé Francisco | qiie mide,en está córte, calle de la Cóm* I ayuntamiento jr consulado, se cantó á toda orquesta la misa de su cepciongétomma, iiúm. n ,cuarto a.* | célebre malograd» h…</t>
  </si>
  <si>
    <t>Neroni</t>
  </si>
  <si>
    <t>…s en Scluimla y Silistria, (Courrier.) Avisan de Gran, que el 33 de Diciembre había llegado allí,- —En un periódico de Munich se lee el siguiente articulo: procedente de Roma , el conde Neroni, guardia noble de S. S., wLososages, abandonados por sus conductores en Friburgo, ca para noticiar al arzobispo dé aquella ciudad, primado de Hungría; pital del Brisgaw, han.sido conducidos aqui por un amante dé la su elevación á lá dignidad dé cardenal en el…</t>
  </si>
  <si>
    <t>Nesel-</t>
  </si>
  <si>
    <t>ciQtKventrecIJo.Td Bey tevbury y el vicecanciller conde Nesel- ^ • .. nAnerA.^ rode.Seavegura que'cl cmbájixordelnglatérra ha. remitido á Pmrü Qctubrr. nue«t(t^ (^iiuw.Mu ndt«Jl«^ )meottante.^orv JDtro lado paree* quíe-el doqUedcMoniirt noiemczcl» cnloai^}ocios.&lt;Ualgua Cinco por 100 cóasolidádm loí i loy f. Ac tiempo á e…</t>
  </si>
  <si>
    <t>Ney</t>
  </si>
  <si>
    <t>…ste fia,.con-Sus bienes y Ambos han servido bajo las órdenes de Napokon; y él segundo, persona. Todos leseados dealmacenags y conservación, y sis que estaba en el estado mayor dei mariscal Ney, ha escrito en Pa coascaieadasió.. incidencias,. serán de cuenta dei proveedor, y en rís muchos opúsculos en favor de la Puerta. tre ellas el utensilio del puesto ée guardia del abrucen. De Real En la noche del 14 al 15 salió para Ténedosel almirante Ró orden…</t>
  </si>
  <si>
    <t>Nicolás</t>
  </si>
  <si>
    <t>…co de Guardqmino. D. Manuel Cano. D. Bernardo* délos Heros. D. Josef 5ari_—Los' suscriptores á 1a; nueva edición de la Historia gene tibáñez. D. Josef López. D. Francisco Pacheco. D. Nicolás, .Ca ral de España del P. Juan de Mariana., i la cual se añade la cho. D. Francisco Sgenz Gómez. ,D. Francisco de Larrinaga.Dofía continuación del P. Mifiana, y la narraciotrde los sucesos principa María Vicetita Jauregui. D. AtídresXfatienzo. D. Francisco ^q…</t>
  </si>
  <si>
    <t>Nicolas</t>
  </si>
  <si>
    <t>…despacho de la itnprénia Real:' Saimia , ^smA,;Céoi&gt;car de España ,é Indias (Q. $. G. H.), proReglamento para el ejercicio» 7 maniobras .delainfantería , a nunctó el; .presbítero D. Nicolas ponzalez Herrero., pr.ofiesor en tomo» 4°^ papel 35 rs. , pasta yj., rústica 60. sagrada'teología.^.taUará en¿as libr;rías de, Amposta, calje. 'del. ^ Reglamento para el colegio militar de Scgovia , rústica 6 rs. . Príncipe, núm. 5 y 6 ¡ en la de Pérez, calle…</t>
  </si>
  <si>
    <t>Nicolás, Josef</t>
  </si>
  <si>
    <t>Josef Nicolás</t>
  </si>
  <si>
    <t>…mo dos, y con los españoles de mas crédito por su instrucción y buen delo de relíete y de moral. Segunda edición reducida á nueve to gusto , entre ellos ios señores Fetez Bayer, y D. Josef Nicolás de mos bastante voluminosos, que se dan ai equitativo piecio de 8 rea Arara. Ei aprecio que le manifestaron todos,su celebridadeo aquel les cada uno en rústica á ios que gusten suscribirse ca la librería, país clásico, ei testimonio ce! abate Andrés, y de otr…</t>
  </si>
  <si>
    <t>NiD, Francisco Mariano</t>
  </si>
  <si>
    <t>Francisco Mariano NiD</t>
  </si>
  <si>
    <t>…da Cuello, D/José Toma • Vida del Papa Clemente xtv (Ganganelli), por el marques Carbonell.D. Joaquin Melecio dal Campo, D. Jósef Molano y\ Caracciolo, traducida al castellano por D. Francisco Mariano NiD. Pablo Ln» Velez , vecinos dé Badajoz ;,á D.B María Becerra, pho: undécima impresión. La vida de este Pontífice, por los ex vecina de Orbpesá; á D. Juan Rebollo Alor, Cecino de Santa traños y memorablps acontecimientos que acompañaron á su reir Marta en-Extre…</t>
  </si>
  <si>
    <t>Nieblas, Juíh María'</t>
  </si>
  <si>
    <t>Juíh María' Nieblas</t>
  </si>
  <si>
    <t>…e-;la-medicina fisiológkayde J idrte Je deíeubrtr el córten minérdl ¿ t'radúc! encielo^cíáfo bimos adaptarnos á esta última' por la seguridádqüe nos ofrece' éh' pedia francesa por D. Juíh María' Nieblas dé bafnt Pasti«f ,| el desempeño de los deber eváque por nuestra profesión nos lúf cuaderno en 8.° marquiUe^ m hallará á 4 rs. en la librería de'Cuéiesllamos constituido». V-’ ta frente ,i las covacbuélu . en la mUnu se hallan algunos ejem,,r avisos. "; 1; pl…</t>
  </si>
  <si>
    <t>Nieto, Matías</t>
  </si>
  <si>
    <t>Matías Nieto</t>
  </si>
  <si>
    <t>…era! del cordon de sanidad, teniendo LS- Garcíi, O. Benito N&gt; jera, D. Lu s Gutiérrez-, D. Antonio Pa á su cargo el establecimiento de fas líneas, y el difícil encargo de ea rís , D. Matías Nieto, D. Manuel Sí'tirana , D Fr masco Aki- combinar ei surtido def país epidemiado con la seguridad de los xrfras, D. Julián Rodrigo, O. Lucio Vade, O. Lidoro Díaz, Hmít rofe&lt;. sL D. Pedro Eoptxuu O. R«fatL López Ballesteros, D. Ju*n Tro, En 1808 fue nombrado cor…</t>
  </si>
  <si>
    <t>Nifo, F. M.</t>
  </si>
  <si>
    <t>F. M. Nifo</t>
  </si>
  <si>
    <t>…glorioso de los esfuerzos del Soberano que hoy la go- obra: un tomo en 8.°, traducido del francés al castellano por hiertu, y de combinar para su logro los auxilios de cuantos fue D. F. M. Nifo, undécima edición. Se hallará con las demas ren capaces de promoverla con sus luces, con su influencia y con obras del autor en la librería de Matute, calle de las Carretas. sus caudales. Mirar como hostil á la alta nobleza, i la cual pertenece tam (1) Riquez…</t>
  </si>
  <si>
    <t>Nifo, Francisco Mariano</t>
  </si>
  <si>
    <t>Francisco Mariano Nifo</t>
  </si>
  <si>
    <t>…dramas, ligión y la humanidad, por ei erudito marques de Ca rácelo lo; tra cantatas y unipersonales. Entre las demás obras se leen los títulos ducido del francés ai castellano por D. Francisco Mariano Nifo, de varios pee mí tas, odas, elegías, sátiras y otras piezas menores. correcto en esta nona impresión: un tomo en 8.° Se vende en Ma Por la mayor parte están escritas es versos italianos ó latinos, de drid , con las demás obras del mismo autor, en la librería…</t>
  </si>
  <si>
    <t>…en el preciso termino de medio ano desde la fecha. mada por ei marques de Ca rácetelo , y traducidas ai castellano SI ett el raso de médicos de ejército, ya esten empleados ac por D. Francisco Mariano Nifo, undécima impresión. En ella tualmente en hospitales militares, ó ya fuesen consultores eíecü- hallarán todas las clases de la sociedad principios luminosos, y o médicos de numero de la misma especie, hubiese quien consejos saludables apropiados á todas las c…</t>
  </si>
  <si>
    <t>Ñipólas</t>
  </si>
  <si>
    <t>…arro otra capellanía de Sre.s. Reyes Nuevos de la misma ciudad de To jándose, resguardado por el aparato inventado por Mr.'Aldini, ledo, por muerte de D. josef López Montem^yor, á D. Ñipólas en medio de un grupo da maderos ardiendo. El aparato consiste Mejía: para una ración de la santa iglesia metropolitana de Bur en un vestido.de tela de amianto y una armadura de tejido qietá- gos, por la de D. Pedro Gut.ierrez Bustamame, á D., Antonio Allico d…</t>
  </si>
  <si>
    <t>NlZaragoza</t>
  </si>
  <si>
    <t>…Se desea adquirír noticias relativas á la existencia y paradero Barcelona á pesos fuertes^,.™.,................... -Jai idem. de D. Mariano Hércules de Peri, hijo del muy ilustre Sr. D. NlZaragoza^-™.—........................................... ....... x¿ idem. colas , d? Ja Lombatdía, en Italigqqe-parece estaba al servi V al ladol ¡d.....................—..................—....... ¿. á -£. ídem. cio de S. M. Católica, y en caso de su fallecimiento, de…</t>
  </si>
  <si>
    <t>Noguera, GiSm Antonio</t>
  </si>
  <si>
    <t>GiSm Antonio Noguera</t>
  </si>
  <si>
    <t>…politana defGranada, poé la de D. Jouf tribuna;Tyr wihitt,Mf¡cr da la rara osgra.'CCsurwr.) Manuel 'de ArrimbaUgr, y ao haber tenido efecto el nombrad 'V" V V’ ¿ miento faecIfO cn D. GiSm Antonio Noguera , ;á D. FranClseÓ • T..7 opsfsrl ÍVfi &gt;t!!VKi v* it» r: ■■ .■■•íít-.jrf'.-tí! Í.L .. Jiménez Caí dona: oeraunacaiaoiigM de le catednll dc'Jacin, por ■)« (7b , Ptrit íj dt Diritmlrtt .1.=; v ¡v dé D-Mariano^Ruoinde Cetallos, á D..Betndrdo’JoscfdeVarBolss dt-hp…</t>
  </si>
  <si>
    <t>Noiasco, Pedro</t>
  </si>
  <si>
    <t>Pedro Noiasco</t>
  </si>
  <si>
    <t>…comisarios Alonso Visdo, D. Josef de Sierra y D. Antonio Ventura Mon que asistieron á las conferencias de Andrmópoiis, está encargado tenegro : para contadores de segunda clase á D. Pedro Noiasco - de una misión extraordinaria para esta capital. Fernández, D. Ildefonso Sagúes, D. Tomas Obregon, D. Do Aunque se halla muy avanzada la estación ha tomado una lira mingo Gallego, D. Martin Ares, D. Cayetano Soto, D. josef grande actividad la navegación dol…</t>
  </si>
  <si>
    <t>NóInterdidet, Jotcf Díaz</t>
  </si>
  <si>
    <t>Jotcf Díaz NóInterdidet</t>
  </si>
  <si>
    <t>…zobispado, hije que fue de Miguel 7 Josefa Vizcaino, y muger en primeras nup Ea la extracción de le Real "lotería primitiva, celebrada en cias deD.Domingo Aparicio, en segundas de-D. Jotcf Díaz NóInterdidet dh 11, salieron sorteados loa números aiguientes: zíeg», y en terceras de D. Miguel Msrttncz de Ranero, y falleció 6$,i6, $7, &gt;7 T9- ' en esta corte en el «fio de 18*3; se presentará 4 deducirlo dentro El premio de 1500 rs. concedido en todas las extracciones…</t>
  </si>
  <si>
    <t>Nonó, J.</t>
  </si>
  <si>
    <t>J. Nonó</t>
  </si>
  <si>
    <t>…, ídem, 50 idem__Juno, ídem, cantan ó tocan algún instrumento, para desempeñar su parte con »r Cunegp__Hebe, idem , idea»..—La Melancolía, idem , idem__ perfección 7 conocimiento. D. J. Nonó, inventor de este sistema; Ea alegra, ídem, idems citas cuatro i 40 bavocoscada una__ se promete que con su auxilio; se aprenderá la composición en un María Santísima, de Ugolizú, por Bettelini, go beyocos.__.Retrato. tercio del tiempo que se necesitaba según…</t>
  </si>
  <si>
    <t>Ñor-, L. Rojo de</t>
  </si>
  <si>
    <t>L. Rojo de Ñor-</t>
  </si>
  <si>
    <t>…e existe. £1 derecho iMMrtrm Soberano» lo* Señores D. Fumianiio vn y Dotu Macasuáfde la usurpación y del pillage ae' ha entronizado como rey' atA Czistina o* .Boaaou, compuekc por D. L. Rojo de Ñor- en ja capiral'y en las provincias de 4* federación.- Un bárbaro de zagaray, 7 mandado imprimir de Real orden. Se hallará en 4r 1» costas del Sur . vii aborto de una india salvage y de un feroz librerías ¿t Gila y de Cttesta i real. SUPLEMENTO</t>
  </si>
  <si>
    <t>North</t>
  </si>
  <si>
    <t>…l primer ministro, y su deseo que cuenUel Sultán se compone de jóvenesmal.disciplinados. ' de aón¡derarsc del tesoro público. ’ &lt;'ploktaudTrawUtr.y Dos hombres célebres, Mr. Fox y lord North, se hallaban al estas dos facciones. Por su influencia se dirigía la Cáma A#*hr&gt;&lt;* úna. carta venida en él último correo de frente de Oriente. y escrita por un caballero agregado á nuestra embajada en ra de la Comunes, y aun se presentaron muchas exposiciones…</t>
  </si>
  <si>
    <t>Noticia, Josef Lorenzor</t>
  </si>
  <si>
    <t>Josef Lorenzor Noticia</t>
  </si>
  <si>
    <t>…ventajosa postor; y que k có&amp;iits&amp;ioé sera iOw fanegas ib sal: - Elementos de materia medica arreglados á íos principios a; IB/. IBS ^ siol^icos adoptados .por Barbiery por el Dr. D. Josef Lorenzor Noticia 'as ios 'pueblos ¿mi? h.4n í^fAis&gt; te ffgmqs mayores &amp; Pérez: segunda edicioacorregiday ^aumentada co» michas ad¿-&lt; * L? ite/ Játeríd moderna m el ígeteo 4el. di? I o* : . • emúes importantes: % tomos en 8.° Afortunadamente^ no faltan: Número?. Premte* ' Admi…</t>
  </si>
  <si>
    <t>Nove, Vicente</t>
  </si>
  <si>
    <t>Vicente Nove</t>
  </si>
  <si>
    <t>…y á cuenta y, raaon del 1 ejército de Valencia en el sueldo del actual la artillería, de cuyas armas carecen absolutamente los griegos;coronel del: primer (regimiento deArtillerú D. Vicente Nove psro se asegura&gt;quc.-pespues de nuést-ra -salida se podrá en muy po lea en el mes de: Jillio último,:quc lo fue del disuelto segundo co tiempo organizar é instruir uñ pequeño ejército.--Mas si se tra- regimiento, pdr haber pasado la revista en clase de suelto…</t>
  </si>
  <si>
    <t>Novella, Pablo Antonio</t>
  </si>
  <si>
    <t>Pablo Antonio Novella</t>
  </si>
  <si>
    <t>…el título de Diferentes especies de tierras. sitador 7 comandancia del Resguardo................. . g,6$io-.l8 ■ La agricultura saca todos sus tesoros de la tierra. Él estudio de D. Pablo Antonio Novella, contador de Pro la tierra debe ser pues la primera ocupación dd agricultor'ilustra pios y Arbitrios, y Jos empleados de la contaduría. 269.-26 do; estudio sin el cual no le será posible corregir los defectos de D. Angel Arroyo Domingoez......................…</t>
  </si>
  <si>
    <t>Noviembre, Ma</t>
  </si>
  <si>
    <t>Ma Noviembre</t>
  </si>
  <si>
    <t>…■e- nito García, D. Ckcdlo Gomara, D. Clemente Marco, D. Luis acaecidas ia,primera en 27 y 28 de julio , y k segunda ei 19 de lÉC EntramKisaguss, D. joscf Girón, D. Jo*e£ Dorrego, D. Ma Noviembre del rarimo año: habiendo merecido en ambas el ser re el nuel Alvarez. comendado particularmente por los generales en cefes españoles é r Los alumnos de! seminario, que tienen ademas otras clases ac ingleses. De resultas se le encargó la defensa de la importan…</t>
  </si>
  <si>
    <t>Novoa, Manuel Antonio</t>
  </si>
  <si>
    <t>Manuel Antonio Novoa</t>
  </si>
  <si>
    <t>…tasada en Informe presentado á $* M. el Emperador de Rusia por la co~ 1.005,533AS. Las personas que apetezcan comprarla pueden diri '.'9B¡skm'éd pesquisa, 4A rústica 8 rs. girse á D. Manuel Antonio Novoa, alcalde mayor y subdelegado Investigaciones filosóficas acerca de los primeros objetos d« los de policía en h villa de Oüvenza y su partido , por todo el pre conocíisíeiiitB morales , por Vrl&amp;wtó, 2 tomos 8.° marqtiiiia, pa sente mes de junio. pel 13 rs., pa…</t>
  </si>
  <si>
    <t>Nugent</t>
  </si>
  <si>
    <t>…lan reducidos á lá pensión por 313 votos contra 111. Este contratiempo no impidió j mayor miseria, por no haber quedado en su espaciosa y fértil cam que poco después presentase el lord Nugent un bilí que restablecía 1 piña ni aun pastos para mantener Iqs anímale» que se han. librado á los católicos ingleses en el derecho de elección. Este bilí pasó el I dfthi furia del meteoro; y para formar uiuddea lo mas posible 30 d,e Junio á la tercera lectura…</t>
  </si>
  <si>
    <t>Nuñez, Juana</t>
  </si>
  <si>
    <t>Juana Nuñez</t>
  </si>
  <si>
    <t>…....................... ....................... 2,000 •edo. L--s ccmohcLuos. se abrieron a Srf para bajar luego á 8/s Doña Tomasa Hcmnz y GIL................. ÓO v be-núes u &amp;6 f. Doña Juana Nuñez............................................... . 60 _____El Rev tuvo arer -u corte en et palacio de S. James. El du D. Matías Bravo , presbítero................................... 200 que de Ub'...r.j -o ha venido a ver i S. M., y parece que $. E. Sr. D. Fran…</t>
  </si>
  <si>
    <t>Nuñez, Melchor</t>
  </si>
  <si>
    <t>Melchor Nuñez</t>
  </si>
  <si>
    <t>…rimonio que racedo: para’ una capellanía det núm. 40 de la misma catedral,, formó el cuidado. de losMÓoarcás de España, y. embelleció la por muerte de D. Ignacio Diez Merchante, ! D. Melchor Nuñez* santidad de .la religión;.Y ¡será aun creíble,que reparareis en lo Moreno: para una ración de la de Cuenca, por lá deD. Miguel spcesivo tantos jr t?n grates daños \ No hay que esperarlo. Diez y Uvajdó y Cpllado, á D. Antolin Antonio González; y para otra* nu…</t>
  </si>
  <si>
    <t>O, J. L.</t>
  </si>
  <si>
    <t>J. L. O</t>
  </si>
  <si>
    <t>…de S. M. Se vende en la librería de Sanz, calle de Carretas. . a los mas beneméritos de dibujo y arquitectura: á varias pifias dió ___Regl«s para el juega Jel mus, compuestas por D. J. L. O, demas de eso bandas de distinción. El acto principió por una aren D. Z.: Un cuaderno en t .* á 1a cuartos. Se vende en te librería ga de apertura recitada por un niño en elogio de S. M. de Brun. En te villa de Valdeconcha, provincia de Guadalajara', hubo - S…</t>
  </si>
  <si>
    <t>O, M. M.</t>
  </si>
  <si>
    <t>M. M. O</t>
  </si>
  <si>
    <t>…..... 3,000 N.P.deC.._______ ......i................................... 4&lt;» D. P. Estarico, secretario del consulado..*........... . 8c J» Ri S»&lt; ............ rt...... I..'... 160 D. M. M. O............. ............................................... 80 J. F, V..........................:............................ ...... 40 D. Josef Dionisio Leal............................................. zoo —Gsr............ S*° D. Manuel Muñoz, párroco de La…</t>
  </si>
  <si>
    <t>O-Donell, Henrique</t>
  </si>
  <si>
    <t>Henrique O-Donell</t>
  </si>
  <si>
    <t>…ase: obtuvieron los primeros y «tos son los que quieren el papismo y el protestantismo á me premios. días. Los católicos nada quieren a medias, porque la verdad, ó no En religión. Sr. D. Henrique O-Donell, Excmo. Sr. marques subsiste, ó de ningún modo sino por entero. de la Vera y Sr. D. Ramón Florea.</t>
  </si>
  <si>
    <t>Oalas, Manuel Antonio</t>
  </si>
  <si>
    <t>Manuel Antonio Oalas</t>
  </si>
  <si>
    <t>…nalmente ordetuba'que lacabezasdefamilta contribuí vecindario de Nuévalos, yf'particularmenté á su beúeóiérito cura yeirirtoóos lós meses con- aMio real'dé i^Har moneda j’áíéfitr: D. Manuel Antonio Oalas ;'qiié[ le há^estimuhdó y sóiteiiidb''en trabajadores ; los que nótdirifcspondicsétt'i ejebéelase, ypóseyxsen; táp laboriosa :y útil empreía; nq’quisíérámós recordar la’ópcóiéíon un capital de 500 pesos fuertes, con dos r*.; de 500 a i3/cón qué todavía sufre…</t>
  </si>
  <si>
    <t>Obispo</t>
  </si>
  <si>
    <t>…que tiene por objeto determinar la Al de los del Señorío de Vizcaya.... .......................... 6,000. naturaleza de los cuerpos y la proporción de sus principios cons Al limo. Sr. Obispo de la diócesis de Tudela, con des titutivos, la cual constituye la análisis química propiamente di tino al socorro de los establecimientos de beneficen cha. Se carecía de una obra semejante, y ahora se presenta al pú cia y necesidades que considere mas urgent…</t>
  </si>
  <si>
    <t>…esu.muy&gt;heró¿a'y^láj ; ------ París 26 de Abril. 'de MaJridy sus dpp^déi»cias^^í.4.'.-..v..-.'..«~~~~v;*!*{... Boira dekoy. Cinco por roo consolidados 107 fr. 80 c. Excmó. édlin^. Sr. Obispo déÓviedo............... . Acciones del banco 1850. Empréstito Real deEspaña 824. Rcá- Ilnioi cábíldtf catedral de Óviedo.i....'.........t.¿fooó ta perpctua de Ídem 5^. - ■ ■■■&gt; fir. contador, geper^l de distpbucion y sus indiyi- , ’ ¿_S.;E el ministro del Int…</t>
  </si>
  <si>
    <t>…y ’detnas individuos de las oficinas generales del mismo Mi efundido, reuniendo las primeras la circunstancia de estar picadas; nisterio, han dado y.puesto.á disposición del limo. Sr. Obispo de con toda igualdad, y las segundas con el bruñido y temple tan Prihuela 3,903 rs. y. 11 ants. para socorrer á los desgraciados por perfecto como las que proceden del extrangero, y que compitan, causa de los terremotos de la diócesis de Murcia y Orihueta. en…</t>
  </si>
  <si>
    <t>…liquidación de atrasos de le Real Hacienda................................................... *4» Sevilla. ... , . • Olma. ' A la casa de expósitos de esta ciudad, y i la El limo. Sr. Obispo..... . 3,000 de Osuna y Eeija 79 rs. á cada una ¿ buena cuen- D. Juan de la Colina, y Ramón Martínez por ta de 159 que en cada predicación leÉOstan conct- 1 producto de la suscripción de la villa del Burgo... . , 167 didos.................... ..........«....i…</t>
  </si>
  <si>
    <t>…se de la de Real Hacienda,........ 220 . «Y cómo negarse al convencimiento de esta verdad cuando | , . Cádiz. multiplicados monumentos nos demuestran que el Soberano nada El limó. Sr. Obispo............................................-...... 6,000. omite para cerrar las llagas que los antiguos desaciertos y los de? D.-A.S...:................ ................................................ — '40 sastres de la guerra han causado, y para restablece…</t>
  </si>
  <si>
    <t>Obispó</t>
  </si>
  <si>
    <t>…ias menesterosas.»......... . 6,68o. ee fas exigp. El importe de esta contribución se le aunifctiaráná -c- &lt;.%■,’ : • 'OrikwIsK , t , ¡„ ¡ la diputacion al tiempo del pago* . ' Al Sr. Obispó de esta diócesis"para invertirlos, : ii. .Ia contribuctoa de beiuncias tocaioloá la herencia que en alivio de las familias que mas han padecido en dejen en él territorio de este Estado. ' *• -¡ v. . los ferrémotos ocurridos en aquel obispado.^..^.»- 3.10,000…</t>
  </si>
  <si>
    <t>…embre próximo. no, latino y griego, desempeñadas en el acto, obtuvieron el aplau ____ El dia 28 de este mes á las doce del d¡* se empezarán las so general de los circunstantes. El Sr. Obispo presidió la sesión .lecciones de geometría física y mecánica aplicadas é'las artes, y y distribuyó los preñaos. se conúnuarán á la misma hora todos los martes, jueves y sábados En Sevilla se presentaron desde el dia 5 hasta el 11 de Julio que no sean festivos…</t>
  </si>
  <si>
    <t>Objspo</t>
  </si>
  <si>
    <t>…20, que la posteridad citará con dolor, pu de España, por el maestro Villodas , traducida al latín por el blicó una erudita disertación histórica sóbre la edición dé las Par limo. Sr. Objspo eiecto de jaca D. l r. Pedro Rodríguez Mirantidas del $.ey D. Alonso el Sabio; que la Real Academia de la da; y por especial.decreto de S.M. de a$ de Agostod« «ste año Historia hizo en. 1807. se manda cpsyñar por ella en todas las universiidadeg, y- demas es…</t>
  </si>
  <si>
    <t>Obregon, Tomas</t>
  </si>
  <si>
    <t>Tomas Obregon</t>
  </si>
  <si>
    <t>…cias de Andrmópoiis, está encargado tenegro : para contadores de segunda clase á D. Pedro Noiasco - de una misión extraordinaria para esta capital. Fernández, D. Ildefonso Sagúes, D. Tomas Obregon, D. Do Aunque se halla muy avanzada la estación ha tomado una lira mingo Gallego, D. Martin Ares, D. Cayetano Soto, D. josef grande actividad la navegación dol mar Negro desde que se ha pu Marta Quasda, D. Josef Pérez Vilkmif, IX Pablo Conchillos, ~ blicado l…</t>
  </si>
  <si>
    <t>Ocaña, Juan</t>
  </si>
  <si>
    <t>Juan Ocaña</t>
  </si>
  <si>
    <t>…de la uqidad, no de otro modo que debilitan úna plaza sitia En lá de Humanidades, el Excmo. Sr. marques de la Vera da aquellos soldados mas fuertes, que empeñándose en perseguir y D. Juan Ocaña. ; por todas direcciones 41 enemigo agresor,-se djspersan entre sí y se ’: En la de Retórica, D. Pablo Fernandez. . apartan .demasiado de los muros en que consiste &gt;1* seguridad común. En Historia, Geografía y Cronología, D. Manuel Solí». Parécenos, en este a…</t>
  </si>
  <si>
    <t>Ocana, Mariano</t>
  </si>
  <si>
    <t>Mariano Ocana</t>
  </si>
  <si>
    <t>…r, Don hallan tan frecuentadas como antes. icrTeodoro Crespo. D. Pedro Pulgar, D.Rafael Autrsn ,D. Frail El naslr de Pera y de Gálaía ha sido reemplazado por Nouri- tífiero Ares , D. Mariano Ocana, D. Rafael Díaz de R ibera, * bey, tesorero dei Capitan-bajá. slks Mamad de Zarazaga, D. Carlos Florez y Val le jo, D. Francisco Se dice que el conde Alexis-Orloff, uno de los comisarios Alonso Visdo, D. Josef de Sierra y D. Antonio Ventura Mon que asistieron…</t>
  </si>
  <si>
    <t>Odesa, Juan Bautista Iri-</t>
  </si>
  <si>
    <t>Juan Bautista Iri- Odesa</t>
  </si>
  <si>
    <t>…((baceta de Augtburgo.') drid digo con,esta fecha lo que sigue: ■ VUSIA. ’ . He dado cuenta al Raí nuestro Señor del expediente instrui do en ese tribunal consular i- instancia de D. Juan Bautista Iri- Odesa 37 de Setiembre- ■ barren y sobrinos, individuos del comercio , contra el brigadier Por fin, después de tfb mes de angustias y temores gozamos da D. Felipe San Juan, sobre el pego,de rs. 12 nars. va., im la seguridad mas completa, y tenemos la satisfacción de…</t>
  </si>
  <si>
    <t>Odflniért</t>
  </si>
  <si>
    <t>…e irrandorii jdéBlÉa Btom Fraito, memo de Vidl• ' •-lg.í '8iMlMnVÉijli. &amp;to ^vm PSdrrt -Mamrto/Don Uro, al día podel«cvrienurai,h,fo«dáde :&amp;. S. iy flpn d&lt; ]*» Mmi• BéotMI fééfit.;D. Odflniért 6ome»d*He*tnu D/Oaa- odm an punto da añ nrafiah»,ldiMOM haca taber 4 lo* ¡otar*' pee d*Otnpao y pimeniel. 1™* : í£ mém^ ■ '..Xtehu-'j A oiWba !■/: oíto'oí i\ ■&gt;*&gt;- , í- •*/. J .!• J. v J! CSMl: . Cí"' i V.Vv.vl _ '• C0O.M • Vi sV.^tifc'^ldoit •)■&gt;.!.' -H-. ■…</t>
  </si>
  <si>
    <t>Odonell</t>
  </si>
  <si>
    <t>…iie vió la Península destinad» con tra la América. Se snbe que pasaba de ao9 hombres el ejército' Contiiuían ¡as variedades estadísticas. preparado en la isla de León al mando del general Odonell; y es demasiado público el empeño del gobierno español para el equi GjaictÁ.—Cornil*. Trigo, fanega 38: centeno 16 ■ maíz' po y trasportes de estas fuerzas, destinadas al Rio de la Plata, cebada a4:,vino, arroba 14^-18. Yo había reunido todos los elementos qu…</t>
  </si>
  <si>
    <t>Odriode, Josef de</t>
  </si>
  <si>
    <t>Josef de Odriode</t>
  </si>
  <si>
    <t>…aracterizan al formas para su mas fácil uso. príncipe de los historiadores españoles. Idem 29 de idem. A D. Joscf Joaquín del Aian», coronel Cunn completo de matemáticas puras por D. Josef de Odriode caballería y gentilhombre de Cámara con ejercicio, privilegio zola, capitán del Real cuerpo de Artillería: tomo 3°, que com de introducción por cinco años de una máquina^ para construir prende los tratados de Algebra sublime y Geometría analítica. Se molinos…</t>
  </si>
  <si>
    <t>Oeismar</t>
  </si>
  <si>
    <t>…dicw al&amp;íahes psrece queloe turcos se sos ral Geismar. tienen en una resptable posición respecto ¿Ja pequefia Valaquia. Hoy hemoYxecibidola corrcspondéncia de Búcharest que lle El general Oeismar j^después í¡é derruir las fortificaciones y que ga hasta el 7 de cate; según ella prece que.los rusos, después de mar prte de los edificios de Rachosia, evacuó esta plaza volviendo haberse apoderado de Karnabac , han destacado una columna h¿- á ocupar ra de'C…</t>
  </si>
  <si>
    <t>Oelgrás, Mariano</t>
  </si>
  <si>
    <t>Mariano Oelgrás</t>
  </si>
  <si>
    <t>…cada una dos ejemplares gratis.. Idem de exportaciónstsss»s»*|ss " le 146,916 1241 8.508,679 15 —Impugnación á la panacea moderna de Mr. Le-Roy, por. ¿Producto de 1» dunas reo- 4 D. Mariano Oelgrás mayor, profesor de medicina en Alcalá- de, ras.....»...........*.............. 1*848,799 16$ / Henares. El autor, después de varias reflexiones, trata de probar; ; Total de las rentas en el año anterior. 7.097,935 15 en esta impugnación, que es imposible exis…</t>
  </si>
  <si>
    <t>Ohregon, Mateo</t>
  </si>
  <si>
    <t>Mateo Ohregon</t>
  </si>
  <si>
    <t>…erto porsonage de Roma. Preguntábale este por los títulos en D. Antonio Arrotn. ‘que Vepecia fundaba la posesión de ciertos derechos; pero él sin En Algebra superior y Geometría , D. Mateo Ohregon. darse gran pena para recordarlos, dijo n están escritos ¿ la vuelta En Trigonometría y Geometría analítica, D. Fcroando Merás. de las. concesiones hechas por Constantino i la corte Romana”: En Cálculo diferencial é integralx D. Juan Aguilar. modo de hablar c…</t>
  </si>
  <si>
    <t>Oiebitsch</t>
  </si>
  <si>
    <t>…jército. ‘ \ contra el cuffpo de ejército mandado por el general Kbtli, á quien ’ En las tertuüas de nuestros políticos se cóogetura generalmen estrechaba fuertemente. Entonces el general Oiebitsch dejó preci te que mientras duren los calores las operaciones de nuestros ejérpitadamente su posición delante deSilistria , y marchó, sobre,-. ciiot se limitarán ¿ poner &lt;1 sitio á las fortalezas del Dsnubio; y Schumla, cortando al mismo tiempolílínea decomunf…</t>
  </si>
  <si>
    <t>Oiler, Jaime</t>
  </si>
  <si>
    <t>Jaime Oiler</t>
  </si>
  <si>
    <t>…isco Áróstégoit, alba- í Glin#da^I&gt;. Juan M^t^l,Calderon, honor es de iatendente yai.de. - A de provincia. * . ... ; • Mazarron, D. Agustín Juan y Maraundi y compañía, alum Tamsa, D. Jaime Oiler, cruz supernumeraria de Carlos 111. bre y carbonato de sosa, Requena, D. Joaquín SaiEáíezr Marín3 honores de comisario Zaragoza , D. León Blave, pergaminos y vitelas. de guerra, : Aicoy, D. Joaquín Liaser y Gosaivez, paños. Madrid, D. Dionisio lefébre, metido…</t>
  </si>
  <si>
    <t>Ojeda</t>
  </si>
  <si>
    <t>…eflef. villa, en el término de go dias; pues de lo contrario les parará el Bilbao..... . i ídem á par. perjuicio qu&lt;E haya lugar. Cádiz...... i Par. — En yirtqd de providencia del Sr. Ojeda, juez asesor general Sevilla ! f á -§- daño, .de la Real-Casa y Patrimonio, refrendada por. el escribano del Málaga t idem. Real Sitio del Pardo Seenz Tobia, se cita y emplaza á los acrec-r Granada................................................ 'i 1} á f íde…</t>
  </si>
  <si>
    <t>Olafieta</t>
  </si>
  <si>
    <t>…esta corte , para notificarla la de tro de 30 día comparezcan por sí ó por medio de apoderado en cisión de la expresada Junta, que ha recaidq en sus: rapectivas re cl juzgado del Sr. Olafieta, alcalde mayor de Jerez de'la Frontera, clamaciones. A los que no acudieren á até^ llamamiento, y al que y por la escribanía de Ordoñcz, á deducir sus acciona y el dere éc les ha hecho por medio dé los sefiores intendenta de las pro cho que crean asistirles á…</t>
  </si>
  <si>
    <t>Olazaran, Antonia</t>
  </si>
  <si>
    <t>Antonia Olazaran</t>
  </si>
  <si>
    <t>…al consulado se manifestará el pliego de condiciones que paña del mismo Marcos Gutiérrez. ha de regir en el arriendo. El primer remate se celebrará en la ca ■ -Se cita y emplaza á Doña Antonia Olazaran, D. Manuel de sa consular el dia 26 del corriente; el segundo el 31 del mismo; las Barreras , D. Juan Antonio Ucelay, D. Andrés Calvo, Don y el tercero el 6 de Abril próximo, todos á las doce de la maña Juan de Alzaga, D. Francisco Antonio Ucelay, D. Juan Jos…</t>
  </si>
  <si>
    <t>Oller</t>
  </si>
  <si>
    <t>…ría Santander. i benef. Salvago, vizconde de las Torres de Luzon , para que en el preciso Bilbao..... par á i ídem. -término de 15 dias se preseute .cn el juzgado de provincia del Señor Oller, alcalde de Casa y Corte, y escribanía de Ibabe, á efecto de (1) Autor de lio tratado sobra caminos de hierro, publicado hacerle saber ciertas providencias; con apercibimiento de que pa en 1827. sados sin haberle verificado, la paraiá el perjuicio que haya lu…</t>
  </si>
  <si>
    <t>Omulrian, Ignacio</t>
  </si>
  <si>
    <t>Ignacio Omulrian</t>
  </si>
  <si>
    <t>…remanera equívocas; y si en otros casos que altos que la cristiandad ha menester. Madrid a de Octubre de 1829.2 en los que se trata de los sangrientos sacrificios de Guarimocin, ó D. Ignacio Omulrian. s D., Antonio Gamiz. = D. Joaquín de de los bárbaros principios nuevos de Mótelos, se da crédito á las - Mosquera.=D. Francisco Javier Caro.=D. Mariano González representaciones hechas contra Ja sinrazón de los que mandan, ten . Merchante, s D. Manuel María…</t>
  </si>
  <si>
    <t>Oñate, Josef</t>
  </si>
  <si>
    <t>Josef Oñate</t>
  </si>
  <si>
    <t>…..................... j .} idem. Mitias Nieto , y el 3.0 á D. Federico Ropero: el primer accésit á Alicante................................................................ f ¡dem. D. Josef Oñate , y el segundo á D. Antonio-Brihuega. Murcia................................................................... 1,} idem. Concluida esta ceremonia, que fue intermediada con varias pie Valencia................................................................ ¡i…</t>
  </si>
  <si>
    <t>Or-</t>
  </si>
  <si>
    <t>…d. También 'lo- han verificado con--dirección á Varsoria -el la Rusia ha autorizado á su embajador extraordinario para que ha general de infantería Bekendorff y«l teaiente general conde Or- ga muchas concesiones, y pan que ofrezca otra» que se consideran Joff, ayudantes generóles del Emperador Nicolás, y-el general -ma como conciliadoras. Las relaciones-entre la Francia y la Inglater yor conde de ttostitz, ayudante general de-Si Mí prusiana.' ra…</t>
  </si>
  <si>
    <t>Ordiñana, Domingo</t>
  </si>
  <si>
    <t>Domingo Ordiñana</t>
  </si>
  <si>
    <t>…i..........________________.................... i daño. dington, D. Samuel Pnce , D. Antonio Escovar, D. Joan AsMáU¿a-........... | beaef. dinero. tonto Aüsoategm ,D. Antonio Cot, D. Domingo Ordiñana, Dos Gr-mala....... ........................................ ............ Par á q daño. Juan Antonio Irazusta, el capitán Fitzch, D. Francisco Isadir, AHcinte..................... ..................... 1 por 100 ídem. D. Pedro Zalduegin, el capitán de la Drot…</t>
  </si>
  <si>
    <t>Orea, Francisco López</t>
  </si>
  <si>
    <t>Francisco López Orea</t>
  </si>
  <si>
    <t>…nios tan públicos , tan irrecusables, y tan confesión y sagrada comunicm: un tomo en 16.0 menor, dispues brillantes de su aptitud y de su zelo, que ni la maledicencia fnis- to por D. Francisco López Orea: la edición, estampas y papel es ma de los que no quisieran que se confiase la educación de la ju escogido, y su tamaño cómodo. Se hallará en la librería de Orea, ventud á corporaciones religiosas, ha podido menos dé recono calle de la Montera, frente de S. L…</t>
  </si>
  <si>
    <t>Orfoff</t>
  </si>
  <si>
    <t>…itíNOTICIAS^ EXT RANGEKAS, noria á desempeñar las funciones de Encargado ác ne|oc;os úe jats-e* Rusk • - fkfm* míreme pata su destino al primer ciento fu~ Jh»fr jr ur X vor.rbk/li conde Orfoff, V*o ác. los -q^. vistieron a ks negoAntes de ayer fosfeo en esta regocijas pábiíccs y salvas en ce ciariotíes s-p«rá i Gonsuntmopía con una coou^icn</t>
  </si>
  <si>
    <t>Origoni, Jorge</t>
  </si>
  <si>
    <t>Jorge Origoni</t>
  </si>
  <si>
    <t>…con su dinero: D. S. P. Por Real orden de 19 de Mavo próximo fosado se ha servido, (de sua pecunia) y nada dice de cesión ni de bien común; lo que el Rey nuestro Señor conceder a D. Jorge Origoni, del comercio no era de esperar siendo cartagenero, y si á esto se añade,el total [de Génova, y domiciliado actualmente en Tarragona,'privilegio . abandono con que miraban los romanos el comercio, sefa necesa—</t>
  </si>
  <si>
    <t>Orlow</t>
  </si>
  <si>
    <t>…lidades, y su entéro y. justo reconocimiento á lós senti NOTICIAS EXTRANGERAS, mientos generóse» y magnánima condescendencia de S. M. el Em ▼ALAQUIA. perador. El conde Pahlen y el conde Orlow, agregados por S. M. I. al .comandante en gefe en calidad de plenipotenciarios Buckarest y de Setiembre. para concluir la paz,han arribad*)á Burgas;pero no habiendo lle Vista la inacción de los turcos en la orilla derecha del Danu gado aun al cuartel general…</t>
  </si>
  <si>
    <t>Ornnipoténté</t>
  </si>
  <si>
    <t>…olocó S. M. de pie, y á tu lado él Excmo. Sr. Principe y tx los Cárloü: estirpe ¿ enjm cetfo paternal in eneoshendade al Íde Scilla coa el mcrénrib ¿oeependn el otro al Excmo. Sr. conde Ornnipoténté elrbietMtar dt tantos millones de shnaa. • de ^PWpaaad suyo i ydetpue» de laido» Jd* respectivo» picóos ■J Si l» Es^sfik' dió si reino d»~ Ñápeles non .amdrom y tiente podefea&gt;J[ bee)ia leantwga, parpó S. M¿1« MlB|joir wupoinea r Madre, que como á (al todo» a…</t>
  </si>
  <si>
    <t>Ortega, Isabel</t>
  </si>
  <si>
    <t>Isabel Ortega</t>
  </si>
  <si>
    <t>…* y adelantar el importe del 8.° í las librerías en donde Yamez. D. Josef Fernando Álvarado^ D., Vicente Díaz Romaq. se han suscrito. el cual se publicará dentro de un mes, único 'Doña Isabel Ortega. D. Agustín -- ° n *— tiempo en que. permanece abierta lé suscripción; á 21 rs. tomo en cisco Poncelas D. Juan Godoy. I 'rústica' fue¿i de Madrid. Ester romo ¿obtiene eLreinado del Em*&gt; D Antonio Ricardo. Wenceslao ^ parador Carlos v, el mas brillante, aunque…</t>
  </si>
  <si>
    <t>Ortiz, Carlos</t>
  </si>
  <si>
    <t>Carlos Ortiz</t>
  </si>
  <si>
    <t>…inco- de su tarde , se traslada al día siguiente .1.° de Andrés Bcistegui, D. Tomas Gallegos f D. Ignacio Mansidor, Setiembre y á la misma hora el sorteo de los vales de Setiembre D. Carlos Ortiz, D. Rafael Larragoiti, D. Jipa Miguel Zar£ que es la Gaceta y Diario, fechas 25 y 23 del. actual se anunció lela , D. Fermín Genoa, D. Josef Suarez laclan, D. Juan Gar al público se verificaría en aquel día y bo-ra.; , cía, D. Buenaventura Llaverky D. Juan Ma…</t>
  </si>
  <si>
    <t>Ortiz, Juan Angel</t>
  </si>
  <si>
    <t>Juan Angel Ortiz</t>
  </si>
  <si>
    <t>…riores, ñ eaá esta 1707 mejoradat 7 están encargados de ello en Burdeos los Sres, Manead 7 Cabriel, 7 i los lectores ‘menos instruidos «n le mitolqgia y en Ja historia 7 en Madrid D. Juan Angel Ortiz, que vive calle Mayor, núm. 5, tal vez no dcsagradarán las nota»; que M bus puesto para ilustración trente á los portales de S. Isidro. . de varios-jtasaget que contieÚMi ajéta* alusioei histórica ó mito? m_.Sc subasta por la ordenación militir del distrito d…</t>
  </si>
  <si>
    <t>Osbtno, Escolaítico y Dófii María</t>
  </si>
  <si>
    <t>Escolaítico y Dófii María Osbtno</t>
  </si>
  <si>
    <t>…gníficas hachas en distintos diaspord Real con- -i,.' ~?jédesea'saber él paradero.déD. Luía Qjópzaga daCáitrp,híscjo d* Navarra y ayuntamiento de Pamplona en su catedral; de jo dé D. Escolaítico y Dófii María Osbtno, difuntos, qué se'hfe-’l •i*1- *f ñ4ií“' t PEI las solemnizqd» en la delúdela; de laa dp la villa de Garreen la provincia de Córdoba; de las da O&amp;ate y S. Sebastian enGuipúz» som que traes nottcia sp servirá comunicarla á. D. Juan Népb-1 coa. En las de esta c…</t>
  </si>
  <si>
    <t>Oscar</t>
  </si>
  <si>
    <t>…S. ,M. 1, no cífico. se viese con el Monarca sueco, no es sin embargo inverosímil que JExtrasto de ana carta esfrita el 6 de Dicunire por un ameri* se aproveche de esta ocasión el príncipe Oscar para hacer una visi cano establecida en Méjico a ste corresponsal en esta. ta al Emperador en Heisingfors- Por lo detr&amp;s tes preparativos míe se haciendo en Finlandia no son tan considerables como Después de tres dias de combate se ha entregado esta ciudad; «…</t>
  </si>
  <si>
    <t>Osorio, Alvaro Navia</t>
  </si>
  <si>
    <t>Alvaro Navia Osorio</t>
  </si>
  <si>
    <t>…diz, tan deseada por sus habitantes , tan apoyada por ' Mendoza. D. Gerónimo de Zurita. D. Diego Saavcdra Fajardo. u razón y la conveniencia general, y tan necesaria para reanimar D. Alvaro Navia Osorio. ¡ i un puéblo digno da la protección augusta: tercero, míe las con- 7. *^ D. Luis Requesens. D. Bartolomé Leonardo de Argéntinuaa mejora» que sc hacen ea loa aranceles cOn la detención y sola. D. Juan de Palafox y Mendoza. D. Francisco Valles. Don pulso que…</t>
  </si>
  <si>
    <t>Osorio, Benito</t>
  </si>
  <si>
    <t>Benito Osorio</t>
  </si>
  <si>
    <t>…enientes. .. . Por el juzgado de provincia del Sr. Cavia, y escribanía que! regenta Montoya, se cjta y emplaza á los1 acreedores de la testa—j CAMBIOS SKI DIA. mentaría del-Excmó. Sr. D. Benito Osorio , marques de Morfara, Londres.. 8¿t- para que en pl término de 40 dia^, que por primero p último pe *5 «8» rentorio se séllala, se presenten ante dicho Sr. alcalde, por medio Santander •••«••••••• ««nirtis***** i á.4 .beneficio. de procurador á décir y alegar…</t>
  </si>
  <si>
    <t>Osten-Sackenf</t>
  </si>
  <si>
    <t>…punto de,precisarlo á abandonar su capital, T?" estos últimos dias ha Hegjúlo á esté capital el general feld au harem y la ^uropa, úniasmeotc porque ha tenido el valor de mariscal conde Osten-Sackenf 'comandante en gefle del primer resistir la invasión, y no pedir la paz hasta el momento en que su ejército. pueblo ha dejado da sostener sus disposiciones, (fonritr.) A fin de dar mayor extemion á~la circulación de la moneda de platina de tres rublos creada…</t>
  </si>
  <si>
    <t>Ostiogotia</t>
  </si>
  <si>
    <t>…serán centralidld dé-su posición. - -i sus-padrinos: se le pondrá el nombre de Q,car, y se le conferirá el' Art. d.° El puerto empezará i ser franco desde el día en que títuloide duque Ostiogotia. En todas Jas iglesias de esta capital¡sd le hayan cumplido estas indispensables- disposiciones previas.i :El ha canl.itlt* hoy un solemne 7V Deum én acción de gracias, al que tiempo que «e invierta en llenarlas será el ímkd término que se ha-asistido un inme…</t>
  </si>
  <si>
    <t>Otamendi, Nicolás de</t>
  </si>
  <si>
    <t>Nicolás de Otamendi</t>
  </si>
  <si>
    <t>…á obedecer al Su)taa- las darza: pata ministro togado á D. Marcelino de la Torre: para mi En Alepo ha habido asimismo algunas conmociones que no d aja nistros contadores mayores ¿ D. Nicolás de Otamendi, D. Fran ban de causar cierta inquietud por hallarse alli algunos gefes de í©— cisco de Rojas y Fizarro, D. Antonio Martínez y Salcedo, ei los antiguos gen izaros. i la conde de Casa—'Valencia y el conde de Zanom: para fiscal de con Se mira como uno de ios be…</t>
  </si>
  <si>
    <t>Otra</t>
  </si>
  <si>
    <t>…Hdad ck las justicias^por la Liga, de loa marques de Echandia, y especialmente i Jos que a contmiiácTón se reos*. -lápA expresan, ó á sus herede rovo sfbaceas ,*t saber, el Excmo. Sr. Don Otra declaradlo cc^ksido el tr&amp;maí major He Csieruas*; MamieVAzáor, D. Martin de Trigo y Maqseda 3P. Juan'An (JSit&amp;u Í~Z J tonio Sanrelices, JD, Juan Ortiz de Letona, Tk Manuel Gsrcía, Otra fe*bte «I modo de ventilar ios negodoi de ctmtribudo- D, Pedro Vivuoco , D…</t>
  </si>
  <si>
    <t>OUer</t>
  </si>
  <si>
    <t>…o sean de aquellos dos, si hubiesen fallecido , para que en el ter provisiones -necesarias, -se-hafi- dader disposiciones. Se ha erigido7 mino:; de 1% días acudan al juzgado - del Sr. OUer^ decano de la ademas asa*-capilla para qde oigan4misa los concurrentes; para- Sala, juez conservador del Real.derecho de décimas, á enterarse cuyo hospedase hay ya cocípnridis- habitacioncspor el propietario del estado dé un Expediente qué pende en dicho juzg…</t>
  </si>
  <si>
    <t>Ousl</t>
  </si>
  <si>
    <t>…; ^ ; ”” " . de. carabineros de Erivan, despreciándole, continuó impávido A la casa dó tisiserkordia de ésta diócesis, en ' , movimiento, sin disparar, un fusil.. Por su parte, el coronel Ousl^psv, cumplimiento de Real orden de. 8 dé Febrero de que mandaba el regimiento musulmán, cargócon un^ vigor, «- ^798.....::;::..:.:.^;,.:..;.....;í:v.;,: 9,004 traordinario.á la, cabaliería turca, la arrolló y. llegó eL primero,á ■ • ■. - r OsM...............…</t>
  </si>
  <si>
    <t>Ovando</t>
  </si>
  <si>
    <t>…nubio con un mando de importancia; Tampoco son muy lisonjeras las noticias que estos periódidot sin embargo,,debemos manifestar que las-cartas últimamente reci dan de Colombia. El coronel Ovando, que logró fugarse la noche bidas de Variovia se expresan en un sentido enteramente opuesto. en que se realizó lá conspiración dirigida contra el libertador , sé P¿r Ío demas dentro de algunas semanas se sabra qué valor se ha ha wblevado en las inmediaciones…</t>
  </si>
  <si>
    <t>P, J.</t>
  </si>
  <si>
    <t>J. P</t>
  </si>
  <si>
    <t>…s y cortas, cuyos ejemplares se han distribui crita en francés por el conde Cbaptal, y traducida al castellano, do entre los - conocidos, sm lograr la publicidad que les hubie por D. J. P., acudirán á recibir el tomo i.°, y adelantar el im ra dader lar venta. Seria pues de desear que separando las escri porte del 2.0 á la librería de Ranz, calle de la'Cruz, ca donde tas en sos primeros, y tai vez «a ^shs últimos año?, las de cir- continuará abi…</t>
  </si>
  <si>
    <t>…es de las observaciones que se les bicic- escrita en francés por el conde Chapt.il, y traducida al castellano | ren, apresurándose á anunciar i la gratitud general los nombres por D. J. P. acudirán á recoger el 2.0 y último tomo á la libre de los que les favorecieren con sus advertencias, con el aviso de, ría de Ran2, calle de la Cruz, donde se hallan de venta los dos nuevos descubrimientos, ó con la comunicación de datos y noti tomos á 56 rs.…</t>
  </si>
  <si>
    <t>P, Josef Antonio</t>
  </si>
  <si>
    <t>Josef Antonio P</t>
  </si>
  <si>
    <t>….......»..»...»,»,.^.». ■••aaeeaaeeaafp 00. ’• ----- .Memoria sobre el terremoto , leida á la Redl aéademia médica Corulla y SdkAtUj^ÓuMSimSSSSMMMHnilMSSt^tSSMS^ira de’Murcia, por D. Josef Antonio P0«zó» , socio de lá misma ett 00, , la seccjon de ciencia naturales, y catedrático por S.’ M. de la deDescuento de létras l mon de; ••••*«■■•••••**4*- 34_ á 4 por 100. economía política de ésta corte. En esta menmria se' hacé' mertcion Acciones ¿el Booco*siMiH…</t>
  </si>
  <si>
    <t>P, M.</t>
  </si>
  <si>
    <t>M. P</t>
  </si>
  <si>
    <t>…unos periódicos franceses le ha d. b. F...r...................... .....................................i.. I ÓO cen el b:r:*r de decir que es cbcípulo. Sean lasque fueren las ins- D. M. P......................................... ....................... . l6o truccmneí rué nucurc gobierno h .pi ¿ido á este diplomático, sé I. G. v O á. L G. R. d. C .............................L. 9,2 5° oboe azradecer el :i ente v c:rcu ¿apecc.on qae ha manifesta…</t>
  </si>
  <si>
    <t>P, M. G. de</t>
  </si>
  <si>
    <t>M. G. de P</t>
  </si>
  <si>
    <t>…pales causantes de estos desórdenes. , •, T - Un sugeto que ocultÓ sú.nombre....... ....................... .500. - ' Iyual atetnado se ha 'cometido en S. Dionisio de Orques, en r D. M. G. de P••••••4as*ee«4f«aáaa»e«p*«éa**««sa««sa»«aa4«*a4e»ya«&gt;a«a f 3,«K&gt;ó I Cpnlan , Saurnur y otros varios pantos;petó se ha logrado fusil» . D. V. R y G 1 «a4v»é«g••••••• é««aaa4«« «^#&gt;tMt«a*«i&gt;t4My»' 6o,\ ..mente reprimir ¿ los alborotados. D. B. B. M. residente en…</t>
  </si>
  <si>
    <t>P-erarssu, Isidro</t>
  </si>
  <si>
    <t>Isidro P-erarssu</t>
  </si>
  <si>
    <t>…za de ia Aáuana, y chupando las 'fcocascallcs y para la expresada canongía en D. Antonio Líancs, D. Antonio azoteas mas elevadas. La fuerza disponible consistía en 200 hom Pujol y D. Isidro P-erarssu. Asimismo se ha servido S. M. nom bres á mas de 10 guias que llégaron/aqueiía tarde del cuartel ge brar á D. Juan Palerm para una canongía de la iglesia catedral neral de Altamira conduciendo *ese$ vacunas, y la mayor parte de de Mallorca, vacante por falleci…</t>
  </si>
  <si>
    <t>P., S.</t>
  </si>
  <si>
    <t>S. P.</t>
  </si>
  <si>
    <t>…ades: que la inscripción’ es en el Real sitio de Aranjuer. qna memoria que se puso para que constase de quien era U pr&lt;&gt;* piedad., pues en ella previene que lo hizo con su dinero: D. S. P. Por Real orden de 19 de Mavo próximo fosado se ha servido, (de sua pecunia) y nada dice de cesión ni de bien común; lo que el Rey nuestro Señor conceder a D. Jorge Origoni, del comercio no era de esperar siendo cartagenero, y si á esto se añade,el total [de Génova, y…</t>
  </si>
  <si>
    <t>Pa</t>
  </si>
  <si>
    <t>…en compañía, y D. Dominao Altube-, y á D. Josef Mayoli , cuya rama extranjeros en Real orden de 2 de Aaosto de 1827. {Id.') vecindad te ignora , acreedores ausentes al concurso de D. Pa&gt;cual O- ro id. suprimiendo ciertos arbitrios que se han cobrado en de las Fuentes Angulo, para que en el término de seis meses com Barcelona, del modo que se expresa. {Id.') parezcan por sí ó sus legítimos representantes á recibir el 8 por Orro id. declarando…</t>
  </si>
  <si>
    <t>…uperior en fuerzas á no XKGIATBXKA. sotros, fue considerable, al paso que la nuestra solo nos costó 13. Líndrei 13 de Marzo. hombres muertos y. 49 heridos. Luego , que el teniente coronel Pa tón logró dispersar al enemigó, se volvió al dia siguiente con su Fondos públicos. Tres por roo consolidados 874. destacamento á Uskenli. T« noticias que hoy han llegado de Irlanda dicen que el lu En el mismo dia 33 el coronel Bíkow, con un batallón del nes p…</t>
  </si>
  <si>
    <t>…ugusto Soberano fea tenido á bien expedir con fieifea rusos que acompañaron I Mr Royer irá á llevar la noticia ai de ayer un decreto por ei cual se digna instituir una orden de ca general Pa&gt;feew itcfe y otro al almirante Ricord. Las negociacio ballería con el nombre de Real orden de - francisco 1. S. M. se nes de.Mr de Royer cosí el general Díebitsch feas versado prln- declara gefe soberano y gran maestre de ella, y establece cinco cipalmeste so…</t>
  </si>
  <si>
    <t>…es de todas naciones pasan libremente por el Hclespontp srn sufrir ningún rep&gt;nocimiento. la condición 21 del pliego querigc. Cualquiera de estas cauciones Los turcos dicen que el general Pa^kewitsch ha debido tener coosigítkfste,ei p&gt;unto últimamenteventajoso paraalgunasél comoacciones,el de lascuyoanteriores:re^ult^doañadenno habríaque elsidomovitan de- residencia dei ordenador , ó en el de mayor guarnición, 7 con miento del “bajá de Scútari so…</t>
  </si>
  <si>
    <t>Pa, Antonio</t>
  </si>
  <si>
    <t>Antonio Pa</t>
  </si>
  <si>
    <t>…sario ¿enera! de Cruzada; y obtuvieren los primeros D. Baltasar cía , fue nombrado mayor genera! del cordon de sanidad, teniendo LS- Garcíi, O. Benito N&gt; jera, D. Lu s Gutiérrez-, D. Antonio Pa á su cargo el establecimiento de fas líneas, y el difícil encargo de ea rís , D. Matías Nieto, D. Manuel Sí'tirana , D Fr masco Aki- combinar ei surtido def país epidemiado con la seguridad de los xrfras, D. Julián Rodrigo, O. Lucio Vade, O. Lidoro Díaz, Hmít…</t>
  </si>
  <si>
    <t>Pa, María Josefa</t>
  </si>
  <si>
    <t>María Josefa Pa</t>
  </si>
  <si>
    <t>…eclama ciudad, que quedó por fallecimiento de Doña Mtría del Rosario. ciones j les -parará el perjuicio' que haya lugar, según previene el Moría, procedehte de la testamentaría dé Doña María Josefa Pa -reglamento de la Jutyade &lt;2 dé Abril último aprobado por el: checo; apercibidos que en su defecto se procederá i lo que corres Rsx nuestro'Señor. ponda , y les parará entero perjuicio. XBAlEatOTEXIAS. - Fas persona (pie se consideren con'derecho á los hiena…</t>
  </si>
  <si>
    <t>Pa-kewitsch</t>
  </si>
  <si>
    <t>…I Alejandría i£ de Maro. particulares hablan ck un refuerzo de io9 hombres que ha llegado , Se asegura que no »e pondrá en canino para el Asta el eos-. á Poli para,el ejército del general Pa-kewitsch, que acaba de tras| l tlnyeme de las troyas egipcias que debía enviar el V irey al Gran, hóar&gt;e á TíHis, en donde pasará rcvUta á un cuerpo de 15D hom* ' ¡ f. Señor. Por una parte se teme á los estragos que hace b peste en bre&gt; de tropas nuevas. Y i r Siria .…</t>
  </si>
  <si>
    <t>Pa-ttlética, Benito</t>
  </si>
  <si>
    <t>Benito Pa-ttlética</t>
  </si>
  <si>
    <t>…da la lectura de este discurso, se dió principio al examen dederraman su Itmy su caridad. Las primeras operaciones de la arit- 3 lengua inglesa , 4 que se presentaron los alumnos’ D. Benito Pa-ttlética - las cjerciéroft con la'.misma 'soltura 7 desembarazo, que nigo, D. Vicente Pagazaurfundúa y D. Josef María Constanza,tnanifestardn las diferentes especies' de proporción' y resolvieron que.clasificados como sobresalientes, obtuvieron los tres primeros,losco…</t>
  </si>
  <si>
    <t>Paakewitch</t>
  </si>
  <si>
    <t>…eza.deRotna, hasta la hora aridal de Príncipe, y que se le datátta tnillon de rubios en'lme- ian que SS MM. se trasladaron al .mausoleo de Augusto para asís» ro. Este general y el conde Paakewitch •ónlosjónko* qee hsn **- tiráis fitsU nocturna que el gobierno pontifical había dispuesto do nombrado* caballero* de primer* claee de le orden de S. Jorge» en su obsequio. El concurso fue inmenso, y habría sido mayor Lotpolaeossc muéstren muy contenios ppr Us…</t>
  </si>
  <si>
    <t>Pablen</t>
  </si>
  <si>
    <t>…debería ser en el mariscal segundo mas au brarse en Varsovia para tratar de k cuestión ruso-turca, y se dice xilio del ejército f ó en D. Francisco López Corona * mariscal que el conde Pablen debe asistir 2 él. cesante, quien por reunir las circunstancias que exige aque Ha vuelto á Vaiaquk el príncipe Hospedar Ghíka; también lla* g* calidad de excedente y antigüedad deberla ser atendido con ha llegado k condesa Langeron para cuidar á su «¿po^c, qu…</t>
  </si>
  <si>
    <t>…Jlfayo. al Danubio la mayor parte del ejército riíso ,y ño páwrá mucho '-( .Escriben 'de Navarino con fecha del 13 de AbrilúltimoTo tiempo sin que haya alguna acción decisiva: El conde Pablen di ’gUKnre^ rigirá, como hemos-anunciado, el sitio de Silistria. (Gaceta dt ;&gt; » Uu violento viento de N. O. que reina de algunos dias á esta Francia.')- .. . ,, ... r , arte «n nuestras aguas, ha impedido la salida de un convoy; en J . ’En el Diario dt Carlr…</t>
  </si>
  <si>
    <t>…una compañía de marina, tres batallones al efecto, que ei cuartel general del segundo cuerpo, insudado por j de infantería , uno de artillería (cada batallón. tiene seis compa el conde Pablen, se trasportaba á Kaliarasch. | ñías), una compañía de zapadore&gt;y una de inválidos; toda esta gen Z___ De Gibraítar con fecha 11 de Mayo dicen lo que sigue: : te está vertida de nuevo á la europea, completamente armada y &gt;-Han naufragado en las costas de Espa…</t>
  </si>
  <si>
    <t>…efecto que producía el bloqueo de las forzada,que cubierta 'por nuestras tropas ligeras, hice con el cuer costas de A'ica , isla de Eubea y gotfo de Volo, por Ja facilidad po' del conde Pablen, que el enemigó' no tuvo el menor indicio, con que se podían desembarcar los víveres en la costas inmediatas, y solo supo con la mayor sorpresa nuestra aproximicion , de-pues no comprendidas en la demircacion del bloqueo,. había declarado ue.nuestras tropas o…</t>
  </si>
  <si>
    <t>…uió sobre los turcos el día 11 guitudoal onemigo con el mayor ardor, sobre todo la caballería del corriente á las.inmediacioner.de Schumla. Deatro de poco sal bajo las órdenes del general Pablen. : . ^ ' drá á luz una medalla para perpetuar la mamona de «ta acción. c EU general Kuprianow se ha apoderado con Jos húsar» de Se acufiará en oro, en plqa y en bronce* tres reductos construidos el afio pasado por Jos rusos, i dos nrers- iuci.ATstxa. tu dh Sc…</t>
  </si>
  <si>
    <t>…nsal de Ñuremberg.) drid i.° de Agosto de 1829. RUSIA. NOTICIAS EXTRANGERAS. Odesa g de Julio. TURQUIA. Según las últimas noticias de Marash, que alcanzan hasta el 28 de Junio, el conde Pablen ha llegado hasta Silistria, y el prín Constantinopía 1.° de Julio. cipe Madatoff hasta las inmediaciones de Ai'dos, sin que el gran Se habla de la próxima llegada de una escuadra inglesa; seis visir haya mostrado deseos de oponerse á sus movimientos. En buque…</t>
  </si>
  <si>
    <t>…▼ALAQUIA. ciones'y víveres. Petó^Como esta noticia 4 ninguna”féchale reticBucharest¡04 de Julio. re.'W,ígqqra si. m trata dél, cohíbate qne,anunció- la Gaceta de Se asegura que el conde Pablen, ,ex-presidenfe de Ioa princí- Tyiisde ótnTacción posterior que hubiera dado márgen á f*dós, ae embarcará en Odesa con el conde, Orlow pira, dirigirse las voces que circulaban' por Constantinopla sobre; la-pérdida de imbotalTcuartel generaLdel gran visir, 4.f…</t>
  </si>
  <si>
    <t>…Iiá^JudaS^y^n^Ios encontraron 14 tacamente de esta ocupó la aldea 7 el cabo Eminé. El cuartel ge cañones, un mortero, tres almacenes de póivon 7 otro de salí neral v el cuerpo del conde Pablen se situaronjmtre Arnantlar y el runcucii-Uire. ,1?-^ O i *.¿,5 I J;- * ;*J.. * .. i -H1 22 se descolgó por la parte ^meridional del TBalkan la glrse sobre Burgas,.y el general Roth la de avanzar hasta Rumiiyvanguardia del general Rudíger, í la cual un destaca…</t>
  </si>
  <si>
    <t>…y fu entusiasmó militar había desaparecí do enteramente. Ayer se embarcó para Burgas nuestro antiguo gobernador el Se temía en Constantinopla que después de la salida del Gran Se conde Pablen, quien debe djfigi» las negociaciones para ajustar Ja ñor lééehtascn- los mutsulmzñel clLtandirtc de la insurrección y paz. Se va mejorando el estado sanitario de esta ciudad; pero en proclamasen la proscripción de Manamud. Los partidarios de loa sus cercanía…</t>
  </si>
  <si>
    <t>…ció rizado para tratar de paz, y los periódicos alemanes nos dicen este siervo de Dios en la ciudad de Lima , capital de Perú , el que este encargo se ha confiado especialmente al conde Pablen, •fio de 1579 i tomó et h4bito en el 'orden de Predicadores, 7 des que según las apariencias no habrá podido llegar al cuartel gene pués de ejercitar Jas'más esclarecidas virtudes 7 de haber sido fa ral hasta principios de este me*, tiempo en que ya se haBrá…</t>
  </si>
  <si>
    <t>…os plenipotenciarios turcos, dice el Times, han quedado El día i.° de Setiembre, en cuanto llegó á Andrinópolis el muy satisfechos de la moderación ¿tí general conde Diebitsch. EL conde Pablen , se abrieron las conferencias entre los plenipo temor de que el Sultán sea víctima, y de que perezcan con él: tenciarios de ambas potencias, y se creía que no tardarían en ñr- muchos de sus va&gt;aliOs, si ei ejército llega á estrechar demasiado siarso ios prel…</t>
  </si>
  <si>
    <t>…velar por. le conservación de las ins otros cuatro que vinieron del cuartel general del gran visir, y con tituciones política*, asi civiles cotí* mUiuies. el plenipotenciario ruso conde Pablen, comenzaron las conferen Persuadido el teniente general barón Muftling de que la pax cias pera tratar de la paz. Se cree generalmente que dentro de po estaba próxima ^restablecer* entre Rmja.y la Puerta, y que ha cos oías se firmarán tos preliminares. bía cum…</t>
  </si>
  <si>
    <t>…ción» uDapua que el Sultán erra haber asegundo la Lis noticias de Andrinopelia alcanaaa han* el a de Soliera» de tu imperio, medíame tu conformidad ea lo que toca á la Gre bre. El conde Pablen, plenipotenciario ruto, había llegado á aque cia, 7 su* dúpoMctoacs coociUaoeiat, respecto á u Rusia, no altenlla ciudad, f según lo adelantada» qua estaban la» conferencia» te de á otra cota ipn á tomar ladispoti^oM» nace ¡aria pan coaesperaba que loi.prelim…</t>
  </si>
  <si>
    <t>…Uta! orden sobre abono de raciones de cebada y paja, Bueharest 4 de Octubre, He dado asesta ai Rey nuestro Señor de! expediente .instrui Se asegura- que el cuerpo de ejército del conde Pablen ocupará do ea el ministerio de mi cargo, coa motiva de luaer dado parte Ja Vüaquic, y el de i general XGelew la Moldavia. . ~ a el comandante general de la guardia Real de caballería en 19 de Se ignora todavía cuales serán k&gt; relaciones que los Principa Abril…</t>
  </si>
  <si>
    <t>Pacheco, Francisco</t>
  </si>
  <si>
    <t>Francisco Pacheco</t>
  </si>
  <si>
    <t>…de Robledo. D. Francisco de Guardqmino. D. Manuel Cano. D. Bernardo* délos Heros. D. Josef 5ari_—Los' suscriptores á 1a; nueva edición de la Historia gene tibáñez. D. Josef López. D. Francisco Pacheco. D. Nicolás, .Ca ral de España del P. Juan de Mariana., i la cual se añade la cho. D. Francisco Sgenz Gómez. ,D. Francisco de Larrinaga.Dofía continuación del P. Mifiana, y la narraciotrde los sucesos principa María Vicetita Jauregui. D. AtídresXfatienzo. D.…</t>
  </si>
  <si>
    <t>Pacz, Francisco Verdejó</t>
  </si>
  <si>
    <t>Francisco Verdejó Pacz</t>
  </si>
  <si>
    <t>…-^ • '• Escribanías del mismo ConJtjo. '' - El escribaflo de Cünara y Gobierno de ios reinos \ Principios Je ¿eográfiá astronómica, jisicá'y..politica, por de' ^^ast tila.... 500 'D. Francisco Verdejó Pacz: tercera edición (18*9), nuevamente ' : Lós oficiales de'esta eseribanía.......^.....i...;......'.;...; " 680 'alimentada y corregida sóbre las dos ediciones anteriores. La fa Los oficiales i.° y de la escribanía de Justicié. vorable acogida qué tuviérop e$t%…</t>
  </si>
  <si>
    <t>Padilla</t>
  </si>
  <si>
    <t>…Dalas con órdenes secre eon¿ rzuc fe de haberse ejecutado ei 2 de Octubre, la sentencia del tas. Unos dicen que su salida tiene relación con el bloqueo de ios coronel Guerra y de! general Padilla. Dardanelos, y otros con h ocupación de Morea por los franceses; _____Dken que el Emperador de Austria se ha negado á sancionar nos parece con todo que si ei gobierno hubiese querido mandar «i proyecto de establecer en el Elba la navegación en paquebotes. órd…</t>
  </si>
  <si>
    <t>Padilla, María Fermina Esterripa de</t>
  </si>
  <si>
    <t>María Fermina Esterripa de Padilla</t>
  </si>
  <si>
    <t>…cir, 3° y 15 distante de los puntos que han usurpado é invadido D. Antonio Roque Arteaga, corregidor de Pruna. 4o por la fuerza nuestros vecinos y aliados—~Asimismo han inva- Sra. Doña María Fermina Esterripa de Padilla........ Dos feligreses de la parroquia de S. Millan............. 100 I dido la provincia de Tejas. Idem 08. Al general Bustamante, que manda en aquella pro Sra. Doña M. H. y B............-.................................. 1»°00 vincia , le han batido en reti…</t>
  </si>
  <si>
    <t>Paez</t>
  </si>
  <si>
    <t>…ían la mas heróica. resistencia áí pisar NOTICIAS DE AMÉRICA. nuestras playas; pero no bastaba esto fi mis anhelos; yo quise á mi Vez tomar también la ofensiva.- .......... ' . El general Paez continúa poseyendo tranquilamente el gobier «Instruido de la división de opiniones que había entre los etpafió"* no de .Córdoba en el Tucuman. Bustos ha pedido socorros a Qui- les, derramé proclamas por toda la Península^ ofreciendo protección roga, que aun n…</t>
  </si>
  <si>
    <t>Paez, Francisco Verdejo</t>
  </si>
  <si>
    <t>Francisco Verdejo Paez</t>
  </si>
  <si>
    <t>…Estado lo exijan - no sera causa suficiente para Descripción general de España e islas dependientes de ella, dar un colorido de justicia á la revolución, escudándose con tales por D. Francisco Verdejo Paez. Dos tomos de buena impresión doctrinas? En el repartimiento de los empleos, aunque se siga k y papel, que se hallarán en las librerías de Ja viuda de Quiroga y mas rigurosa justicia, -quién persuadirá á los candidatos que no de Brun , a 30 rs. en pasta y 26…</t>
  </si>
  <si>
    <t>Pagazaurfundúa, Vicente</t>
  </si>
  <si>
    <t>Vicente Pagazaurfundúa</t>
  </si>
  <si>
    <t>…. Las primeras operaciones de la arit- 3 lengua inglesa , 4 que se presentaron los alumnos’ D. Benito Pa-ttlética - las cjerciéroft con la'.misma 'soltura 7 desembarazo, que nigo, D. Vicente Pagazaurfundúa y D. Josef María Constanza,tnanifestardn las diferentes especies' de proporción' y resolvieron que.clasificados como sobresalientes, obtuvieron los tres primeros,loscomplicados problemas de éste género; y sondeando con mano premios; y Da Isaac Nufiez, D. Angel Vela y D. Josef de Loatre…</t>
  </si>
  <si>
    <t>Page, Roberto</t>
  </si>
  <si>
    <t>Roberto Page</t>
  </si>
  <si>
    <t>…sos fuertes.,......,™,.,........_...... F beneficio. compañía * D. Felipe Mercier:, D. lidefosso Ruiz dél Río,Dos Zaragoza.... ... .. 1 daño. Miguel Certavarría Aliaga y Espinosa, D. Roberto Page,Des Vallado! ;d................ 00. Manuel Portillo, D. Josef Antonio Piedra, D. Javier Mam _^_.......... Aguírre * D. Pabló Hurtado, D. Pedro María Goyeneche, D02 Cora ña--. 00.|daño dinero, Lorenzo $to. pominge, D.-Fraccisco Calvo, D. Josef ígmSaot lazo....…</t>
  </si>
  <si>
    <t>Pahka</t>
  </si>
  <si>
    <t>…e se han recibido del ejército ruso que se firmase la paz no cesarían en todos los puntos las hostilidades. dara di cqiided&gt;Iei*¡tscii con m cuartel general en AndrmópoHs; pero di conde Pahka ddbe. ocupar ia Vaiaquia con n3 hombre, AUSTRIA» y el gesexal X^dew tensará posiciones es ia Moldavia con Flrius ii de Octubre, K geaml Rota se establecerá con su cuerpo entre el Danubio y Las acciones del banco nacional de Austria han experimenta el Bal kan,…</t>
  </si>
  <si>
    <t>Pahlen</t>
  </si>
  <si>
    <t>…fk la población «Se ha reorganizado enteramente la dirección superior de ví de la ciudad de Vonirza sé 'hallabiu esclavas de Jos turcos, de vete* del ejército ruso. La salida del. conde Pahlen para Petctrsburcuyo tiránico poder me decidí ¿ asearlas. ¡El ataque de esta ciudad go ha sido la señal de la deposición de muchos da loe empleaddt era muy arriesgado por hallarse dominada de un fuerte que no principales de esta dirección/ dista de ella medio…</t>
  </si>
  <si>
    <t>…uscan los objetos de lujo; y grado simar sus avalizadas en Kallarasch, adonde se hallaba el el estado de la salud pública es satisfactorio; sin embargo se hable cuanel general del conde Pahlen que estaba destinado para el sitio de una epizootia, cuyo progreso seria muy funesto para la subsiv de Giurgewo. Interin conserve sus avanzadas la guarnición de estaí tcncia da nuestra ejército. (Gaeet* dt Augeburgo.) plaza ) no será posible que los rusos log…</t>
  </si>
  <si>
    <t>…sch Escuder y compañía , páre asegurar 1*. propiedad de gun se le había ordenado. una máquina doblé 'de vapor que han introducido oe lúglaterra En efecto todo se ejecutó asi, y el conde Pahlen dió parte de pira desengrasar , cárdar , cepillar , suavizar y enlustraá* los paños' jqueel-enemigo no-había tocado en cl pueblo de Markowre, sino- con perfección; cuyo modelo y descripción se hallan dejiositados ie habiendo dejado el camino real, se había ec…</t>
  </si>
  <si>
    <t>…i los sargentos de granaderos puesta de 22 batallones, 8 escuadrones y a regimientos de.cosa y cazadores, provinciales qué, cúmplan los años de serviciosqueen cos á las orden del general Pahlen debía seguir á aquellas colum el mismo, sé prefijan, siendo su soberana voluntad que esta gracia nas con el objeto de socorrer i cualquiera de las dos que sé halla sea extensiva idos déom cueyyos de su guardia Real. En su con se en el caso de necesitarlo. El…</t>
  </si>
  <si>
    <t>…on dos batallones j un neral Rudiger, llegó el 8 á Funducli-Deré y su vanguardia i Ai-É regimiento de cosacos avanzase de frente para entretener á los tur Radgik; y la reserva del general Pahlen se hallaba el 7 coa tu cos; mientras que ¿1 mismo con el grueso de sus tropee le tomaba cuartel general en Hassan-Lar y el 8 en Dawich-Jowan. te retaguardia, pisando el rio por Cralamaly, á 5 ó 6 ventas mas En resúmen los combates del 5,6 y 7, que tan cloriOs…</t>
  </si>
  <si>
    <t>…er fin á las hostilidades, y su entéro y. justo reconocimiento á lós senti NOTICIAS EXTRANGERAS, mientos generóse» y magnánima condescendencia de S. M. el Em ▼ALAQUIA. perador. El conde Pahlen y el conde Orlow, agregados por S. M. I. al .comandante en gefe en calidad de plenipotenciarios Buckarest y de Setiembre. para concluir la paz,han arribad*)á Burgas;pero no habiendo lle Vista la inacción de los turcos en la orilla derecha del Danu gado aun al…</t>
  </si>
  <si>
    <t>Pahtendebe</t>
  </si>
  <si>
    <t>no m ejemplo.», el hejt&amp;o de Brasa, f«« Mtte.de tt mi admusiv que han .sido agradado*. El conde Pahtendebe marchar á Peterstrado poro» emnleédb civil d« cuenta del Sultán, mientras que un burro y ser sustituido por elmayor-geñénl Schelturíeff. $é aguar gotsernadormaa&lt;ucntodó.l(&gt;iñiliur. da da un momento á otro al gencral Diebitsch, y se asegura que _cLá-tropeqoe l…</t>
  </si>
  <si>
    <t>Palafox</t>
  </si>
  <si>
    <t>…ic«á''!défrimfclé, Do«a; M.iáiXrieifl&amp;k ¿¿«Mido»? refMi Ri?s¿.Wi^ ‘«LWití/tóW' librería de la viuda, de. Cruz . £ 12 &lt;üi -jh Y-.d vpf 'alciiljyjytú &amp;ufrú#?$St genio bienhechor del obispo Palafox. Gaticíi'dwí'tl litoliisjio' &amp; •piuSk;5afa^ái Malbar un magnífico camino, 7 en ei euablccimiento dé los pó étóW, iílito'lsfiifétt f*'4 Üe'tb^SiMfiémFsM ¿tíft» 6SsrQre-T sito» píos,-y un ptres infiuitnjt rnawgTados.al fri«»,púdico, y al lá?5fe Wflsirl *i¿f.VH’…</t>
  </si>
  <si>
    <t>Palerm, Juan</t>
  </si>
  <si>
    <t>Juan Palerm</t>
  </si>
  <si>
    <t>…as. La fuerza disponible consistía en 200 hom Pujol y D. Isidro P-erarssu. Asimismo se ha servido S. M. nom bres á mas de 10 guias que llégaron/aqueiía tarde del cuartel ge brar á D. Juan Palerm para una canongía de la iglesia catedral neral de Altamira conduciendo *ese$ vacunas, y la mayor parte de de Mallorca, vacante por fallecimiento de D. Marcos Truy oís. ellos estabas estropeado* dei cansancio, y lastimados*'cl¿ las espinas de los montes^ «Seri…</t>
  </si>
  <si>
    <t>Palhen</t>
  </si>
  <si>
    <t>…y escribir. dcntro.de pocos diaS ie- trasladara » FécRschan el cuattel general. *.*• Haber- obtenido buena-y honorífica licencia, habiendoser Lfc salida .del gobernador civil, el conde Palhen, ha causado mu vido en el ejército ó en la tnarina. : ' cho sentimiento. Su sucesorbel conde Zóltuschtne tiene un carácter 4.* Presentar un atestado en forma, de sobresaliente conducta, muyduró y severo:: acabuxde depotUfr.4e.su destino al metropoli expedido…</t>
  </si>
  <si>
    <t>Paluen</t>
  </si>
  <si>
    <t>…smo, debiendo colocárse motivo a creer que se proyecta alguna operación del otro lado del les en la propia clase y antigüedad que tenían cuando salieron del Balitan. Añaden que el general Paluen ha emprendido la marcha ejército, abonándoseles todo ej tiempo que sirvieron en ¿1, con el para Eski-Stamboul , y que el general en gefe piensa establecer doble de campaña que legítimamente les corresponda,,y las dos dentro de po..o su cuartel general en Carn…</t>
  </si>
  <si>
    <t>Pamplona, J. A. y Doa</t>
  </si>
  <si>
    <t>J. A. y Doa Pamplona</t>
  </si>
  <si>
    <t>…ubre.) Cebada, robo 4: acei — . Final y polaca en la ópera Elena y Malvina, y plegaria en la te, arroba 34. Lo demas sin mudanza. del Otelo, arregladas para flauta y guitarra, por D. J. A. y Doa Pamplona. Trigo 11-}-* maíz 10: avena 4$: cebada y líquidos J. S. Se hallará en Madrid en la guitarrería de Campos, calle an sin variación. : , gosta de Majaderitos, núm. 13, al precio de 8 rs: vn. Puente la Reina. Tfígo jo: maíz 7: cebada 4^: vino, cántaro —■La subas…</t>
  </si>
  <si>
    <t>Pando, Colsa y</t>
  </si>
  <si>
    <t>Colsa y Pando</t>
  </si>
  <si>
    <t>…......:............. ibeneficio din. existe én el juzgado de provincia de Jpatalufia, que despacha en ZlfÉ^dÍHÉ*sus&lt;ÉHs*SM»isisMst#»sssms.««.«si.iMsnM*ii«svsa X ááñOo Barcelona el Sr. Colsa y Pando, ministro del crimen de aquella Vll(lAtfttK^s.*»***rss..s**sfM ss.sf«isMMMM.sss.*«H»s»«&lt;jli OO* •}?'£"}■ Real Audiencia, por lá escribanía de Quintana , para .que dentro del término de jo dias parezcan personalmente, o por medio de ÜéOffllftlés*M«s»sss*s^m*ms…</t>
  </si>
  <si>
    <t>Pando, Gregorio López de</t>
  </si>
  <si>
    <t>Gregorio López de Pando</t>
  </si>
  <si>
    <t>…Matías López, Martínez. D. Juan rústica 6. , Antonio Gómez de Haédo. Doña Teresa Hernández.' D, Pedro Núm. 3.^ Idem para devanar varías madejas i la vez; dos groas López Martínez. D. Gregorio López de Pando y compañía, Don para descargarlos barcos, con estampas, en negro, papel e r*., rús Manuel Muñoz de Pando. D. Francisco Antonio (González Mi tica 5. randa. D. Antonio Ventura Gómez. D. Juan de Breñal D, Joscf Númi4#Míquina*: lavarías carretillas: 2.°carros par…</t>
  </si>
  <si>
    <t>Panilla, Valentín de</t>
  </si>
  <si>
    <t>Valentín de Panilla</t>
  </si>
  <si>
    <t>…n el Consejo esta soberana resolución en 20 de Ju lio próximo acordó su cumplimiento &amp;c. Madrid 27 de AgostoCircular del Cornejo Real incluyendo una Real aclaración solee de i8a9.=D. Valentín de Panilla. purificaciones de individuos de las universidades. - Don Felipe Fernandez Escalera, párroco de’ la villa de Mo NOTICIAS EXTRANGERAS. rdía , en Asturias, representó i S..M. en Junio del año próximo, que graduado de doctor en sagrada teología por .la universid…</t>
  </si>
  <si>
    <t>Pantigo, Pedro Suarez</t>
  </si>
  <si>
    <t>Pedro Suarez Pantigo</t>
  </si>
  <si>
    <t>…8 rs. rústi á rea! y medio. ca A ------Nosografía filosófica del Dr* Pmelf compendiada en latín, y Idem con la Gran Bretaña, 4 papel 8 rs., rústica 8. traducida al castellano por D. Pedro Suarez Pantigo, en obsequio Ideas con la República Francesa en 1795,4.®, papel 3 rs., rús de los alumnos de los colegios y universidades del reino, y de los tica 3. cirujanos de los pueblos á quienes dirige esta obriía, que se vende lencos 'las Repúblicas Francesa y Bata va…</t>
  </si>
  <si>
    <t>Pantoja, Josef López</t>
  </si>
  <si>
    <t>Josef López Pantoja</t>
  </si>
  <si>
    <t>…en , se cree ocioso, por lo que se omite. da de Toledo, vacante por promoción de D. Manuel Cereceda, y Constará la obra de 2 tomos en 8.°. El precio fijado pata los se renuncia de D. Josef López Pantoja, i D. Vicente Herrero. ñores suscriptores en Zaragoza es de 9 rs. vn. por tomo en rústi ca; y para los de las demas provincias 10 rs., cuyo aumento es Continúa la lista de privilegios concedidos por S. M. sobre in por razón de portes y demas gastos. Publicado…</t>
  </si>
  <si>
    <t>Pantoja, Miguel</t>
  </si>
  <si>
    <t>Miguel Pantoja</t>
  </si>
  <si>
    <t>…intada por D. Velazquez, y grabada Meñdororo y Di Josef Cevallos, vecinos de Mundáca en Vizcaya; por F. Muntaner , 16 rs. (Á continuará.') á D. Félix García, D. Miguel -Carbonell, D. Miguel Pantoja, D. Manuel Felipe; D.* María Regalada Cuello, D/José Toma • Vida del Papa Clemente xtv (Ganganelli), por el marques Carbonell.D. Joaquin Melecio dal Campo, D. Jósef Molano y\ Caracciolo, traducida al castellano por D. Francisco Mariano NiD. Pablo Ln» Velez ,…</t>
  </si>
  <si>
    <t>Panvray</t>
  </si>
  <si>
    <t>…ron mucha ga 6° Las academias y juntas expondrán en sus informes si á los lleta y cebada. pretendientes los juzgan dignos respectivamente de optar, i la clase Según otro parte del general Panvray , una división turca-</t>
  </si>
  <si>
    <t>Pardos, Divadefonso</t>
  </si>
  <si>
    <t>Divadefonso Pardos</t>
  </si>
  <si>
    <t>…as y tillo de k Fuen-Girok, cuando aquellos &gt;e dispersaron y arroja primeras letras D. Hennque Vrirk , D. Mariano Latorre, D. Il ron las armas, habiendo debido á los esfuerzos del coronel Divadefonso Pardos, D. Inocencio Pardos, D. Pascado Lorrlo, Don Ios el haberse podido reembarcar: en seguida fue nombrada briga Josef Luis, D. Cayetano García y D. Fiancóco Barros. dier y subímpcctor del campo de G;hrafrir, en cuya gloriosa de na fensa se distinguió, hallándose…</t>
  </si>
  <si>
    <t>Pardos, Inocencio</t>
  </si>
  <si>
    <t>Inocencio Pardos</t>
  </si>
  <si>
    <t>…ontinuación de combates y encuentros si casítas, D. Domingo Gallego, D. Artonio Terreu , D Rafael con los enemigos, pues salió con una expedición á la serranil de la Morstemayor , D. Inocencio Pardos, D. Mmu#i Bordons; y en Ronda, y'auxilió á los ingleses en el ataque de Málaga-y dei Cas bar los ramos.de geografía , historia, música , dibujo, lenguas vivas y tillo de k Fuen-Girok, cuando aquellos &gt;e dispersaron y arroja primeras letras D. Hennque Vrirk ,…</t>
  </si>
  <si>
    <t>Parece</t>
  </si>
  <si>
    <t>…e «**. señalados .aunque no habian llegado los diputados de la Mol- fortaleza,de WanY'situada éd el mar del mismo nombre. wia.-Erftah noticias positivas sobre las .operaciones del conde Parece que en aquel lafecha nada se sabia aun en Constantino*^ Dnbittchr.' El Correó oilacovsKo anuncia uñ párte oficial sobre la pía acerca de la aparición de los rusos al sur dél Balkan; á lo **•&gt;* de Silistria. Todavía no se ha puesto el sitio 4 Rustsehuk; menos…</t>
  </si>
  <si>
    <t>Parece, Malcolm</t>
  </si>
  <si>
    <t>Malcolm Parece</t>
  </si>
  <si>
    <t>…tá para volver á Inglaterra, y que según se halla dispuesto, S. A. será Idem 19. sombrado comandante en gefe de las fuerzas terrestres. Corre la voz en algunas reuniones de que el almirante Malcolm Parece que el general conde Diebittch comiente á restablecerse he recibido instrucciones para proteger cuantas naves mercantes I de la enfermedad que le obligó á permanecer algún tiempo en 6a- inglesas quieran romper el bloqueo de los Dardanelos. llatz, y que las op…</t>
  </si>
  <si>
    <t>Parodi, Antonio</t>
  </si>
  <si>
    <t>Antonio Parodi</t>
  </si>
  <si>
    <t>…io de introduc £44 rs., rústica 156. ción por 10 años por unos molinos mecánicos para moler tiigo. —Tomos sueltos, cada uno á 52 rs. rústica.(JV contint ará.') Idem 27 de Junto. A D. Antonio Parodi, vecino y propie tario de Medina Sidonia , privilegio de invención por 10 años por Librería de escribanos, abogados y jueces, de D. Josef Febre unos molinos de viento harineros. ro, reformada por el Lie. D. Josef Marcos Gutiérrez, abogado Idem y de Agosto. A…</t>
  </si>
  <si>
    <t>Partana, Príncipe de</t>
  </si>
  <si>
    <t>Príncipe de Partana</t>
  </si>
  <si>
    <t>…iones morbosas Filipinas............................................................................... 5,9oo de los órganos (anatomía patológica ), y el método'perfecciona Excmo. Sr. Príncipe de Partana............................. 1,000 do de curar las enfermedades de todos los climas, por. Robes—; E. S. M. deP...................... ...........................-......... 800 to Tomas , doctor en medicina, individuo de 'varias socied*Doña R. S................…</t>
  </si>
  <si>
    <t>Pas</t>
  </si>
  <si>
    <t>…incorporado al fallecimiento de la persona que fuese nombramíe— ét para servir el oficio despees de realizado el rameo por cual- Parte dirigido d S. M. el Emperador por el general conde Pas~ ríen* |usera. corporación permanente» según se verifica por la muerte kerdtsch, comandante en gefe dd ejército del Cáucaso sobre la .Cíeos ée los particiikfes, cuyos bifes y ponente» quedan sin Opción al tom i ue Massan-ECalé y de Erzeron. gaba. Ds Real orde…</t>
  </si>
  <si>
    <t>Pas-</t>
  </si>
  <si>
    <t>…ención , enumerando de paso bajo nuestra proteccion.rcDrr/’ríícé. v las importantes ventajas que de ella se deducen; ventajas que, co ___Otro correo extraordinario anuncia que- el general Pas- mo probaremos mas adelante, dan á los caminos de hierro una kewitsck se ha apoderado de Trebisonda. preferencia innegable, no solo sobre todos los caminos hasta el En Munich se habían recibido por extraordinario noticias de presente conocidos, sino también ,…</t>
  </si>
  <si>
    <t>Pascual</t>
  </si>
  <si>
    <t>…ni semejante o análoga naturaleza, se na dignado resolver míe por jos do'Fócida ó. los de Beoda: tampocoofrece dificultad dé consi consideración especial al servicio hecho por el brigadier Pascual, deración el paso de las famosas Termopilas, después del retroceso se le abonen extraordinariamente tres raciones diarias, en lugar de que'han hecho’las agtias: del golfo, que las circunda. Ademas ha las seis que redama ¡ durante el mes en que hizo dicho serv…</t>
  </si>
  <si>
    <t>Pascual, Rafael</t>
  </si>
  <si>
    <t>Rafael Pascual</t>
  </si>
  <si>
    <t>…se han dedicado con tantos afanes 4 pacificar cito de Valencia, con motivo de la reclamación que hizo i las nuestra patria, descansando sobré su benevolencia abandonamos mismas el brigadier D. Rafael Pascual, sobre abono de 458 ra con entera confianza estas cuestiones á su sabiduría; persuadidos ciones de campaña que devengó en el tiempo'que estuvo comisio desde ahora que el arreglo que hicieren será tan duradero cómo nado en persecucion de faccioso* por disposic…</t>
  </si>
  <si>
    <t>Paskc</t>
  </si>
  <si>
    <t>…de cer un 'desembarco cñ luTcostas turco-a&gt;iáticas del mar Negro, á id de este mes, por el que, en cumplimiento de la Real orden de ün de proteger por un tado las operaciónés. dél general Paskc2 del mismo, manifiesta que la partida dé 191 rs. y ió mó ritj vritsefe, V.jpor otro llamar, Ja atencion de los turcos en .favor del que comprendía como distribuidos_por raciones de campaba el par ejército del Balfeun. Se dice que el Emperador ha encargado al…</t>
  </si>
  <si>
    <t>Paskcwitch</t>
  </si>
  <si>
    <t>…e rompa las api.^ue ha llegado á Comummopla, pasará el Bosforo y se ;dirihostilidades. Con todo, se prepara pan lo que pueda ocurrir. Las girá a Erzeroná.participárselo aljpner.il conde Paskcwitch. costas se fortifican lo mejor que se puede:,se construyen dos fuer todos lo» prisionero», que se hálúbafi.en el baño ó en la iste tes en Abukir y la torre délo? Arabes, únicos puntos en donde deHaiklse hanemlprcádo.para.Burga*, Sisqboli y Odes». ■se puede- d…</t>
  </si>
  <si>
    <t>Paske-</t>
  </si>
  <si>
    <t>…mero considerable sobre las fronteras del bajalato de Akalzick, espantosos. Una carta inserta en un periódico aleman añade lo que del que tal vez se habrán ya apoderado, porque el general Paske- sigue: wYa no se ve en lo* uniforma .y equipages de los oficiala witz ha tenido que enviar refuerzos á la división que está á las turcos aquel lujo de otros tiempos; pero sí los soldados van mejor márgenes del Araxcs. Añaden que un bajá, que as crea sea el an…</t>
  </si>
  <si>
    <t>Paskeuritch</t>
  </si>
  <si>
    <t>…ndidos hicieron durante cuatro horas uná vigorosa { La Puerta ha recibido malas noticias de Asia. Parece que el resistencia. Afiadeque es evidente que los turcos hacen en el arte] general Paskeuritch hadado una gran batalla, de la que ha salido militar unos progresos inas rápidos de lo que podía esperan»del vencedor. Asimuián también que los embajadores de Francia y de ellos, y que la derrota que acaban de experimenttr-nb puede in Inglaterra han -llegado…</t>
  </si>
  <si>
    <t>Paskewich</t>
  </si>
  <si>
    <t>…y pública; se ha servido aprobar en noticias de Asia parece que; no son satisfactorias; y aun aseguran '.todas sus partes la resolución de la Sala, mandando se observe sin que el general Paskewich ha recibido refuerzos considerables, so ! la menor indulgencia, y derogando en los casos referidos el fuero bre todo de artillería, cqb lo que se disponía á marchar sobre Er[ militar y cualquiera otro, por honor á la misma clase á que estos ceron- Avisan de T…</t>
  </si>
  <si>
    <t>Paskewiích</t>
  </si>
  <si>
    <t>Núm. zt* ( 6 cuartos.) 8S GACETA DE MADRID. JUEVES 19 DE FEBRERO DE 1829. ARTICULO DE OFICIO. se halla en los bajalatos de Asia á las órdenes de! general Paskewiích; y que este instruido de las intenciones de lo* turcos pe Meaí orden comunicada al protector de la Real escuela Veterina dido con instancia que se le envíen refuerzos, porque en su defec ria , sobre d nombramiento de los mariscales de los cuerpos de to se com…</t>
  </si>
  <si>
    <t>Paskewitch</t>
  </si>
  <si>
    <t>…el salón principal, y reunida en él la ilustre Natolia con fuerzas considerables, y se dirigen contra el cuerpo concurrencia, la señora Rosa Taddey, célebre repentista, acadé del general Paskewitch, arrasandocuantoencuentran en su tránsito. mica del Tiber y de la de los Arcades, versificó de repente sobre - El Diario de esta ciudad publica la siguiente carta, fecha en el asunto de,Afilio Régulo, que S. A. I. y R. se había dignado SisepOlis a 8 del corri…</t>
  </si>
  <si>
    <t>…rables j se asegura que la peste es sumamente inexacto. continúa haciendo estragos en el campamento de Erzerom, y que Finalmente con la potencia mecánica, felizmente combinada, el general Paskewitch ha recibido muchos refuerzos. se evitará que las naves se vayan i la costa ,1o que'será dé la ma Avisan do Egipto que el bajá continúa organizando nuevos yor importancia para la navegación. (Oisrrb ttur d’Aisnr.') regimientos de infantería y caballería; pero…</t>
  </si>
  <si>
    <t>…ealistas á Jbs gcfo, oficiales y sargentos cenadas en Trebisonda, en caso que no se hubiese apoderado de mientras lo sean , entendiéndose el meramente pasivo y relativo í ellas el conde Paskewitch. La mayor parte de este cobre se ha sa las cansas que! se fulminen contra sus personas, no les excusa de cado de las minas , de JBeiburr, y es tan considerable la cantidad, modo alguno, cuando no se hallen sobre las armas , de prestar las que la casa de Rotsc…</t>
  </si>
  <si>
    <t>Paskewitsch</t>
  </si>
  <si>
    <t>…rittu) i le hayan dado, es difícil que su comisión tenga el feliz resultado ____ Los periódicos de Buenos-Aires, que han llegado esta mallaque sé apetece; porque el afio pasado el general Paskewitsch, des ña, /alcanzan hasta el 19 de Abril,contienen las mas tristes no pués, de haber conseguido:algunas ventajas, hizo varias proposi ticias relativas á ios progresos de fe.guerra civil,.que comenzó ciones aL comandante turco dé Erreron, y la Puerta jamas hizo…</t>
  </si>
  <si>
    <t>Paskewítsch</t>
  </si>
  <si>
    <t>…a de loa fuertes. Precedían á de siempre perjudicial y rtigganie. i. ".... A l 1i L susRzcelencias finta falúavqM do» músicas y4cmerot vestidos •A estas horas habrá ja recibido el general Paskewítsch loe gala, conducían á. los comisionados que de orden de la Puerta refuerzos que esperaba, con io cual se hallará en estado de tupe^ habían idov á recibirlos á Scút^zi. Todos los buques que había en rar todas las dificultades que poedah siiaciuiiá la pariduyle…</t>
  </si>
  <si>
    <t>…s en tus títulos: que ningún farmacéutico pueda despa turcos; é inmediatamente se, enviaron comisarios para informar al charlos, como está mandado para toda clase de medicamentos, conde Paskewitsch de esté feliz acontecimiento. Los comandantes sin expíes» receta de profesor competentemente autorizado para turcos han dado por su parte las órdenes correspondientes para usarlos: que se castigue, sin excepción de clase ni fuero, con ar que se suspendan las…</t>
  </si>
  <si>
    <t>…- - '1 r-•; . ' e$ta con el; general prusiano van á salir inmediatamente para lle Enterado ei R^x nuestro Señor por el oficio de. V. S. de 15 var la noticia de la ratificación, al general Paskewitsch y ?! de Setiembre último de cuanto fundado ea el dictamen del Inter almirante que manda la escuadra de Ics^ Dardandos. ventor general le ha parecido exponer, relativamente al medio de Hatíl, bajá de tres colas, que acompañado de numeroso séqui afianzar por pa…</t>
  </si>
  <si>
    <t>Paskewitz</t>
  </si>
  <si>
    <t>…que tiene han recibido orden de dirigirse á la costa para embarcarse en Ode la hacienda del imperio, no podemos dejar de exclamar «de donde sa ó en Akerman y pasar al ejército del general Paskewitz. sale tanto dinero? Es dé reparar adema que ya no existen los au ! En Petersburgo se cree que varios bajas habian enviado emíta- xilios con que en otros tiempos se aumentaba el erario, y eran las [ ríos al país de los circasianos para excitarlos i rebelarse c…</t>
  </si>
  <si>
    <t>…ia se teme su propa por las marchas forzadas que se ha hecho hacer á las tropas desti gación , aunque se han tomado excelentes medidas sanitarias. Esca- nadas para el ejército del general Paskewitz: el 3 de Abril debió jean los forrages y los víveres en el teatro de la guerra. El número .haber llegado á Tiflis una división de 12$ hombres, y después de &lt;)e los muertos y el de los prisioneros de la última acción es mu .un corto descanso, ponerse inmediata…</t>
  </si>
  <si>
    <t>Paskewjích</t>
  </si>
  <si>
    <t>…an ;¡Íé un combate presentado á los turcos por el almirante Greighj des potencias para que hagan anular lá declaracioh dé lós ingleses, que les apresó muchos buques. Añaden que el general Paskewjích que perjudica sobremanera losÍntér¿s‘es“de Grecia; y aufl~ánaden jia batido á los turcos junto á Akhálzik. que cstá reíueltcrá hacer dimisibh’de su destino si'fteveomigue que w v- i . •' »• • 1 j 1 . i 1 * r i ¡ :i</t>
  </si>
  <si>
    <t>Paskewttsch</t>
  </si>
  <si>
    <t>…inmensa de burbujas que al reventarse exhalaron bitsch dos correos, uno por tierra y otro por marpara comuniun olor fuerte de hidrógeno sulfurado. De pronto sé advirtieron car ai general Paskewttsch tan fausta noticia. Ei oficial qué mar alrededor del buque muchísimos peces muertos, y ti mar, hasta chó pór mar se dirigió á Trevisonda , adonde llegó el 2 de Octu entonces tranquilo y cristalino, se volvió turbio y agitado; por bre ; pero el bajá no le perm…</t>
  </si>
  <si>
    <t>PAssanp</t>
  </si>
  <si>
    <t>…cho los derechos, y tan Antonio Kricsi había recibido el mando;de la e$cuadr;ll¿ del que por su Calidad han podido conservarse j llevándose unpraaoA golfo de Ambracia en lugar del coronel PAssanp,, el '.cúáirí.ih si^í «(actay haciéndose las bajas correspondientes. 2.° Que coq &lt;él despedido por el gobierno griego, por la conducta qu'e jiahia sí* mismo a‘por 100 á que se refiere el artículo- anterior se den guia* guidq en-la expedicion contra Preve,sa,…</t>
  </si>
  <si>
    <t>Passini</t>
  </si>
  <si>
    <t>…. té ídem. Ja opera seria la Doma del Lago, del maestro Rossini (ejecuta Alicante............................»,....,'...................... i Murcia. dos por la señora Albini y el señor Passini), para canto y piano: Valencia........................................................... «oro militar de la- opera seria la Caritéa, del maestro Mercadeóte, *éBarcelona á,petos fuertes. éit. nra piano solo; p la cavatina del maestro Passini, cantada por a se…</t>
  </si>
  <si>
    <t>Pastor, Gregorio</t>
  </si>
  <si>
    <t>Gregorio Pastor</t>
  </si>
  <si>
    <t>…entes á la hacienda militar; 7 por las te de D. Ignacio Díaz Merchante 7 renuncia te D. Melchor Nudisposiciones de S. M., la del semestre á que se refiere el resumen ñez Moreno, á D. Gregorio Pastor. que se presenta por suplemento, será la primera que pasará á di VARIEDADES.cte tribunal, para cerrar de e*te modo las cuentas propias de ca da ate. Y el método de su redacción contribuirá á facilitar las Continúa tí artículo de la Gaceta antnhr operaciones d…</t>
  </si>
  <si>
    <t>Patino, Josef</t>
  </si>
  <si>
    <t>Josef Patino</t>
  </si>
  <si>
    <t>…arse esencialmente de todas las tierras primitivas conocidas cilla. D. Pedro Calderón de la Barca. Miguel de Cervante, Saahasta ahora. La itria se halla.cn el mismo caso. , vedra. D. Josef Patino. El barjtes es de un color blanquizco; como los álcalis , con 4° D. Antonio Agustín. D. Sancho Dávila. D. Juan de Aus vierte el color vegetal azul en verde; tiene ja propiedad de unir tria. D. Alvaro de Buzan. Antonio de Nebrija. Pedro Meaendez. el agua con e…</t>
  </si>
  <si>
    <t>Patriarca</t>
  </si>
  <si>
    <t>…se trata de los testimoniales de su prelado. Para firmar la oposición presentarán (vicios de conformación): concluye la obra en la clase 13.a (cuer ó remitirá*: memorial al Excmo. Sr. Patriarca de las Indias, con pos extraños), en la cual merece particular atención el capítulo su fe de bautismo legalizada, en el término de 30 dias, que finali catarata: igualmente es de particular atención el capítulo cálculos zarán en 9 He Mayo próximo; y cumplido s…</t>
  </si>
  <si>
    <t>Pau, Franchco de</t>
  </si>
  <si>
    <t>Franchco de Pau</t>
  </si>
  <si>
    <t>…pletar el be* * También dicen Jos mismos que SS. AA. la Sra. Diquesa de o ndkio de la emancipación católica, mejorando al mismo tiempo Berry y ios Sermos. Síes. Infantes de España D. Franchco de Pau as dL estado de las clases pobres de Irlanda. (Giobe and Travellerl) la y su esposa, llegaron el 26 de Octubre á Grenobie, y han *o.- , ... Se haa recibido pliegos de Sir Roberto Gordon, fechos ai hecho varios pequeños viages, uno de ellos á la Cartuja, á pes…</t>
  </si>
  <si>
    <t>Paul, Francisco de</t>
  </si>
  <si>
    <t>Francisco de Paul</t>
  </si>
  <si>
    <t>…rnado con mucha Talavera de la Reina, en el arzobispado de Toledo,por falleci magnificencia. S. M. quiso honrar con su presencia este acto nli- miento de D. Josef Ramón Romeral, á D. Francisco de Paul» só., y asistió á la misa Solemne, después de la cual predicó el Villaroel; se ha servido por también decreto nombrar Resl S. M. Y la feligresía de y concluido párroco de Santos 6 Velko, R.K la iglesia .vacante media una' catedral en de Málaga, ración se La u…</t>
  </si>
  <si>
    <t>Paula</t>
  </si>
  <si>
    <t>…z Mi tica 5. randa. D. Antonio Ventura Gómez. D. Juan de Breñal D, Joscf Númi4#Míquina*: lavarías carretillas: 2.°carros para tier- Jauregui. D- Francisco Caficque. DrJjW1, Muñoz. Doña Paula ras; máquina para hacer trencilla, con idem en idem, papel 14 Benita'López. D. Antonio de la Paliza. :E).: Manuel de Palacios -'reales, rmttcíi'14. (ge continuará.') Saravía. D. Juan Mártincz de Robledo. D. Francisco de Guardqmino. D. Manuel Cano. D. Bernardo…</t>
  </si>
  <si>
    <t>Paula, Francisco de</t>
  </si>
  <si>
    <t>Francisco de Paula</t>
  </si>
  <si>
    <t>….......... Or idem. lud en el Real sitio'dei Pardo; igualmente que en esta corte los Valiadolíd.,.................................................. í á^J beneficio. Sres. Infantes D. Francisco de Paula, su Esposa é Hijos. Ihirgos.......... .. Idem. Cbruña....................;........,.......................... 1 é í daño. Por Real orden de 18 de Diciembre anterior se ha dignado Palencia................ ............................... 1 á i beneficio. S. M.…</t>
  </si>
  <si>
    <t>…ayunríifeiefetn ÍRIáb i i de Octubre de 1829. Siguen lasA las 6 de la noche de hoy llegaron á esta cindad el Serení1-1 firma».r;r-r-'f" «oí n-.-c't---..... sino Infante de Espada D. Francisco de Paula jrs*i augusta Espo _En semejantes términos ha felicitado á S. M. el Ercmo. Sesa, quienes i pesar de haber manifcstadoMisÁMosdeentriárde flor Capitán general de'Granadá, incógnito, fueron recibidos en las puertas de la ciudad con.lo* coaríéW lAs noticias de ia…</t>
  </si>
  <si>
    <t>…ernísimo fue el parabién de los Mo- * bre de etiqueta: seguían los Sermos. Sres. Princesa de la Beira, In narcas Sicilianos i la excelsa desposada^por su Real inauguración,- fante D. Francisco de Paula é Infanta Doña María Francisca por y: muy más tierno el adiós dado por tan buenos' Padres á esta vir este órden y cada uno en su carroza: venían por último los Re- tuosa y amable Hija, cuya separación solo pudieran suavizar las yes en otra magnífica, acompaña…</t>
  </si>
  <si>
    <t>Paula, Frápiciscó de</t>
  </si>
  <si>
    <t>Frápiciscó de Paula</t>
  </si>
  <si>
    <t>…, Rodríguez y Sonz; en la de Cues fa.ciudad de Barcelona, con dirección ¿ Francia, los Sermos. Se- ta-, en la de Orea, y en laMde Escovar á eg rs. en rústica} y 28 flores Infantes D. Frápiciscó de Paula y su augusta Esposa, que go en pasta, con dos reales mas en les provincias, donde se hallaré zan y han disfrutado mientras han pérftunecido én aquella ciudad en Barcelona librería de Rivas; Bilbao en la de.García; Cádiz la nías completa salud, recibiendo de s…</t>
  </si>
  <si>
    <t>Pauün, Manuel María Ochoa y</t>
  </si>
  <si>
    <t>Manuel María Ochoa y Pauün</t>
  </si>
  <si>
    <t>…r para una después de varias reflexiones favorables á ia España y á su gobier media ración de la santa iglesia metropolitana de Sevilla, por as no , se lee lo que sigue . censo ¿e D. Manuel María Ochoa y Pauün á ración de ia mis »La opinión sobre los Reyes y las naciones no debe for ma, á D. Tomas López: para una canoogíade.k catedral de Avila, marse por lo que digan sus enemigos, ni por ¡os libelos de los por promoción de D. Francisco Sardina á cíF3 de. la dtoSkñc…</t>
  </si>
  <si>
    <t>Paz, Antonio</t>
  </si>
  <si>
    <t>Antonio Paz</t>
  </si>
  <si>
    <t>…lares ministros dJlos enfermó! a^ÓhizImtes, salió electo gene república la guerra civil» Se ha dado una batalla entre el general ral de toda ia congregación el Rmo. F. L. jubilado D. Antonio Paz, del partido de los umtaric^ ^ f los^ generales Bustos y Quiro- Roig y Silvestre. ga, gefes federalistas , los eiafQrhátn' sido ba&amp;íss por aqae], se gún To aseguran los periódicos decáenos-Aires. Los t&gt;ianos de la Habana recibidos por el correo ordinario El g…</t>
  </si>
  <si>
    <t>Paz, Ramón de Oro y</t>
  </si>
  <si>
    <t>Ramón de Oro y Paz</t>
  </si>
  <si>
    <t>…Bonifacio Francisco Almonacid y D. Mariano Mar Málaga.™.*, f á x ídem, cos , dignidades de aquella santa iglesia catedral. I ; GrsmssAs__ i i * ir ídem, .......Se ata y emplaza á D. Ramón de Oro y Paz para que en el Alicante.™ f ídem. término de 20 dias se presente por si ó por medio de procurador Muróte.*.*,. Idem. «n ei juzgado del Sr. Diez de Prado, teniente corregidor de esta Vafeaste.™ Idem. villa, por la escribanía del número de Gonzalo, á contestar…</t>
  </si>
  <si>
    <t>Pe</t>
  </si>
  <si>
    <t>…de Vmecía por precisado á separarse de la oficina de bosques y plantíos. la parte de las lagunas, á fin de evitar el contrabando. El Standard supone que los agentes del Emperador D. Pe Las cartas de Otranto. refieren que los griegos, mandados por dro han logrado desembarcar en Tercera 700 hombres con armas, IpJlanti, han conseguido una victoriacostlta los turcos; pero no y 24 cañones. Habiendo salido de Plymouth los refugiados portu citan la fe…</t>
  </si>
  <si>
    <t>…___El Olote and Traveller repite que dentro de poco va á salir Se trabaja en Varna pan poner en ejecución un plan dirigido para Lisboa un embajador, extraordinario: es conocido de D. Pe á desembarcar tropas en las cestas de la Anatolia,y amenazar á dro y de D.- Miguel, y; como «te último promete casarse con Constantinopla por ota paite. su sobrina de aquí ¿ cuatro años , no será difícil que haya un com Se asegura ^úe cerca de Varna hubo en l…</t>
  </si>
  <si>
    <t>PeAlicante, Josef</t>
  </si>
  <si>
    <t>Josef PeAlicante</t>
  </si>
  <si>
    <t>…. Salinas,D. Minuel Blanque, D. Juan Amonio Colmenar, Don ' Gfltdobz...!............................................. ......... .. 00. Fernando de Rojas, Doña María Josefa Moreng, D. Josef PeAlicante. eSSSS*M¡i*MsiSS«l*MÍ*M*M»l**&gt;*l*»MM«IMlM|MSt|S ^ j I draza. Di Juan Sala, D. Domingo Sooparis, D. Mariano Vals, ■ Murcia...;....!.*...............v.................................. i¿em* D. Isidro Prots, D. Fernando Hérrera y D, Vicente Salvés, que V1ÍCÍHCI…</t>
  </si>
  <si>
    <t>Pedro</t>
  </si>
  <si>
    <t>…~ }000*m*m«m***m*mm*i*n«* Barcelona; tnoría, eotre el uto, de lot cloruros de óxido de tota y de tal t traiji,8$tf.... i ...... Carmena. druida del/raneet al castellano por el Dr. D. Pedro,María Gon 1000.......................... Corulla. zález, catedrático del Real Colegio de medicina y cirugía de Cá 4*474— 29*950— ^OOOs*itMS*MMI»*ISMl»*S«M Madrid. diz &amp;c. 4rc. Esta memoria no soló debe ser'sumamente útil en los *5v^9— Sevilla. hospitales, en…</t>
  </si>
  <si>
    <t>…tiago.,..,-------------------------------- x¿ idem. virá dirigirla á í&gt;. Santiago Gavirati, puerta de Moros , ,núm. 1, Pakscia^^.^.^.. 000. cuarto principal, esquina á la calle de Don Pedro. Desacoto de: letras- á razón de. 2b a 4 por ioov -------En viríu- de providencia del alcalde mayor de la Reai villa Acciones del Banco.............__ 13Í á ¿ pesos fs. de Mostoles, refrendada dei escribano de la misma Estanislao Ovejero, se cita y emplaza á…</t>
  </si>
  <si>
    <t>…os Sicilias. Sabido en España jañ .injaus-, El Sun, con referencia d una carta de Rio-Janeiro, dice que to acontecimiento, tanto S.. M- C. y Real familia,; cpmp .j/ nael Emperador D. Pedro se há conformado .en reconocer á O. Mi cion toda, dieron muestras no equívocas de. su prqfundq dctlor. guel comoRey legítimo de Portugal; y t\ Moréting-Journal ase S. M. remitió tambjen por extradrdihario su carta",de p«?s:i.me aj gura positivamente que la Pr…</t>
  </si>
  <si>
    <t>…enes pertenezcan1 los billetes premiados Burgos en la de Vitlanueva. ; representaran con ellos en lacasa Inclusa; y comprobada que sea ____ El Mundo tal como es, dtodos locos. Por D. Pedro: Martí su identidad recibirán inmediatamente las respectivas alhajas que nez López , núm. 3.'9 Véndese*con Jos i anteriores en laslibrerías -de Novillo , de Perez y de Amposta á a rs. cada uno. : les ha correspondido. ___Los suscriptores al Compendio elementa…</t>
  </si>
  <si>
    <t>…lvarse por estar próximo al puerto; también nongía de la catedral de Ceuta, por muerte de D. Domingo Du se han divisado ¿ lo lejos otras seis naves piratas qué han apresado ran, á D. Pedro. García Delgado: para uaa media ración de la de otro buque mercante francés. Van á salir algunos buques para ale Sigüenza, por la de D. Antonio García de García, á D. Balbijar demuestras costas á estos malhechores, y perseguirlos hasta sus no Felipe Alonso: p…</t>
  </si>
  <si>
    <t>…ficio SS. AA. los Sereejercicios pio-1 itera ríos, que bajo la-augusta protección del Rar níúmm Sra. Infantes. nuestro Señor CQ- T). G.), y qué presidido* én ni Real nombre por el Sr. D. Pedro ’Josef de Avellá y' Navarro,' arcediano y ca : El Real consulado de esta corte-celebró los exámenes generanónigo dé la’ santi iglesia dé esta Ciudad, provisor y vicario ge les de ios discípulos de Jas tres clases, que por ahora constituyenneral de esta dióces…</t>
  </si>
  <si>
    <t>…to nuestros eugusto»Sobénnoe}SS.'MM. Los que merederon ls gracia ¡de)ser nombremos péra ¡twrijni -Sicilianas y ls PriOééss su hija, SS. AA. loePríacipee&gt;de-Saboya- -fueran el Emo. Sr. D. Pedro lagfuntq^, íprasbítero cardenal dp Carifian, el cuerpo diplomático, y todas las personasquetienen ik aanu .iglesia raosna, mobispO.de TÓkidoi, prk&gt;ado de Iqs 'entrada en temé jantes funciones. Ademas; te permitióme desde le -Espafias, canciller mavor deCntilk…</t>
  </si>
  <si>
    <t>…El ayuntamiento de Patma y reino de Mallorca dió-comisioíi , .. El retrato de esta quimera es el de la revolución que hemos ¡para cumplimentar á S. M. al diputado de aquel' reino D. Pedro •pesado ya, aonque nos aguarda todavíafiti todos no alentamos con Gual, y a los Exentos. Sres. marqueses de Vívot, Romana y Bell- -vigor, enérgico ei cuerpo social que está para, abismarse. La patria fuig; y admitidos estos á la Real presencia tuvieron el hon…</t>
  </si>
  <si>
    <t>…de este dia á Dofia Maris Concepciqn idaron por el fallecimiento ebintestato de Dófijt Ine* Martínez ldcroo, natural-de la ciudad de Cartagena, y rouger d« D. An3¡zarran, hija de D. Pedro, teniente coronel da húsares de Na- S «ana, muerto «n al campo del honor. . , tonio Calderón y Sinova t vecino de la ciudad de S. Fernando, ocurrido en esta corle el fiia t 1. de Noviembre último, psr* que en .el término preciso de3O,diás&lt;C0tnparezeaoé:djedii…</t>
  </si>
  <si>
    <t>Pedro'OlivaJ</t>
  </si>
  <si>
    <t>…» ,198 "r -o c,. emis de Ziragoza, vacante poj fallecimiento de p. Jfpsef Romero,} Accione» del lyiQ. Efnpféstito Real de EsjjaKa 8i^, Renta Asimismo se ha servido S. M. nombrar á D. Pedro'OlivaJ perpétufóe ídem ira la dignidad de deán, pernera silla de la iglesia catedral de áraaonafválaátc'pcir tnuerjé dé t&gt;. Jósef Laígte||i^ ' " 1 —^Mr. Bruncl, ingeniero director de la» obré» tfeí camino sub- , Í térráneo del Támpsis, acabjt 4f C&lt;9&gt;Ptl!&gt;'9»r i l&lt;t…</t>
  </si>
  <si>
    <t>Peél</t>
  </si>
  <si>
    <t>…e .ellos presentaban B. Godper, C. PelhaiH, él conde Uxbfidge, el marques dé Blond- al pais prénda* de su fidelidad y de su afección en sds hijos, en fond, el cotónél Sibthorp, el coronel Peél, iir Bünell, Mr. sus familias, en sus enlaces con criollas y con indígenas? ¡Por qué? Dudéómbe y Mr. Moote hablaron contra ella. Parece que los ¡Eran del partido de Pedriza? «Conspiraron con amigos ó enemiContratios á la medida sé habían resentido de las acus…</t>
  </si>
  <si>
    <t>Pelcgrin.de, Prudencio</t>
  </si>
  <si>
    <t>Prudencio Pelcgrin.de</t>
  </si>
  <si>
    <t>…slas, la metropolitana de Sta. Fé de Bogotá; para una media, ración de ó los desterrados"á la isla de BaTra, pasarán á la librería de Razóla Ja catedral de ,Cnenca, por ascenso de D. Prudencio Pelcgrin.de á recoger el tomo r.°, y adelantar el importe del 2.0 Angel y Pozo, á D. Manuel del Pozo; y para .otra de la dé Si ——Hallándose pendientes én el juzgado' de esta capitanía gene giienza, por promoción de.D. Juljan,HerranzMartinézal arcedianato de Molina, á D.…</t>
  </si>
  <si>
    <t>Peras, Áotooio Covarnibias y Leiva Antonio</t>
  </si>
  <si>
    <t>Áotooio Covarnibias y Leiva Antonio Peras</t>
  </si>
  <si>
    <t>…en acequia* paraelrjego; y undécimo, mejoran al Júlar-. 9* D- Hugo de Moocada. El Cardenal Silíceo. Bartolomé de do déla seda. ItetoiliPf imita* dé vida queadmtimos en un Carraña. D. Áotooio Covarnibias y Leiva Antonio Peras, pon pueblo empobrecido porloadfsasfres, lw?e«P*r *1“*» «bstina-; Jotcf.Pcllicer. do, queélrapafiol r*sponde p«Wtpwá |4» e«'f»ciones de «i go ro . D. Pedro González de Mendoza. D. Melchor de,; Maca- bierno, y sigue dócil su» impulso» al abrigo dé la tranquili…</t>
  </si>
  <si>
    <t>Perdiccas</t>
  </si>
  <si>
    <t>…ntos, herramientas y demas objetos de esta ele* su esposa. De,dc Alejandro Magno no he habido en Grecia nin ae, sino para la ejecución de ellas en el reino, recayendo solamen» gún general Perdiccas, y el noble caractór y conocimientos mili w e( privilegie en la parta 6 medio que no estuviere practicado tare» que el coronel ha manifestado en. este • país, no se han em antes enRtpaAa, sin perjuicio del que empleare otro medio en lo pleado por. cierto en o…</t>
  </si>
  <si>
    <t>Perez, García</t>
  </si>
  <si>
    <t>García Perez</t>
  </si>
  <si>
    <t>…de Poli ce esta corte, un crédito del espolio del limo. $e- y la de S. Jacinto, el bergantín español la Virgen del Carmen, *» k ffer D. Andrés de Andrés Garrí?, Palomares, Obis su capitán D. García Perez, procedente de Cádiz el 11 para la pa que zúa de Aíbarracln, de-10,270 rs., y en me- Corana y Vivero, con sai, cacao y escobas, siete marineros, de ----------- - 1,000 que -e ahogaron tres , y trece pasageros, de los cuales se han aho Dl Francisco de I rusto…</t>
  </si>
  <si>
    <t>Perez, J.</t>
  </si>
  <si>
    <t>J. Perez</t>
  </si>
  <si>
    <t>…r el rotuno objeto. Li Rana viene. Y el y arreglados á los principios fisiológicos adoptados por Barbier, sosegado,pueblo que profesa una obediencia ilimitada, presenta por el Dr. D. J. Perez,-acudirán a recoger.el tomo i.° y pagar los aparatos de una pasión de afecto impetuosa ¿ irresistible. Ni el a.° en Madrid en la librería de Perez, y en las provincias en debe imaginarse que esta exa|??;:cn de ¡o; corseen:; iesgs sigo las (ihiwrfM «UA - hubie…</t>
  </si>
  <si>
    <t>Perez, Manuel</t>
  </si>
  <si>
    <t>Manuel Perez</t>
  </si>
  <si>
    <t>…stríaco del 6 del .corriente contiene notir dos los alumnos D. Antonio Granados, D. Miguel Calvo, Don cías de Comtantinopfe que alcanzan hasta el. 18 de Diciembre,en Juan Tirado y D. Manuel Perez, á quienes se dió en memoria el tre las cualeslas mas notables son las siguientes: tomo 4.0 de matemáticas del socio D. Alberto Lista. Al dia si ••Parece que el «mskier Husscin- bajá ha partido deSchumla guiente fueron examinados en doctrina cristiana, lectur…</t>
  </si>
  <si>
    <t>Perez, V. Vízcamo</t>
  </si>
  <si>
    <t>V. Vízcamo Perez</t>
  </si>
  <si>
    <t>…ico, t es la parte man&amp;s y pedáneos- de España, con .arreglo á das- leyes y órdenes materkf édíficio y dependencia, en qnel.se halían colocadas hasta el año de 1827, reformada por D. V. Vízcamo Perez; un ks clases y oficina. Se d¡o .sqguídámele en premio á Laureano tomo en 8F, ad íclosadas todas poflD. S. de Alvarádo y de la Pe Moreno * so^fq-ío de! regimiento de cazadores” de la guardia Real ña. Se hallarán en la librería de Razck. /•:-•■•;Iuna medalfa d…</t>
  </si>
  <si>
    <t>Peri, Mariano Hércules de</t>
  </si>
  <si>
    <t>Mariano Hércules de Peri</t>
  </si>
  <si>
    <t>…azóla , calle de la Concepción Gcrónima. -r: ■■■■' Se desea adquirír noticias relativas á la existencia y paradero Barcelona á pesos fuertes^,.™.,................... -Jai idem. de D. Mariano Hércules de Peri, hijo del muy ilustre Sr. D. NlZaragoza^-™.—........................................... ....... x¿ idem. colas , d? Ja Lombatdía, en Italigqqe-parece estaba al servi V al ladol ¡d.....................—..................—....... ¿. á -£. ídem. cio de S. M. Cat…</t>
  </si>
  <si>
    <t>Perier</t>
  </si>
  <si>
    <t>…de á esta noticia lo que sigue: Habló es seguida Mr. Daptn, ei mayor, á quien respondió »?La guarnición, que se componía de 89 hombres y. io9 habi efe nuevo el ministro: volvió el Sr. Perier á la carga, y después tantes a miados, se ha entregado prisionera. Ei gran visir se halla sabio á la tribuna. estrechamente bloqueado en Scfaumla por ei conde de DkbitscL” JE/ Jr. ministro- del interior.»Ningún pedido se ha hecho (dijo CAMBIOS DBLJDIA. S. E.)…</t>
  </si>
  <si>
    <t>Pero-, Francisco Javier</t>
  </si>
  <si>
    <t>Francisco Javier Pero-</t>
  </si>
  <si>
    <t>…ñaron á su reir Marta en-Extremadura; á Antonio Arroyo, vecino dél lugar dé' nado, pertenece á todos los imperios, y será de todos los siglos Peraleda, provincia de Extremadura; á D. Francisco Javier Pero- venideros : Un tomo en 8.° Se vende én Madrid con las demas ti ,■ vecino de -Majadahondá; D. Juan Antonio Hidalgo; de San obras del mismo autor, en U libreríade Matute, calle de Carretas. Martin de la Vega, y D. Pascual Martínez, vecino de Perales de - Los su…</t>
  </si>
  <si>
    <t>Perruka</t>
  </si>
  <si>
    <t>…municada d la 'Dirección general de Rentas ampliando nuestra provincia, y todos los* vdtbsse reunieron en favor de la libertad de derechos en el aguardiente á los cosecheros en M. D. Perruka, quien goza de la estimación general de todos los quiénes 'concurran las circunstancias que expresa. habitantes, particularmente de los de las provincias de Nauplia y El Rey nuestro Señor se ha enterado dél expediente promo de Argos, adonde el gobierno le env…</t>
  </si>
  <si>
    <t>Persa</t>
  </si>
  <si>
    <t>…os no partirán hasta que judicar de cualquier modo ci comercio de los ingleses ó de los jo~ sepan oicíaimente están próximo* á llegar aquql 14* Ápt arribé ■4%^c°neste á Seútari un embajador Persa, cuyo nombre es Abduiiah Mirza, Al mismo tiempo que se han publicado estas disposiciones , se é inmediatamente se cavío á recibirle un comisionado de la cía- ha hecho saber que se han expedido las órdenes á las autoridades se mas distinguida.. 1 competente»'…</t>
  </si>
  <si>
    <t>Perünes, Pedro</t>
  </si>
  <si>
    <t>Pedro Perünes</t>
  </si>
  <si>
    <t>…ionistas de guerra-— ........ ...................... 108 timidad de su persona y haber contraído matrimonio*, ardiendo Inválidos de 16 Fuentembía^—..^-—.—96 al^í&amp;cto al presbítero D. Pedro Perünes* celador &lt;fe k trnsma Que componen la cantidad axxiba expresada efe.... 14,699 16 Rj^P^tinta, que vive calle de Toledo ? número 6 y 7, cuarto principal, casa de irlandeses^ en i a inteligencia que pasado dicho término las parará el perjuicio que haya lugar ;…</t>
  </si>
  <si>
    <t>Petersburgo, Lóndres y San</t>
  </si>
  <si>
    <t>Lóndres y San Petersburgo</t>
  </si>
  <si>
    <t>…. —-Creemos que el gobierno de Irlanda será regido, después de Es muy frecuente el paso por esta ciudad de correos éhtre la salida del marques de Anglesey, por el lord primado, el lord Lóndres y San Petersburgo, de lo que\se'4upone que entre estos Canciller y el comandante general de las fuerzas militares, (Courier.) dos gabinetes hay negociaciones de importancia. El último que ha / ieaxcia. llegado de Petersburgo con pliegos para París y Lóndres ha dado mucho en qu…</t>
  </si>
  <si>
    <t>Piá, María Rosa y</t>
  </si>
  <si>
    <t>María Rosa y Piá</t>
  </si>
  <si>
    <t>…scarní!la; en Valladoffif en 57,-8 9— rooc,. ...... Madrid.' la de Santander; en Salamanca en la de Blasco, yen Alcalá" 'de 1000*....***...... ...... Barcelona* Henares en casa de Doña María Rosa y Piá. - - Sevük* _____La villa de Grazalema, narrído de Rprovincia - dt ': — 1000............................. ' -Málaga , carece de un maestro tintorero pata-hurí fabricas de' pa 9.Í45-- ... .. Málaga. 1 80..- ■ Toledo. ños. É! que supiese teñir la lanada rama de…</t>
  </si>
  <si>
    <t>Picea, Cardenal</t>
  </si>
  <si>
    <t>Cardenal Picea</t>
  </si>
  <si>
    <t>…ja mistiia' fecha id tef ticuiar la terta de S. 8. Pk *m,Nimcianée a S. M. su adéenidignado él rS. P. coiíirTharcn '*0 destinó dé prt» diario al mieiitb al Péntilír^de. : ^ ^ Emo. Sr. Cardenal Picea; ynómbrár Peniteóciafio mayor al Sote ^^Esctiben de Vietiá^quia aSguet'!tkBthimoScficrr CardenaldeGfegorta t ¿Nfefe feJleiU».) éDite un priédkb1 ImMa qui él Emperador de Rmia date Vi ' ¿;rr jVí. . , . : ' ■ ; . t;, .■ ;¡ ;t! -i- , ,, ■. ■ ■ ■ , •■’•" ■' péitr…</t>
  </si>
  <si>
    <t>Pico, Joscf María</t>
  </si>
  <si>
    <t>Joscf María Pico</t>
  </si>
  <si>
    <t>…trucción extranjera en las islas yo 4.0 y último está en prensa. Filipinas, que sirve para hilar y torcer. ——Tratado de cambios, obra póstuma de D. Manuel Poy y Idem 28 de idem. A D. Joscf María Pico, del comercio de Comes, que da á luz, con varias adiciones y notas, su discípulo Cádiz, privilegio de introducción por cinco años por seis clases D. Salvador Ros Renart, socio de varias academias. Parte segun de bocados llamados universales, que sirven para e…</t>
  </si>
  <si>
    <t>Piebitsch-Sabalkansky</t>
  </si>
  <si>
    <t>…n su despotismo ; mi» parece que tratado dé Andíinópolls precedido de las siguientes reHexiones: iqiééi faceto, todavía mas' tiránico para comprimir mejor. el| ’ »E1 feld-mariscal conde Piebitsch-Sabalkansky ha participado., dcscpntmttOj jtmureiná; y asi es que á pesar de la consternación gene- | á S. M. I. habérse ya cangeado las ratificaciones^del-tratado con ral, nadie se atreve á manifestar su désafécto y su indignación. Star cluido én Ándrinópolís el 14 de S…</t>
  </si>
  <si>
    <t>Piédra, Casimiro de Ja</t>
  </si>
  <si>
    <t>Casimiro de Ja Piédra</t>
  </si>
  <si>
    <t>…nal................. 2.284,250 7áy Asimismo se ha servido S. M.¡ nombrar-para lá vara de alcalde Extrangcro............ 10.517,975 10 • Sr4.286íJ92 ■ 3$. mayor dé la isla de Leoná D. Casimiro de Ja Piédra. Depósito de salida................. 1.483,966 6jj ; - y1 Giro total en este afio...... ......... 31.639,047 ii.,i La Real junta súperidV gubernativa de Mediéiitly-cirugía pone En 1826......................^-735-592 6b en noticia del público que la temporada…</t>
  </si>
  <si>
    <t>Piedra, Josef Antonio</t>
  </si>
  <si>
    <t>Josef Antonio Piedra</t>
  </si>
  <si>
    <t>…lipe Mercier:, D. lidefosso Ruiz dél Río,Dos Zaragoza.... ... .. 1 daño. Miguel Certavarría Aliaga y Espinosa, D. Roberto Page,Des Vallado! ;d................ 00. Manuel Portillo, D. Josef Antonio Piedra, D. Javier Mam _^_.......... Aguírre * D. Pabló Hurtado, D. Pedro María Goyeneche, D02 Cora ña--. 00.|daño dinero, Lorenzo $to. pominge, D.-Fraccisco Calvo, D. Josef ígmSaot lazo................... ....................... lili. cio Palacios y D. Lorenzo l^que…</t>
  </si>
  <si>
    <t>Pieités, Hermenegildo Sánchez</t>
  </si>
  <si>
    <t>Hermenegildo Sánchez Pieités</t>
  </si>
  <si>
    <t>…encuentre en poblado ó despoblado nistros D. Juan dé Henátrosa, D. Joaquín LorenzoMozo, Don carros, caballerías ó personas: conduciendo géneros y efectos con Pedro Díaz déRivera y D. Hermenegildo Sánchez Pieités, que las guias correspondientes en,buena dirección , ó por avisos ó sos-: con mi secretario con ejercicio dc.décretos'D. Josef Martrercompechas fundadas rezelase fraude.contra la Real,Hacienda, dispon-, ponen hoy la junta, las vacantes de vbcaf&amp; que en ella o…</t>
  </si>
  <si>
    <t>Piermarini</t>
  </si>
  <si>
    <t>…iene escena y dúo de la ópera seria Los árabes Idem de 1825 y 26, 2 tomos, cada uno papel 19 rs., rús ett las Gaitas, del maestro Pacini, cantado por la Sra. Albini y tica ,20. el Sr. Piermarini, para canto y piano, y el segundo coro de los Diccionario de las maravillas de la naturaleza, 8.* marquilla, conjurados, de la misma ópera, para piano solo.Se suscribe á di papel 11 rs.,rústica 12. cho periódico á razón de 60 rs. por cada trimestre en los alm…</t>
  </si>
  <si>
    <t>Pieza, Pedro</t>
  </si>
  <si>
    <t>Pedro Pieza</t>
  </si>
  <si>
    <t>…D. Josef Joaquín Saez, á D. Francisco Sardina: para ladignidad -■ Lechuguinos y charlatanes, ó Jos majaderos en él garlitOk de Dean , primera silla de la de Tenerife , &lt;por la de D. Pedro Pieza en un acto original de D.Flcchilla. Se vende en la. librería Josef Bencomo, á D. Juan Moreno ^ Herrera, maestrescuela de de Razóla. — Los suscriptores á la ñovela'Saint-Clalr dé las Islas, la metropolitana de Sta. Fé de Bogotá; para una media, ración de ó los…</t>
  </si>
  <si>
    <t>Pinazo, Pedro</t>
  </si>
  <si>
    <t>Pedro Pinazo</t>
  </si>
  <si>
    <t>…á latinidad guieron los de la lengua francesa, presentándose entre otros lospresentaron también eLfruto deuftaaplicacion esmerada., Uno de alumnos D. Josef María Diaz de la Torre, D. Pedro Pinazo ytliospronutició undíscurso lleóode' la mayorteroura; demos D. Agustín Fernandez Benedicto , á quienes como .sobresalientestrando'el respeto qué se debe yel intenso amor que se merece se adjudicáronlos primeros premios; y Di Antonio Solis, Donnuestro benéfico…</t>
  </si>
  <si>
    <t>Piñeiro, Francisco</t>
  </si>
  <si>
    <t>Francisco Piñeiro</t>
  </si>
  <si>
    <t>…se hace ver camina directamente al ateismo: los de tonio Sánchez Gómez: para una canongía de la de Tuy, por la lirios de los ateos confutados: triunfa la verdad católica de la de D. Francisco Piñeiro, á D. Manuel Martin Santos: para otras secta masónico-jacobina en el siglo 18. El encarecer la utilidad dos de la de León por la de D. Sebastian Perez Lozar y D. Anto de su lectura á todo género de personas en la presente época, en nio Rodríguez, á D. Francis…</t>
  </si>
  <si>
    <t>Piniilá, Valentín de</t>
  </si>
  <si>
    <t>Valentín de Piniilá</t>
  </si>
  <si>
    <t>…icada en el cornejo I» expresada Real resolución ha acor que á citos se lcs hablará verosímilmente pidiéndoles dinero. dado te guarde y cumpla fice. Madrid 22 de Octubre de 1829.= D. Valentín de Piniilá. servia. • ■ - ■ • Belgrado 39 de Qctubre.Real orden'sobre pago del derecho de fanal de Tarifa por loe bu-' Según las cartas de Audrinópolis parece que el conde Díebítsch quei que ilegan i los puertos del Mediterráneo. ha encargado al general Krassowsk.i que…</t>
  </si>
  <si>
    <t>Pinilla, Valentín de</t>
  </si>
  <si>
    <t>Valentín de Pinilla</t>
  </si>
  <si>
    <t>…es generales, relativas al destino que ha ciembre siguiente acordó su cumplimiento &amp;c. Madrid 13 de Enero de darse á los individuos que en virtud de Real orden de 24-de de i8a9.=r]D. Valentín de Pinilla. Mayo de 1827 eran destinados al regimiento fijo de Ceuta, y se NOTICIAS EXTRANGERAS. hallan detenidos por efecto de otra Real orden de 9 de Febrero próximo pasado; tuvo S. M. por conveniente oir el dictámen de RUSIA. su consejo supremo de la Guerra, y confor…</t>
  </si>
  <si>
    <t>Pino, Fnínciscó Férnandez del</t>
  </si>
  <si>
    <t>Fnínciscó Férnandez del Pino</t>
  </si>
  <si>
    <t>…n sido «o^ numeradas.- ■ conidot pór la ilunta feiidkl' dBT-Rjrtr nuestroSefior con 50 ve*- —Se cita y emplaza 4 lo* tenedora dé cinco letna de cambio, I tidotporimdio del lfafcSv.D. Fnínciscó Férnandez del Pino, ona d«4o9 rs.,otra de g9d, otra de 14,141 -rs. con 15 mrs., [gotoftédor;de- la Real saWdiSra. alcaldes de corte, con el dinero otra de 58^74 con 14, 7 otra de 69,541, libradas las cuatro pri [qne'han ptoduéído latP^Cobdanacíones impuesta* en la comisión' mer…</t>
  </si>
  <si>
    <t>Pino, Francisco Fernandez del</t>
  </si>
  <si>
    <t>Francisco Fernandez del Pino</t>
  </si>
  <si>
    <t>…de señalarán i aquel un enfermo ó enfer____Los Exentos. Síes, conde de Villapaterns y duque de No- . ma que padezca una afección interna, para que á poca rato exblejas, y el Unto. Sr. D. Francisco Fernandez del Pino,' han, sido . ponga en público la historia completa de aquel mal. Antes de aecomisionados para el mismo objeto por la Real maestranza de ca- pararse nadie de la orilla de la cama, el disertante deberá carac• ballería deGranada, de cuyo cuerpo son individuos;…</t>
  </si>
  <si>
    <t>Piquer, María</t>
  </si>
  <si>
    <t>María Piquer</t>
  </si>
  <si>
    <t>…Real Sitio de S- Ildefonso se cita y emplaza por término de 20 dias á todas las personas que se conceptúen con derecho á los bie CAMBIOS DEl OIA. nes quedados por fallecimiento de Doña María Piquer , viuda de Lóndres.............................................................. 38 f. Matías Bravo, y vecina en dicho sitio, á fin de que acudan á de Paris................................................................... 16 y 9. ducirle en dicho juzgado y…</t>
  </si>
  <si>
    <t>Pirádó</t>
  </si>
  <si>
    <t>…la mudanza.t aceite 30 á ¡38. ¡ &lt; ■ . ...• , posadade S.S. y hora dé Usníieve de su niafiana. ' Mimare*.' Trigo, barchilla 10: maiz 5: vino, cántaro )¡acei- ___Pór providencia del Sr. Pirádó, teniente corregidor, y escri '.»aJ|Íj¿Mjhai^4Í;- .i '.¡¡1 banía del'número de Gáratnendi, se cita 4 los que se crean coto .« ¡¡VaiiaDocib—Medina dtl Campo. Trigo, fanega 15: cen- derecho' 4 loé’ bienes qtie -han' quedado por fallecimiento iptéstádó -lHndi¡9W…</t>
  </si>
  <si>
    <t>Piulen</t>
  </si>
  <si>
    <t>…mbre En^aquella capital nada clon por la noche, y el 6.a cuerpo entró énTulc-Burgas. se sabia respecto á haberse armado eCtñtado de par; pero, no debe Del o. ^.El ayudante general conde Piulen ha dado.parte.con cxtiafiarse, pues se necesitan 14 días para ir desde Andrinópolis é acta fecha que el $ había evacuado «$ xiumm que ocupaba con el Petersburgo, /por lo mismo oo/podia llegar antes del día en que segundo cuerpo en Jas inmediaciotaes'de üCirkl…</t>
  </si>
  <si>
    <t>Plaza, Bernardo</t>
  </si>
  <si>
    <t>Bernardo Plaza</t>
  </si>
  <si>
    <t>…. memoriales hasta el 20 del corriente, y los pretendientes dirigí—;: Murcia................................i........................ 4 á j idesn. rán tus muestras y solicitudes á D. Bernardo Plaza, alcalde-dp Valencia................................................—»..... 14 idem, primer voto de dicha villa. . &lt; t Barcelona á pesos fuertes •••«■••dv«eee*aaaeev*ee*••*#•••• 4 idem dinero, s» halla vacante en ia villa y anteiglesia de Murguía, en el t Zar…</t>
  </si>
  <si>
    <t>Plazaolá, Ambrosio</t>
  </si>
  <si>
    <t>Ambrosio Plazaolá</t>
  </si>
  <si>
    <t>…al Rbt nuestro Señor por Ib Barcelona, 1£ Je Noviembre. Maestranza *de Ronda los Srcs. D. Domingo Ramírez de A re! laSS. MM.y A. Sicilianas han llegado á esta plaza desdeja vi no, D. Ambrosio Plazaolá y D. Antonio de Capetillo, tuvieron lla de Canet á las dos Meóos cuarto de la tardé sin la menor no la honra de dirigir á S. M., al tiempo de poner en sus Reale» vedad én su importante salud, recibiendo las felicitaciones de la* manos la exposición escritt, el discurso siguiente : jus…</t>
  </si>
  <si>
    <t>Pmde, Jdef</t>
  </si>
  <si>
    <t>Jdef Pmde</t>
  </si>
  <si>
    <t>…mpfétiilib Jtedda,Sspste 81). Renta do de Quiróé^á'Di Juan Vctazquezy Zurita : ) :ri otra de la As perpetnsdaiarWmdót. -a¡?.a;n*■ Mondobedo rpor la de D. Maaual García f/atédo / á D. Jdef Pmde rlmsrtaitfsa mriiri la cona de luto, rl cual dur&gt;- Alfonso de Lteao: pera'úna mcdte racioa de le' de* SieOrn;», por rá cuatro diaS!, Jo* dni pringo» ds riguroso, p loa restantes da promoción de D. Juliaa- Sénz Gutiérrez, á D. Josef Gar'cía Diéit alivio', conu…</t>
  </si>
  <si>
    <t>Pnce, Samuel</t>
  </si>
  <si>
    <t>Samuel Pnce</t>
  </si>
  <si>
    <t>…...................................... i beneficio, Diego Goldie, D. Manuel Martínez del Campo, D. Jorge WaáSevI lli..........________________.................... i daño. dington, D. Samuel Pnce , D. Antonio Escovar, D. Joan AsMáU¿a-........... | beaef. dinero. tonto Aüsoategm ,D. Antonio Cot, D. Domingo Ordiñana, Dos Gr-mala....... ........................................ ............ Par á q daño. Juan Antonio Irazusta, el capitán Fitzch, D. Franci…</t>
  </si>
  <si>
    <t>Po</t>
  </si>
  <si>
    <t>…para construir Ips vestuarios de los voluntarios Realistas res de: i caballo, y cdrt’iínifíoipMfiía adeudan los derechos de puertas ;vpero que no. los causan bajo nin- I tenjenté coronel Po^tívé*í:¿V'áaéiiias 'uii nombre los utriformes y demás’prendas aechadas para el uso áe-dió orden para que bajasen de Krajova oó barcásT’á1 la emboca &lt; •' - ■ ^ S ¿ lo, voluntarios Realistas , mandando se devuelvan los cobré-1 dura del rio Jip.. - ' dos. en Sal…</t>
  </si>
  <si>
    <t>Podro</t>
  </si>
  <si>
    <t>…&lt; necesitadas, jr.se han jábrado ea' un.aho por 26 individuos 756 sica,;r«it(^elprimerdiaiinacancion análoga élos- estudios en piezas de varias clases &gt;.hizo menc«on,honorífica de D. Podro iliie ibaq'a.ser¿¿xamin*dqs. JPronunc¡ado luego cíditcurto latino uara^ vecino de Baezi, por mejoras intr.oducidas en,el axogado de' costumWe; se presentaron los alumnos de latinidad á traducir 3 i cristales; y .dió de comer aquel dsa 4 los encarceladoa. los…</t>
  </si>
  <si>
    <t>Poinvieran</t>
  </si>
  <si>
    <t>…ndo dias pueden tenerse noticias de este punto en Veracruz. vireinatos, presidencias y capitanías generales, y que fueren ó vol Parece que,el gobierno de Méjico habia concedido al Sr. Poinvieran de servir dichos empleos ó destinos', que se lleve á debido sett una guardia para la seguridad de su persona. Una medida de ’éféctó la Real orden de 16 de Abril de 1792 ; de que acompaño esta naturaleza-indica que este señor no se cree tan seguro en * copiare…</t>
  </si>
  <si>
    <t>Polignac</t>
  </si>
  <si>
    <t>…obre la superficie El duque dé Laval ha sido nombrado embajador de S. M. de los carriles están marcadas las correderas por las cuales han de Cristianísima en Lóndres, en lugar del príncipe Polignac, minis pasar las ruedas de los carros; y á fin de que estas no puedan apar tra de Negocios extrangeros. tarse de la línea que les está señalada,el lado exterior de cada uno Los rusos entraron en Andrinópolis el dia 10 de Agosto; so de los carriles se eleva un…</t>
  </si>
  <si>
    <t>POLONIA</t>
  </si>
  <si>
    <t>…Toton el ber- Fírmado.sEl general Cn gefe del ejército ruso.” gautin de guerra Zebre, al mando del capitán de fragata Mr. Siuian; el bergantín de guerra Champenoise, al mando del teniente POLONIA. de navio Mr. Ring, procedente del mismo punto, dé donde sa Cracmia 7 ir Agosto. lió el $ de Agosto. Este último bergantín, que habiá salido de . Según las relaciones de lo» viagera, y el contenido de las cap Cádiz el 24 de Julio anterior para convoyar varia…</t>
  </si>
  <si>
    <t>Pom-, Dbaainuo</t>
  </si>
  <si>
    <t>Dbaainuo Pom-</t>
  </si>
  <si>
    <t>…tar se celcbm iuntageofsel t«: D. Joref Sstnr &lt;k T«jada , D, XibuKÍo^Ctaúa ^ IX Aiidma deecr»edoM»4V&gt;s&lt;b&lt;ebav'quedado»-porfalUCintancotaFrancitGome» Somorrostro, D&lt;tatnro.Mdrano , D. Dbaainuo Pom- eo Rodrigmz,4Mastue mMW qoe. Matas asta uoeta^i pimanria bo, D» FrarKÍM^&gt;ycrgirA,'D.,Fio. Alrara‘Rab40«.IX Juan Am dal Sr. Qmaítf. Btaod. tmtara dé ommgidor^daunfitatai iy anie _ gel Chaco», D. Josef Semayan», -JP. Iwdoro Seco, D. Vitnnta d iiBhtatafic- taitl…</t>
  </si>
  <si>
    <t>Pon</t>
  </si>
  <si>
    <t>…erráneo los ingleses, había cntxndo en los Dardaoeios con ductos, y 2 algunas verstas de allí cerca del pueble dcTskm -Gunl- consentimiento del Sultán. Eskí-liss, y abandonaron al general Pon set toda su artillería, que ----- -Todas las plazas situadas alrededor del golfo de Burgas se consistía cu cuatro piezas de campaña,53 hallan en poder de los rusos; Emmch-Burtm, Messevna , "Ak kiolo , y aun la misma plaza de Burgas. La guarnición de Sisópopit…</t>
  </si>
  <si>
    <t>Ponsct</t>
  </si>
  <si>
    <t>…er sido mo ficultad que vencer para llegar i .Cc&amp;tast'Ropk. Estas noticias se lestado por el enemigo en sus marchas. re tibicron el 12 de Agosto en Ía; legación rusa en Viena. »EÍ general Ponsct, comandante militar efe Sisópolls, hizo el ------ Se ha esparcido la voz de que el almirante Malcolm , des 24 una salida sobre el campo atrincherado cerca del pueblo de Al- pués de haber reunido todas las fuerzas marítimas que tienen en el ty. A su aproximaci…</t>
  </si>
  <si>
    <t>Pónsonby</t>
  </si>
  <si>
    <t>…sionados con n9 reales anuales, los cua ford, de vuelta de su misión al Brasil. También se recibieron plie te disfrutarán solamente la pensión durante los tras años de estugos del lord Pónsonby con fecha'en Rio-JaneiriTef'éde ■icéteóricos ypricíicos que comprende la enseñanza de dicha último.. ' *‘! ^. escuela; debiendo seguir correspondencia con estos pensionados pa v^r dedfeto de &gt;1 deTuaio ha resueltó S. M. que imde ra conocer 111» adelantamiento…</t>
  </si>
  <si>
    <t>Popow</t>
  </si>
  <si>
    <t>…o' Rusia, con ¿os-■piezas d¿¿rtiílfj$ ligera, y • je .¿qq/cqsaeps-lla% latino en.honor y glpria de Sto. Tjomu,dérÁqu¡no ,ycnieron los órdenes, del. &lt;cp.r.onel Krabbe, El :|eiasemé coronel Popow fue de&gt;;-[ pasages que íes señaló, el concursoíOo lós ,^utores del siglo de oro de tacqdp .coi», i50,.cosacos' í persegujr, á Hussáin-bajá de Ürana qpq. ios romanós, comprendidos en la selecta colección de las escuelas se, había salvado cuando tomámpsr é Orch…</t>
  </si>
  <si>
    <t>Porter</t>
  </si>
  <si>
    <t>…e observen puntualmente estas reglas sobe de Vencruz, de donde salió el 29 de Agosto, y h.i traído de pa ranas, cuya ejecución es incompatible con el abono de sueldos de sajero al Sr. Porter ; pero no sabemos &gt;¿ ,e ha retirado del servi 'empleados sin intermisión &lt;á los que real y positivamente se hallan cio ó viene á pasar algún tiempo. Muy extraño nos ha sido el que ‘en cuartel; hatenido -¿ bien declarar , para evitar toda duda en por este buqu…</t>
  </si>
  <si>
    <t>Portillo, Ramón</t>
  </si>
  <si>
    <t>Ramón Portillo</t>
  </si>
  <si>
    <t>…de Bil llain, 28 rs. ■ bao:^ D. Joan Manuel López Carvajal y D. Antonio Luis Coli ; Tomas Moro, gran canciller de Ingjaterra, pintada por Tinas, vecinos de Bembibre en Galicia; á D. Ramón Portillo, ve ciano, y grabada por F. Muntaner, 28 rs. cino de Bermeo en Vizcaya; á D. Josef Francisco de Arriaga, ■ El niño de Vallecas, pintada por D; Velazquez , y grabada vecino de Santa Marta, provincia de Salamanca; á D. Andres Ig por B. Vázquez, 14 rs. nacio Ipu…</t>
  </si>
  <si>
    <t>Portóles, Cayetano Puch y</t>
  </si>
  <si>
    <t>Cayetano Puch y Portóles</t>
  </si>
  <si>
    <t>…seis leguas de esta corte , una Reai na de España la Sra. Doña María Josefa Amalia de Sajorna- (Q. facultad para que pueda celebrar todos los anos una feria por tér £- P- D.); por D. Cayetano Puch y Portóles, socio de varios establecimientos literarios dei reino. Se hallarán en ks librerías demino. de ocho días, dando principio el 26 de Agosto próximo, y Cuesta, frente á S. Felipe el Real; de Villa, plazuela de Sto. Do cGitcIiiyaido -el r efe Setiembre. mingo; de…</t>
  </si>
  <si>
    <t>Posadillo, Manuel</t>
  </si>
  <si>
    <t>Manuel Posadillo</t>
  </si>
  <si>
    <t>…ncluirá.') Antonio Calvo, D. ManuelSénra, D. Francisco Iriaoyen, Dos Manía Casuso, D. Antonio Goal, D. Josef María Uría, Dos Asmo de la Peal Caja de Amortización. Lorenzo Tajona r,D. Manuel Posadillo, D. Vicente -Lazcsso* Om motivo de celebrarse la lotería primitiva el 31 del pre Í&gt;. Jdscf Aldrey, D. Nicolás Elorza, D. Josef Gandarias, Doá sente mes í las cinco- de su tarde , se traslada al día siguiente .1.° de Andrés Bcistegui, D. Tomas Gallegos f D. Ig…</t>
  </si>
  <si>
    <t>Potemkin</t>
  </si>
  <si>
    <t>…su viage al Petirsturgo 18 de Junio. cuartel general. Idem io. Mr. Whylie, médico del Emperador, y el ayudante de cam Las noticias del ejército de Turquía anuncian que el coman po general Potemkin han partido para el cuartel general del cuer dante en gefe habia hecho un reconocimiento en las inmedia po destacado del Cáucaso. ciones, de Silistria, y que hallándose preparado el enemigo, hi Escriben de Tiflis que el príncipe Khozrey-Mirza, hijo de zo este…</t>
  </si>
  <si>
    <t>Poveda, Ramón Ramos y</t>
  </si>
  <si>
    <t>Ramón Ramos y Poveda</t>
  </si>
  <si>
    <t>…CO Careciendo de noticias de las aduanas y receptorías de los do Doña Juana de Azuinsendi.......—------------ . IO mas fondeaderos de esta isla-, no podemos formar la haknza de su D. Ramón Ramos y Poveda, agente de negocios comercio; nos persuadimos sin embargo, que ei giró de ja capital, con Rea! t^nlo de los de Indias............................. . 500 cuyo resumen hemos dado, podrá ser sobre una cuarta parte del . D. Miguel Donato, vecino y del comercio de…</t>
  </si>
  <si>
    <t>Poyases, Ignacio</t>
  </si>
  <si>
    <t>Ignacio Poyases</t>
  </si>
  <si>
    <t>…la parte!oratoria, soá se han presentado á este eximen son ios sígateles: D- Josef Ar^ prestte que le han inerecido e! ajuero de un perfecto orador, y rimega; D. Seraplp Aravtca; D. Ignacio Poyases; D- Eugenio dan justo motivo para ¿esperar qué no’so lo serásifeídos^estos ser larra; D. ¿aág Hebía; D. Batel Amar ;:D, Casino &lt;k Piado me oescon gasto, sino con grande utilidad y aprovédiamrenro de y IX Felipe'Bate .* á .. ,7*;" ■ ,, toda ckse de prosas. Se…</t>
  </si>
  <si>
    <t>Pozo, Manuel del</t>
  </si>
  <si>
    <t>Manuel del Pozo</t>
  </si>
  <si>
    <t>…sla de BaTra, pasarán á la librería de Razóla Ja catedral de ,Cnenca, por ascenso de D. Prudencio Pelcgrin.de á recoger el tomo r.°, y adelantar el importe del 2.0 Angel y Pozo, á D. Manuel del Pozo; y para .otra de la dé Si ——Hallándose pendientes én el juzgado' de esta capitanía gene giienza, por promoción de.D. Juljan,HerranzMartinézal arcedianato de Molina, á D. Josef María Moreno de Toro. ral d? Castilla la Nueya, los autos de testamentaría .y juici…</t>
  </si>
  <si>
    <t>Pozzi, Francisco Vitlárdi</t>
  </si>
  <si>
    <t>Francisco Vitlárdi Pozzi</t>
  </si>
  <si>
    <t>…a al Rby nuestro -Señor de la instancia documentada El secretario de estado, N. Spuladu. que V. K. dirigió con su informe de 3 de-Abril del año próxi rxosiA. mo pasado, por la que D. Francisco Vitlárdi Pozzi, subteniente graduado de infantería, y sargento i.° dei primer regimiento de Berlín j dt Agosto. cazadores provinciales de la guardia Real de su mando, solicité La Gaceta Je Estado publicad siguiente boletín oficial sobreel grado- y sueldo de teniente por con…</t>
  </si>
  <si>
    <t>Prado, Dieróe</t>
  </si>
  <si>
    <t>Dieróe Prado</t>
  </si>
  <si>
    <t>…einerialcs el &lt;ayuariuniéáro ’de^di^ LAccsonea dal Bsbc*. .................1 igí pesoefi. ché ville hasta «1 dia is deljúnio prúmtnoccr.-jís!.»l&gt; ¡* W..ü virtud de providencié dél Sr. Dieróe Prado, tc üehte dfccorragidór de esta villa&gt;; y pora IviescribeÉía'de S¡éT»a ( io^cÍta ANUNCIOS.' y emplaza por termino óe-go dias á lo»sucesores de'Dofta'UrtUlz yDofia Antonia Fajardo, pokcadoras qufc ífueron dr4ítios cen-i *oa¡perpetúo» impusiies en conccpco'de l…</t>
  </si>
  <si>
    <t>Prado, Diez</t>
  </si>
  <si>
    <t>Diez Prado</t>
  </si>
  <si>
    <t>…acorta, para que, en el .términol qutz, y grabada por Mastard , 24' rs. de 30 días se presenten por sí ó pór medio de procurador, á de*| ducir el que le» competa en el juzgado del Sr. Diez Prado, pri-l Jesucristo muerto, pintada pór A. Caso, y grabada por J. BaWér.'a’o'rs. " , mer teniente corregidor detesta villa, y escribanía del número de| Sta. Águedá, pintada por A. Bacaro, y grabada por J. Vaa- Lopai Raro; con apercibimiento de que al que no lo…</t>
  </si>
  <si>
    <t>Prado, Diez de</t>
  </si>
  <si>
    <t>Diez de Prado</t>
  </si>
  <si>
    <t>…ayan presentado ¿ para que en el término E. isegatiya de su pto^ ' *‘J ---- - • •.t.-.—j. .. . 3 e 15dias improrogables,contados desde este anunció, hagan cons vemén * tar'ante el Sr. Diez de Prado; teniente corregidor, 7 por la escriou^ntfaW__ -T- -__ ^ ...w . __ ___ .... # ________ ___r bahía de Ordofiez, la calidad de tales con la debida justificación da ^téiüWj^Ml'^iFíl^^y^li.'^if^S^^^ntágioia/otróí ellos'¿entendidos quede no hacerlo les parará el p…</t>
  </si>
  <si>
    <t>…; Valladó;■ Otra sobre intervención del resguardo en los casos que cita. lid en la de Rodríguez, y en¿antiago en la de Rey' y Romero. (Núm. 77.) 1 — 'En virtud de provideiicia del Sr. Diez de Prado j’téniénte -/ Circular del Consejo: de la Guerra sobra cria de caballos. corregidor de esta villa, refrendada delcscribáno $ierr|, se cita'y ([Idem.) emplaza á los acreedores que no se hayan personado enét juifcio Real orden sobre admisión de buques españoles…</t>
  </si>
  <si>
    <t>…ue en el término de 30 días ..comparezca París...... 16 1 i 1. ■’ 1. á exponer, lo que estime en el expediente formado sobre diejia re Santander. ... Par dinero., tención, ante el Sr. Diez de Prado, teniente, corregidor da esta Bilbao..... ... Par ídem. villa-y escribanía de Villa y Fernandez; y dé lo contrarió se alCádiz....... «••• Par á i benelj zari dicha retención , y procederá á lo demás que haya lugar en Sevilla..... .... ¿dado papel. derecho. EN…</t>
  </si>
  <si>
    <t>…....Se ata y emplaza á D. Ramón de Oro y Paz para que en el Alicante.™ f ídem. término de 20 dias se presente por si ó por medio de procurador Muróte.*.*,. Idem. «n ei juzgado del Sr. Diez de Prado, teniente corregidor de esta Vafeaste.™ Idem. villa, por la escribanía del número de Gonzalo, á contestar un Barcelona á pesos fuertes.......................... ..... -§- ídem. traslado que se le ha conferido en los amos de testamentaría de Zaragom^™.........…</t>
  </si>
  <si>
    <t>Praf, Francisco</t>
  </si>
  <si>
    <t>Francisco Praf</t>
  </si>
  <si>
    <t>…é fite y emplace , ¿ j|odos los quOiee l crean con deresho. á di? y Armcla á ía ,0ri(iusi«»t¿ cha.tntimaMaría, eómo 'acrefdores ..legataéios ó heredetfos^ipare D. Juan Calvete y í D. Francisco Praf. A qué/.deaPro&lt;&lt;fel;: término do godiak jé ocdMrcaoen ifomuiiaMéisd .,. Igualmeptef s¿ há stryi# , .nombrar,¿-consulta deda cá- «efloria f nor la cséribaata.dU ifúrnero dé .Gmado/ilon.te.radici; mafa, pira, ja, regencia ¿«U»nte con apercibimiento qurparado sm…</t>
  </si>
  <si>
    <t>Prafs, Blas María</t>
  </si>
  <si>
    <t>Blas María Prafs</t>
  </si>
  <si>
    <t>…éro'de.d¡eln&gt;mccin4Hl‘:i dodíidéstl qué Para otra de la. catedral, de Segorve^ vacante por jpTOOM^ioin tUféeipR£«tt.hl téiiiú&gt;ii&gt;ode.foíliesr,pé»ado*[;léecial«s sin ¡beétrlOles de D. Blas María Prafs á ufta.. pl4za supernumeraria:de auditorfide ptrlrí tndtt^írjuicioiftiííikil-rcq ¿j-s.'ritíbe MnérRsixrh'fcibslbtv fia! la Rota da la nunciatura apprfólke^ óD. y^te.GuirítjrjS*^ ^«üilbiaMo. iiombfldD«^&amp;»^mHstéfi£efloi)^poifsíiietijntae&gt; íarra.,-\-, j. .■&gt; tói…</t>
  </si>
  <si>
    <t>Presidente</t>
  </si>
  <si>
    <t>…ógica que posee esta academia. ^ .5' . t; En la misma sesión se dió cuenta, entre otros, ide-un oficio cuentro el gobérhadór político militar ,é¡' áy u ÓfaiS i e o jo' y un in dél Sr. Presidente de la Junta de Sanidad , en el que oMenaba que • menso pueblo, y estando colgada toda_la carrera, y3lo niismo el ' lá academia, como subdelegado, Técogiese un parte otario dé los 1 resto de Ja población, .con iluminación en noche- En el momeo* profesores de m…</t>
  </si>
  <si>
    <t>Prieto, Manuel</t>
  </si>
  <si>
    <t>Manuel Prieto</t>
  </si>
  <si>
    <t>…por Librería de escribanos, abogados y jueces, de D. Josef Febre unos molinos de viento harineros. ro, reformada por el Lie. D. Josef Marcos Gutiérrez, abogado Idem y de Agosto. A D. Manuel Prieto, vecino de Sevilla, del ilustre colegio de esta corte, séptima edición. Parece inútil privilegio de invención por cinco años por una máquina que sirve elogiar esta obra apreciable y magistral que tanta aceptación ha para hacer peines de concha, carey y asta,…</t>
  </si>
  <si>
    <t>Príncipe</t>
  </si>
  <si>
    <t>…ios dos: milla .mandado vestir luto por ocho diati» y 4 Monarca, de- apostólicos yJ^&gt;W«íoí$&amp;?teosb: de ¿tipleé cuaotas satisfacciones teñamos derecho de exigir, septo dé S; JE, él Sr. Príncipe D. Agusjm &lt;rtb'gi&gt; ipairjícal ípespierna: en'cpvUr á»u hijo mayor con el caimacaná dar noticia pue* de haljerk cumplimentado ,¡ nq sojp. jtízpj p^fe .^ylzle'j ¡j su circuostancodad* todo al comandante en gefecondedePaskcvitch.&lt;&gt; ilustre comitiva un refresco abundante,…</t>
  </si>
  <si>
    <t>Principe</t>
  </si>
  <si>
    <t>…aer ran mea coo rica cubiciiay cuatro grande» candelabro*, á euro la glorids» ákrirj^i dá Sl Imeg de &amp; Fardando g da Wmenriques renfe se colocó S. M. de pie, y á tu lado él Excmo. Sr. Principe y tx los Cárloü: estirpe ¿ enjm cetfo paternal in eneoshendade al Íde Scilla coa el mcrénrib ¿oeependn el otro al Excmo. Sr. conde Ornnipoténté elrbietMtar dt tantos millones de shnaa. • de ^PWpaaad suyo i ydetpue» de laido» Jd* respectivo» picóos ■J Si l» Es…</t>
  </si>
  <si>
    <t>Proso-</t>
  </si>
  <si>
    <t>…de Junio. sostenidas por un baluarte comenzaron á hacer fuego á las dos de Antes de ayer Uegó aquí el Emperador, y ayer llegaron el la fardé contra nuestros puestos avanzados. El príncipe Proso- oran duque y la gran duquesa de Sajorna-Weiniar. rowski atacó al enemigo con mucho vigor, y le obligó á reple Mañana saldrá para el campo de Vánova toda la infantería</t>
  </si>
  <si>
    <t>Prots, Isidro</t>
  </si>
  <si>
    <t>Isidro Prots</t>
  </si>
  <si>
    <t>…i*MsiSS«l*MÍ*M*M»l**&gt;*l*»MM«IMlM|MSt|S ^ j I draza. Di Juan Sala, D. Domingo Sooparis, D. Mariano Vals, ■ Murcia...;....!.*...............v.................................. i¿em* D. Isidro Prots, D. Fernando Hérrera y D, Vicente Salvés, que V1ÍCÍHCIÉ&gt;ssÍimms«smmi«»»«shs&gt;».m».*smsi........ idem. representaba la caja de Amortización: todos.acreedores en el con Badajoz..-;........................................ 00. curso del Sr. marques de Benavént, qn…</t>
  </si>
  <si>
    <t>Prudencia</t>
  </si>
  <si>
    <t>…aquel, y vccinos qué б. Desde Minaya al Pedernoso.......... .............. 6. fueron estos de la villa de la Nava de la Asur¿;ion, y hermano de 7. Desde el Pecjerñóso al Corral 6b Doña Prudencia .Gwllár, ye difunta, viuda dé D. Bernardo Revilla, 8. Desde el Corral 4 AriD|ll|^e««*sss»ssis*s«iss&lt;i«fH**H» yecinos que fueron de la ciudad de S«góvis , para que en el térmi 30* jD*sCanio no preciso de 30 dia* se presente en el juzgado del Sr, corregidor de…</t>
  </si>
  <si>
    <t>Prueba, Tcleafioro de</t>
  </si>
  <si>
    <t>Tcleafioro de Prueba</t>
  </si>
  <si>
    <t>…■•••a . ■ 500 •' es, de advertir que al publicarse la orden de armamento feneral, Jtini —- ---- *1—*. . . 1,000 ,¡ los,ingleses y amcr¡canos se negaron a cumplirla, fundados cp uq D. Tcleafioro de Prueba f. Cpsío. 500, &gt; convenio que les eximia de todo servicio obligatorio- ]ba ya á veri D.Antoniode {1 Torre f Antufiino......3,000 ■ ficarse el ataque, cuando Mr-h^endevi lie, cónsul fráqccs, quiso Doña paulado la Torra y Antufiano i,SOO oponerse al servicio qu…</t>
  </si>
  <si>
    <t>Prusia, Real de</t>
  </si>
  <si>
    <t>Real de Prusia</t>
  </si>
  <si>
    <t>…justicias del menor descuido ó connivencia: Guillermo , hijo segundo del Rey de Prusia: asistieron ácste acto para lo cual formarán sigilosamente listas de ios matrimonios des el príncipe Real de Prusia y el duque de Sajonia Coburgo-Gotha, unidos y amancebados; y en el caso de continuar, después de cor y el primero fue recibido por el Gran Duque caballero de primera regidos ó castigados, darán parte á las chanciHerías y audiencias, clase de la orden del Alco…</t>
  </si>
  <si>
    <t>PSUCSiA</t>
  </si>
  <si>
    <t>…dos regka antes de su promulgación, -4.0 Que fenecido que sea el pre ejércitos que se hallan actualmente en esta ciudad. nses-te año» remitan los mismos Intendente» á la Dirección general PSUCSiA. ; de Restas los estados necesarios para h redacción del que se cn; carta á esta por' el srt. 18 de dicha Reai orden, y que para ello Berlín iy de Maro. deberás expresar; primero, los establecimientos de pesca y sala Parece que ha habido en Peiersburgo acalor…</t>
  </si>
  <si>
    <t>Pthhfi</t>
  </si>
  <si>
    <t>…eparativos; peros» de la guerra desde la toma de Silhtria. El &lt;&gt;9 de Junio aun estaba ignoté x?llli' presentación al Sultati se hará élmismo día que vtdelamrdeSchumla el cucrpodcl conde Pthhfi ¡‘ péro se’ estaba prb&gt; &lt;aén al kaímalcan, que hace las veces del reís-efTendi. Hasta ahor rando, pqrapartrr á Burgas, y esperaba un rafaérzo de ío9 ra io prohibía la ctiqucta ; mas se supone, que S. A. lo permitirá, labrar perteneciente* al cuerpo del genera…</t>
  </si>
  <si>
    <t>Puch, C.</t>
  </si>
  <si>
    <t>C. Puch</t>
  </si>
  <si>
    <t>…* Siete dé carrér* dé tsíédicina'y ^íugía que Sabio , coa algunos reparos 3 la Giomód L¡c. Gr««orio Lopez, han de cursar encella , é igualmente éuedtr éstiMr ensefianra» fran- por D. C. Puch. Véndese en la librería de Quirós(/remeJa cate cas tnra cualqüinra que quitáÓje rticihinút que j63qs'7&lt;,* a,uinnos de los Giemiqe, y en el despacho, de libros calle «te las Pillerías, de Cíd¡z hayati de r&lt;*ali€larsé ppT ahora ^recBa y éitclusivamentt esquina…</t>
  </si>
  <si>
    <t>Puebla, Santasade la</t>
  </si>
  <si>
    <t>Santasade la Puebla</t>
  </si>
  <si>
    <t>…ados análogos a Jas montañas del Jura: k se Escriben de Tampke con fecha x9 de Setiembres «El ai je gurada ha Formado los Pirineos y -lo» Apeninos; y la skis moder Agosto llegó el general Santasade la Puebla vieja con 1400 hom na , que también ha sido k mas violenta y fuerte, ha,dado origen bres , para atacar las tropas españolas que hablan quedado en esta á íov Alpes, y fea elevado á mas de gS metros de altura los lerplaza. El general Barradas había salido con u…</t>
  </si>
  <si>
    <t>Puerta</t>
  </si>
  <si>
    <t>…Aiisch, Haiü, íLtmn y Abderrhman-bajá. Peiers Burgo y ¿ir Setiembre, En prueba de ks buenas disposiciones en que se halla la El Diario de hoy de esta capital publica un parte del conde Puerta, ¡t hm sacado di la cárcel á muchos mercaderes rusos, que</t>
  </si>
  <si>
    <t>Puga, Francisco Solano</t>
  </si>
  <si>
    <t>Francisco Solano Puga</t>
  </si>
  <si>
    <t>…tisfacciones que pide o que le exija «n ais culta pluma lo habiaocopiado con fidelidad. El académico de ro B^nMéUnL' Naüa ae‘ fia, tAtlbcido atiM de le resolución que este núnicro D. Francisco Solano Puga se ocupó de la análisis de este dnmms^ü^ido í «ótisécoM^iaÁria llegada da dicho enviado. escrito,, dando á conocer'sú exactitud' éti observar. v su cloouen" llegado 4 ToToñ'lf goleta Mentare procedente da-Argel, eté'eá escribiricon pl«egó« dít:' mácherinche i…</t>
  </si>
  <si>
    <t>Puig, Josef María</t>
  </si>
  <si>
    <t>Josef María Puig</t>
  </si>
  <si>
    <t>…de Es nario todo cuanto, después de satisfechas sus,cargas, quedase de' tado la Real orden del tenor siguiente: las rentas del Real priorato, de Sar; mjndjnda.al,m'bitjo tiempo, A D. Josef María Puig digo con ésta fecha lo que1 sigue. que delo^sobrante deí economatp de este arzobispado f de que por «Habiendo tomado en consideración el Rxy nuestro Señor concesiones, pontificias, «odia, también disponer, se'.tqiryue para las diferentes exposiciones qué hici…</t>
  </si>
  <si>
    <t>Puig, Vicente</t>
  </si>
  <si>
    <t>Vicente Puig</t>
  </si>
  <si>
    <t>…¡de alcalde del crimen de Depósito de entrada...,......... 2.066,646 17IJ. la propia audiencia de Géliciá,vacantes por fallecimiento de Don Agustín'de Sojo , y haber sido nombrado D. Vicente Puig de .... Exportación. ' Semper' para alcalde del crimen de la chancillaría de Valladolid, á D,-Miguel López Andrcu y D Josef Antonio Navarrete. Comercio nacional................. 2.284,250 7áy Asimismo se ha servido S. M.¡ nombrar-para lá vara de alcalde Extra…</t>
  </si>
  <si>
    <t>Puigdesgobs, Mariano</t>
  </si>
  <si>
    <t>Mariano Puigdesgobs</t>
  </si>
  <si>
    <t>…un horno de pan-cocer, útd al pueblo por su servicio y á los M-inresa, D. jusc Torrees y M;nmda, paños. oremos por ¿u procucto, corteado con la cobranza de una deuot. Capellades s D. Mariano Puigdesgobs, papel de vinas cla^. Lts fiemas obras se has hecho por atraso^ olvídalos o pr repar Madrid, D. Juan Falcóte:, sombreros. timiento fie cargas vecimdies: v toá'iS se debes 2 la vigilancia y Sancu-go f D. Bem¿tdo Ituarte, ceñido. cor.iios de! myn-r D. búlíx Mar…</t>
  </si>
  <si>
    <t>Puirredon, Juan Martin</t>
  </si>
  <si>
    <t>Juan Martin Puirredon</t>
  </si>
  <si>
    <t>…e) Villegas dictaminó como asesor: ql'gobierno cu Buenos-Aires, titulado ti Tiempo', y la perdona que en él habla brió sus compromisos y! reembolsó al señor Lezica. Se presenta es D. Juan Martin Puirredon, director el afio de 19 de la llama rían mas testimonios si fuera necesario. da república Argentina:' sugeto que le exhibe con el motivo da es «Me quéda la confianza de creer que después de éstos hechos tar contestando 1 ciertas aserciones de Mr. Alejandro H/…</t>
  </si>
  <si>
    <t>Pujadas, Joaquín</t>
  </si>
  <si>
    <t>Joaquín Pujadas</t>
  </si>
  <si>
    <t>…cilante la autoridad de todos. Asi se pensaba fp siglos nada cavi- En Italiano, D. Agustín Burgos. . losos en la crítica, y no.tan melindrosos para la obediencia como En Francés, D. Joaquín Pujadas y D. Manuel Morales. .el presente. ¡Qué deberá creerse ahora! Si en .dias serenos se tuvo En Ingles, D. Manuel Griñan. . por aventurado expomy los antiguos derechos denlos gobiernos á En Dibujo, D. Pedro Campuzano y D. Teodoro Saldafia. .los vaivenes de upa discusión ¡no seria s…</t>
  </si>
  <si>
    <t>Pulgar, Pedro</t>
  </si>
  <si>
    <t>Pedro Pulgar</t>
  </si>
  <si>
    <t>…to no han sido molestados por .el gobierno, y sus iglesias se : la po , D. Tomas López Anteo ? D- Antonio María Zubiaur, Don hallan tan frecuentadas como antes. icrTeodoro Crespo. D. Pedro Pulgar, D.Rafael Autrsn ,D. Frail El naslr de Pera y de Gálaía ha sido reemplazado por Nouri- tífiero Ares , D. Mariano Ocana, D. Rafael Díaz de R ibera, * bey, tesorero dei Capitan-bajá. slks Mamad de Zarazaga, D. Carlos Florez y Val le jo, D. Francisco Se dice que…</t>
  </si>
  <si>
    <t>Puskewitsch</t>
  </si>
  <si>
    <t>…S. ni aun las conoce el general Muffling, que según decían venia ex TUXQUIA. presamente para instruir á la Puerta de lo que se la exigía para la suspensión de las hostilidades. El general Puskewitsch ha salidoConstantinopla (Pera) 16 de Agosto. de Erzeron, dividiendo su ejército en dos columnas, de las cuales Por fin los comisionados que han de ir al cuartel general ru una marcha sobre Trebisonda y la otra sobre Tokat. Esta opera so, han recibido ya orden…</t>
  </si>
  <si>
    <t>Q, Gregorio</t>
  </si>
  <si>
    <t>Gregorio Q</t>
  </si>
  <si>
    <t>…o. ' ....... -. ■ na: para la dignidad de arcediano de C'irballeda de la iglesia ca »E1 general Diebitsch se he elevado sobre los guerreros de su tedral de Astorga, por nauerte de D. Gregorio Q liroga, á Don tiempo ; se ha aprovechado de-todas las debilidades de sus enemi Andrés Insua de Pazo», chantre de la catedral de Trujiljo.* paro gos, y la Puerta ha sido vencida.” una canongía de la de Calahorra ,.por fallecimiento de D. Fran cisco Alonso Guti…</t>
  </si>
  <si>
    <t>Qhópo</t>
  </si>
  <si>
    <t>…eciso temerlo todo y obrar los habitantes de Flix, en una exposición hecha por el párroco y en consecuencia de ello. ^Standard.) ayuntamiento de la villa, y dirigida por ei Excmo. Sr. Qhópo. El mal tiempo no permitió hacer la apertura de k obra en ei mis PUAKCIÁ. mo azud, y se hubo de verificar en la Plaza Mayor , por donde P.-im 5 de Febrero. pasa la acequia real. El pueblo y clero salieron de la iglesia en JBcUsa de hoy. Cinco por roo consolid…</t>
  </si>
  <si>
    <t>Qimoi, Maauel Yela y</t>
  </si>
  <si>
    <t>Maauel Yela y Qimoi</t>
  </si>
  <si>
    <t>…yedra',veciao de Jttucnsto , y hallando al pie de la cruz cl cousuelo de ius penas; la rilLa de Mondcpr, &lt;ie&gt;pue» de e*te:i los hijo» de Aasdres de . JiMo traducido dy francés por D. Maauel Yela y Qimoi cMrta Talavera&gt; 4 lo» de Andre» de Cuellar 4lsabel.de la ConcepcÍ0n , á edicton.Sehallaráenlal¡brería deNoViilo&lt;,calle des laCoocep* loé 4e, Antonio de Salamanca y de Mariana de Sayavcdrarl Juan cipo mronima. Do» tomos en 8.a: íu precio *° ”• en p*»ta« ~ de A…</t>
  </si>
  <si>
    <t>Qmaítf</t>
  </si>
  <si>
    <t>…FrancitGome» Somorrostro, D&lt;tatnro.Mdrano , D. Dbaainuo Pom- eo Rodrigmz,4Mastue mMW qoe. Matas asta uoeta^i pimanria bo, D» FrarKÍM^&gt;ycrgirA,'D.,Fio. Alrara‘Rab40«.IX Juan Am dal Sr. Qmaítf. Btaod. tmtara dé ommgidor^daunfitatai iy anie _ gel Chaco», D. Josef Semayan», -JP. Iwdoro Seco, D. Vitnnta d iiBhtatafic- taitlirmln «cfnañeriéta^. hspémJata ' Bert&gt;anza, D. Joaquin Ratmet ,iP,Joser Mmta.^feévl ,Df Jpsdf S.S.«aU#de S; Roques nánX1 'rd-y1 if…</t>
  </si>
  <si>
    <t>Quepleados, Francisco</t>
  </si>
  <si>
    <t>Francisco Quepleados</t>
  </si>
  <si>
    <t>…la en las fábricas. a.® El Cardenal Gil Albornoz. Gonzalo Fernandez de Cór La zirconia y la glucina, por su escasez, no han sido aun em doba. El eran duque de Alba. Arias Montano. D. Francisco Quepleados en las artes. Se encuentran en las minas de ciertas piedras vedo'v Vi llegas.'D; Juan de Perreras. preciosas, y han sido clasificadas aparte por los químicos, por di 3.0 Hernán Cortés. Garcilaso de la Vega. D. Alonso de Er-i ferenciarse esencialmente de todas…</t>
  </si>
  <si>
    <t>Qúesada, Genaro</t>
  </si>
  <si>
    <t>Genaro Qúesada</t>
  </si>
  <si>
    <t>…edoy a, Sr. D. Pedro Mádrazo, Granada. i} ídem. Sr. D. Pedro Bravo y Sr. D. Mariano Gil. . " f ídem, En piano. Sr. D. Miguel Fontecilla y Sr. D. Miguel Saliiua. i ídem. En violín. Sr. D. Genaro Qúesada. • Valencia i ídem. Enflauta. Excmo. Sr. marques de Casasola. Barcelona á pesos fuertes.................................. f ídem. . En equitación. Sr. D. Antonio'Calderón! Zaragoza,........»..........!.......,...;............... ii ídem! En esgrima. Sr. D. Jo…</t>
  </si>
  <si>
    <t>Quijote</t>
  </si>
  <si>
    <t>…i 40: ácáittt. atioba 40 rs. 7.viuda de,Cruz; y en las misrrus se hallarán la Historia de la/r#- r Denia. (16 de Noviembre.) Trigo, fanega'36: maiz ao:,ce^ yolucion de jEspafla^el D. Quijote de la Europa: el discurso sobre bada 14: vino, arroba 6: aceite '38. : ‘ el modo de estar en jas iglesias y santihear las fimtas : y el tratado Él mes anterior han salido 6 buques ingleses con carga de pasa ,de Sitpon Abril' «obre el mejor ntptap de estudia*…</t>
  </si>
  <si>
    <t>Quintana, Manuefjfosef</t>
  </si>
  <si>
    <t>Manuefjfosef Quintana</t>
  </si>
  <si>
    <t>…&amp;ciea epitalámica al feliz enlace de S. M. C. d Ies agentas da la pública prosperidad, (ií rot&amp;miarác} Sr/Eh Fsxkanoo Yircon k Sermt» Señora Doña-:Ma5.ia Cris tina be Borbon , por D. Manuefjfosef Quintana. V¿nd^e á 2 rs» XBC&amp;OrOGIA. " ' ■* J ~ m papel coman/y 4.6 rs.en ei superfino en el despacha.de kúmEn ay o* Setiembre próximo pasadó fsüedó es esta corté '3 preou ReaL ... . I/-7-- ; los 60 años de edad no ansfdidoá, ei ExtmoFSrlIA Bruno Va- - ........ ------…</t>
  </si>
  <si>
    <t>Quiroga</t>
  </si>
  <si>
    <t>…sii vid» fi ■ «St.hay quien pueda dudar de la exactitud de éstos-hechos, que esta paz, porque ya se babia formado en la ciudad un terrible lea la memoria que escribió y publicó el general Quiroga, un» partido contra ¿1. de los primeros gefes de aquel ejército, y hallará comprobada la eficaz cooperación con. que obró en aquella insurrección el gobier no dé la tepúblicay y encontn’ri tambien que'-los auxilios de di La amarga ocupación de reconocer por l…</t>
  </si>
  <si>
    <t>R, A.</t>
  </si>
  <si>
    <t>A. R</t>
  </si>
  <si>
    <t>…dos flautas también á 4. Gracioso wals nuevo característico de cinco £1 protector de la Real escuela de veterinaria hace saber: que partes, titulado wals de la Pata de cabra, por D. A. R.; para con arreglo á lo prevenido en el. artículo $79 de la ordenanza de piano á $ rs., guitarra 4 y flauta 3: asimismo la marcha titulada este establecimiento, se debe provee/ por oposición rigurosa una el sitio deCorinto, ópera compuesta últimamente por el c…</t>
  </si>
  <si>
    <t>…tuna en Corfú es mas abun Himno con coros compuesto y dedicado á nuestro angusto daste ea los años impares: de aquí es que los envíos mas conside Monarca Sr. D. Fernando vii , por D. A. R., en obsequio de rables de pescado deberán hacerse en los primeros meses de los su feliz enlace con la Serma. Sra. Doña María Cristina de años pares. No obstante como la vendan la $e hace en la isla á Borson , para canto y plano, á 6 rs., y para guitarra á 5.…</t>
  </si>
  <si>
    <t>R, A. R. de</t>
  </si>
  <si>
    <t>A. R. de R</t>
  </si>
  <si>
    <t>…v c:rcu ¿apecc.on qae ha manifestado en D. J. de B........................... ....... ......... ................ 1,000 sus c^nR-encíss ccn el frmccS; y en París se cree gene JE S. D. A. R. de R................................. ........ .. 1,000 :rrrm ralmente cue los gdzine^e- de Francia y de. Inglaterra Citan per* lina persona uve o:uku su nombre...................... 100 fect-T rn;_ «cor. nur-U z , ¿z-p-::_ ce sos ru os. D. R. de E...‘.............…</t>
  </si>
  <si>
    <t>R, F.</t>
  </si>
  <si>
    <t>F. R</t>
  </si>
  <si>
    <t>…, individuo de 'varias socied*Doña R. S...........................'........................................ 320 des literarias Scc., trtducido de la última edición inglesa,, con—: Doña F. R......................... .....................................-i... 40 siderablemente aumentada con varias adiciones, por «;Dr. Don^ A de G........................................................................ 400 Celedonio Martínez Caballero, profesor de me…</t>
  </si>
  <si>
    <t>R, J.</t>
  </si>
  <si>
    <t>J. R</t>
  </si>
  <si>
    <t>…..... zoo —Gsr............ S*° D. Manuel Muñoz, párroco de Lalande ••*■**■••••»»ee»e '400 D. M. R....... 400 D. F Fernandez.^.—............................. .................. 600 D. J. R...................... 100 • D.,Francisco María de Ubíllós............................... ■ - 400: Dofia1 M. L A. de O. 340’ ' D B. Padulcs-.........-...i......................... ............. ............... loo D. P. M..................... 8ó D. Bartótomé Sa…</t>
  </si>
  <si>
    <t>R, M.</t>
  </si>
  <si>
    <t>M. R</t>
  </si>
  <si>
    <t>…................. ...... 40 D. Josef Dionisio Leal............................................. zoo —Gsr............ S*° D. Manuel Muñoz, párroco de Lalande ••*■**■••••»»ee»e '400 D. M. R....... 400 D. F Fernandez.^.—............................. .................. 600 D. J. R...................... 100 • D.,Francisco María de Ubíllós............................... ■ - 400: Dofia1 M. L A. de O. 340’ ' D B. Padulcs-.........-...i.................…</t>
  </si>
  <si>
    <t>R, Pedro Eoptxuu O.</t>
  </si>
  <si>
    <t>Pedro Eoptxuu O. R</t>
  </si>
  <si>
    <t>…eto, D. Manuel Sí'tirana , D Fr masco Aki- combinar ei surtido def país epidemiado con la seguridad de los xrfras, D. Julián Rodrigo, O. Lucio Vade, O. Lidoro Díaz, Hmít rofe&lt;. sL D. Pedro Eoptxuu O. R«fatL López Ballesteros, D. Ju*n Tro, En 1808 fue nombrado coronel de! regimiento infantería im ¿t D. baít Nunez . D. Manuel Moreno, D. Jóser Fchegaray, Don perial de Toledo, con el que volvió á k pkza de Cádiz, donde ya ra jo-ef García Octdcros, D. Luis Angul…</t>
  </si>
  <si>
    <t>R, Rafael Díaz de</t>
  </si>
  <si>
    <t>Rafael Díaz de R</t>
  </si>
  <si>
    <t>…frecuentadas como antes. icrTeodoro Crespo. D. Pedro Pulgar, D.Rafael Autrsn ,D. Frail El naslr de Pera y de Gálaía ha sido reemplazado por Nouri- tífiero Ares , D. Mariano Ocana, D. Rafael Díaz de R ibera, * bey, tesorero dei Capitan-bajá. slks Mamad de Zarazaga, D. Carlos Florez y Val le jo, D. Francisco Se dice que el conde Alexis-Orloff, uno de los comisarios Alonso Visdo, D. Josef de Sierra y D. Antonio Ventura Mon que asistieron á las conferencias d…</t>
  </si>
  <si>
    <t>Ra</t>
  </si>
  <si>
    <t>…te Se hallará cji la librería de Ranz, calle de ia Cruz. del primer extracto de la de'este día á N ico! asa Perez,-compren : - Cartilla metódica del solfeo, dispuesta en verso por D. Ra dida en las de los víctimas del Dos de Mayo de 1808 en Madrid! i món Biosca, capellán de las Sras. Descalzas-Reales de esta corte. AVISOS* Esta obra es muy útil á los -que se dedican al ¿estudio de la músi ca, pues en 40 láminas reúne lo agradable para los af…</t>
  </si>
  <si>
    <t>…que je dispepa cltrono. D. Josef Carrillo de Albornoz. Hernando Alárcon. ■ . Si lf»qtie.vm¿á.Etf*A^ «9n.9ÍW trisas no*. arguyen acaso con. 11 Juan de Toiquemada. Hernando de Soto. D. Ra^rígOrJi** la desconfianra que jo* »t«f»M»«de que el gobierno siga en sus, meneswSto. Tomar de Villaiuieva Diego García de Paredes. Fxan-. propósito* CQn.la^ímfeKtMb|bltíéG&gt;M9b 9* *u patriotismo ape-, cisco,Pizarro. "' trae, y con qoeno e* desperar &lt;JU# 14 JMp…</t>
  </si>
  <si>
    <t>Ra, Alonso Ñoñez de</t>
  </si>
  <si>
    <t>Alonso Ñoñez de Ra</t>
  </si>
  <si>
    <t>…píamete ^te de Setiem Sermones escogidos morales y panegíricos, piáritas espirituabre úI tteo £ presencia dei §r- Director general de Minas, en el te, ^ cartas p^toralesi&amp;I Excmo. Sr. D. Alonso Ñoñez de Ra que todas ^efoñ pruebas &lt;íe hallarse suficientemente impuestos en ro , arzobispo de Méjico Ótc., coa el retrato del aumr ; y nn re ks' teorías.. y adiestrados en la' pílate de las manipulaciones quí sumen de su vida. El mérito de estos sermones ytemas piezas…</t>
  </si>
  <si>
    <t>Ra, Antomo</t>
  </si>
  <si>
    <t>Antomo Ra</t>
  </si>
  <si>
    <t>…^^^ "Agosto de í8&lt;ap, á las cnce de la noche.—El gobernador militar de este cantón Josef Miguel lí Ret nuestro Señor se |ja sfryidq nombrar, á consulta de Salomon.*, la Cámara , á D. Antomo Ra|iGsÍ¡|ra la dignidad de arcediano &gt; Gobierno military ppAico^ d0 capitón de Tamaulipas. de la iglesia catedral de Albarracín ^vacante por fallecimiento de 5&gt;E1 20 á las seis de la tarde avisé á V. $. por un extraordina D. Pedro Antonio Fernandez ; á D. Juan d…</t>
  </si>
  <si>
    <t>Ra, Miguel González y IX</t>
  </si>
  <si>
    <t>Miguel González y IX Ra</t>
  </si>
  <si>
    <t>…embdjsimr'ñFrral. La asamblea popular nlíkí cálzadr, y los Sres. D. Miguel Hidalgo, iDan ce es omeaa ur fvnict*"* ¿a sabiduría &lt;f« rehusar las concesiones per- Gabriel ét kí1E/e^, D. Miguel González y IX Ra pn ares que s^r Monarca je hiela. Las sociedides secretas no inca- món Martínez, testamentarios út Ja Sra. D. María m^ián y^ en Frtí^ ?, n I rv-¡ers íí? en Sajonk, y todo ammek Joaquina de Sakvert y Quiníanaouefias...... r0,000 que, gradas á h ítjB ’etsdu aus…</t>
  </si>
  <si>
    <t>Rafael</t>
  </si>
  <si>
    <t>…rcio de la comercio total de Puerto-Rico. Comna , y residente es esta corte........-..........—..... 20,000 D. Manuel María Cambronera............................. 1,000 AVISOS. , D. Rafael ce Góngora j Armenta, caballero de Por Real orden de 14.del presente mes se ha mandado cele la orden m Alcántara} y coronel retirado.................. 2,200 brar nuevo remare en esta corte del suministro de utensilios á las tropas deí ejército de Andalucía po…</t>
  </si>
  <si>
    <t>…..........i..:--........... 30 (Se continuara.) en el trance apurado en que se ve, pide con "instancia al gobierno de Méjico refuerzo de tropas para contener á los invasores. Esta D. Rafael de la Rosa, interventor de rentas de Ayamonte, noticia ha causado una gran sensación en los revoltosos, porque</t>
  </si>
  <si>
    <t>…uantos se hallaban'» estas diferentes operaciones con entretenidas fábulas que. decoraban bordo del riavío Almirante ruso-creyeron que se* había encallado.. los- niñosmas tiernos. D. Rafael d« Moatesoro dijo una .oda en I Tus cartas particulares de Constantinopla anuncian que ci en'-’ alabanza de nuestro Católico Monarca., " viado persa que sé hallaba en aquella capital-habiá'tenido una con Por último después de haber repartido muchos carteles d…</t>
  </si>
  <si>
    <t>…e á D. Mariano Pascual Batanero 1 .para lina canongía santa riencias á presencia del Gran Duque, y el i.° de Júnioras repi iglesia metropolitana de Santiago, por. fallecimiento.dé,D. Rafael tieron delante de las primeras autoridades civiles y militares,' de López Lago^á D. Nicolás López .Ballesteros y Santamariita; y los individuos de la academia de los gtor¿áfilos y de casi todo el para una ración de la;iglesia, catedral..de Málaga, por el -de…</t>
  </si>
  <si>
    <t>Rafee</t>
  </si>
  <si>
    <t>…, habla, un visiteo arco.,, cucuyo .punió se presenté á ofrecer las sumisos respetos el intendente de la se género de operaciones ; y las medidas de aplicación han redoblado gunda D. Rafee! Garfias, acompañando á le» augustos Yiageros su actividad. hasta, ia ciudad , á cuyas puertas, esperaba de ceremonia el alcalde Asi es que i.° el resultado mas importante que se deduce del mayor con el ayuntamiento. Por la noche ha habido iluminación, examen…</t>
  </si>
  <si>
    <t>Rainoud</t>
  </si>
  <si>
    <t>…ul que entreguen todas tú» armas. ¡ á cince versus de esta ciudad , hécia la orilla da! mar Negro ¡ en ,Ebtéa aeré» depositada ea un parag*a*guro, y de éu número yícala quinta del barón Rainoud, en donde la Emperatriz permane lidadee «e data u» recibo para devolverlas cxacumento luego qua &gt; ció durante un afio. Jusuf pernote la entrada é'todoe los que de n hm hacho.la p*z~ ■ • sean examinar la quina y admirar las bellezas de su parque. -Los dichos h…</t>
  </si>
  <si>
    <t>Ramírez-, Paulino</t>
  </si>
  <si>
    <t>Paulino Ramírez-</t>
  </si>
  <si>
    <t>…ruido más de go. la gente toda abandonó del alcalde mayor y cora párroco................................ tío ; tus «asas, y daspuea se rcpiticrofi otros'cuatro teinblorés, áüñqué Sr. D. Paulino Ramírez- de la Piscina « secretario no tan fuertes- ' de le embejada de Espafia en Roma............................ 500 . Dios tenga misérkótdía de nosotros, y nos libre cesnó harta Sr. D. Jacinto Román de Arroyo, cónsul de Esahora, da malas mayores que estamos temien…</t>
  </si>
  <si>
    <t>Ramoa</t>
  </si>
  <si>
    <t>…15 ip4 16 Iíb_Saataáder * benef. . _¿_Quí,ío tupies# el paradero de D. Serafin de Amenedo ó.de «¿Bilbaodallo.__Cédtzé- ídem papel—Sevilla! 41 idem._ , tus herederos, lo avisará á D. Ramoa l pez, vecino de la CóMUaga per^ Granada t £ ifdafio.—Alicante 1 ídem papel— . rufitu ,r- ' ¡f:&lt;5 ¡v VsIattia§¡dcm«^JMuiciaifi 4 if idcm*_Barcelqóa4pcaot fuer T* compsfiia guipuzeoans de Mioas cflebrafé el /de Fjjbto tes par—Zaragoza 1 ídem.—Corulla 1 idem,_.…</t>
  </si>
  <si>
    <t>Ramón</t>
  </si>
  <si>
    <t>…ortuna........................ ............................. .1 (Se continuara.) .............. Quejas de Sancho Panza.................................. ............ 1 Sainetes de D. Ramón da la Cruz, tomos 5.0. 6.a, 1U1II XOTBBIAJ. 7.*, 8.° y p.°, cada uno á....................... .. ........... 11 Noticia dt los pueblos donde han cabido Ue premios mayores de ¡a __ Memoria dirigida al Rey de Francia por los Obispos, de Real lotería moderna en…</t>
  </si>
  <si>
    <t>…az, y muchos buques cargados de granos han arribado D. Manuel Eslías Caíala, D. josef Ludena, D. Juan Ramón ¿ los puertos de Rusia. Por desgracia los huracanes que han so Perales, D. Ramón jasdenes, D. Andrés Florín, D. Miguel - brevenido en estos últimos dias han ocasionado en las cercanías del raPedro de Verda y D. Miguel López Corona: para oficiales de la Bósfcro el naufragio á algunos que hablan salido de este puerto, secretaría á D. Franci…</t>
  </si>
  <si>
    <t>Ramón, Juan</t>
  </si>
  <si>
    <t>Juan Ramón</t>
  </si>
  <si>
    <t>…que se ha pu Marta Quasda, D. Josef Pérez Vilkmif, IX Pablo Conchillos, ~ blicado la paz, y muchos buques cargados de granos han arribado D. Manuel Eslías Caíala, D. josef Ludena, D. Juan Ramón ¿ los puertos de Rusia. Por desgracia los huracanes que han so Perales, D. Ramón jasdenes, D. Andrés Florín, D. Miguel - brevenido en estos últimos dias han ocasionado en las cercanías del raPedro de Verda y D. Miguel López Corona: para oficiales de la Bósfcr…</t>
  </si>
  <si>
    <t>Ramos, Miguel Sebastian</t>
  </si>
  <si>
    <t>Miguel Sebastian Ramos</t>
  </si>
  <si>
    <t>…arnos ¿1 ejemplo cuando se trata de ejercitar las Cuenca, vacante por fallecimiento de D. Juan Nepomuceno Fue virtudes. ¡Cuán magnánimo se' presenta en proporcionar socorros ro, a.D. Miguel Sebastian Ramos: para otra dé la de Osma, por á sus hijos! ¡veinte mil fanegás'dé grano que les ha concedido, no el del). Miguel Alvarez, á D. Mariano‘Aguírre: para otra dé hacen mas que úna de sus limosnas! ¡un millón y medio de reales, la de Astorga, por muerte de D. Franc…</t>
  </si>
  <si>
    <t>Ranch</t>
  </si>
  <si>
    <t>…on desde el año Chascomus Marzo *9. El infrascrito informa al Sr. inspec de 1808 al de 1813, y propone que se instruya en este ministerio tor general que habiéndose reunido con el coronel Ranch en Siasde mi cargo un expediente;general gubernativo;sobre el pago de go, todas las tropas marcharon en persecución dé los bandidos, créditos procedentes de leu' suministros que se hicieron á ¡as tro? que se habían apoderado del pueblo de Monte, y ayer á la»…</t>
  </si>
  <si>
    <t>Ranero, Miguel Msrttncz de</t>
  </si>
  <si>
    <t>Miguel Msrttncz de Ranero</t>
  </si>
  <si>
    <t>…eal "lotería primitiva, celebrada en cias deD.Domingo Aparicio, en segundas de-D. Jotcf Díaz NóInterdidet dh 11, salieron sorteados loa números aiguientes: zíeg», y en terceras de D. Miguel Msrttncz de Ranero, y falleció 6$,i6, $7, &gt;7 T9- ' en esta corte en el «fio de 18*3; se presentará 4 deducirlo dentro El premio de 1500 rs. concedido en todas las extracciones 4 , del término de 30 dias en el juzgado del Sr. García Doncel, y es las huérfanas da militare»~y patr…</t>
  </si>
  <si>
    <t>Ratmet, Joaquin</t>
  </si>
  <si>
    <t>Joaquin Ratmet</t>
  </si>
  <si>
    <t>…Qmaítf. Btaod. tmtara dé ommgidor^daunfitatai iy anie _ gel Chaco», D. Josef Semayan», -JP. Iwdoro Seco, D. Vitnnta d iiBhtatafic- taitlirmln «cfnañeriéta^. hspémJata ' Bert&gt;anza, D. Joaquin Ratmet ,iP,Joser Mmta.^feévl ,Df Jpsdf S.S.«aU#de S; Roques nánX1 'rd-y1 ifycmrto; t S* ló ’ftam'évsm Alejandro, D. FniKiMOrSitiáiR BopiAicinOtar, D. Jnah alyáblicoyawnatfcúidaloa^uewptadaneaéhaiádor.i:^: ■ ( AntOnio de la Torre , &gt;D^;lta»o'I&gt;íI«ito, D# Julián Gutie…</t>
  </si>
  <si>
    <t>Rauch</t>
  </si>
  <si>
    <t>…ge 31 de Mayo del año último , según lo prevenido en la Real or neralmente sentida. den de 17 de Mano del actual. De Real orden &amp;c. Madrid 8 de Después de esta desgracia marchóel coronel Rauch a la ca Julio de i8ip.=Cuis López Ballesteros. « beza de un regimiento de húsares, para atacará los anarquistas que se hallaban en las inmediaciones de la guardia del Monte. Según Otra Real orden sobre pago de cantidades por suministros hechos los informes de…</t>
  </si>
  <si>
    <t>Raüesíeras, Luis López</t>
  </si>
  <si>
    <t>Luis López Raüesíeras</t>
  </si>
  <si>
    <t>…s que salen por ia*. puerta de mar de Bar bricado de la Real mano de §* M,=En el Pardo á 9 de Febrero celona para consumirse en el territorio estrecho y la Baxceloneta, de i8i9c=A D. Luis López Raüesíeras. ó para extraer desde aquí á distintos puntos; he venido en man dar, confornúndome con lo propuesto por la junta de Aranceles, Otro restableciendo los derechos hnpuestdé ¿ los algodones m rama que se supnman'estos arbitrios en el paso de "Barcelona a los siti…</t>
  </si>
  <si>
    <t>Rccalde, Juan de</t>
  </si>
  <si>
    <t>Juan de Rccalde</t>
  </si>
  <si>
    <t>…mercio eó la aduátla dé.Kingstofl, puetto de aquella co Sr. D. Felipe Blanco, contador general de Juros. # 1,000 lonia inglesa,por no haber recibido aun las autoridades británicas D. Juan de Rccalde, director de la comisión do •- ciertas ordenes*de su gobierno qué en virtud de una acta del par-</t>
  </si>
  <si>
    <t>Rcih</t>
  </si>
  <si>
    <t>…os» nes ; e^to no obstante se ha llevado á efecto ql tratado, pues á fines He dado cuenta al Rey nuestro Señor de un oficio del capi de Diciembre último el gran visir hizo saberai general Rcih ,--que tán general de Granada, fecha 27 de Octubre'de 1827, en el harem y los bienes de Jusuf se hallaban'en las órilíaís**déf Rarútque solicita se continúe abonando eiequiralente al alojamiento á cHIck para entregarlos á la persona que el general comisionase…</t>
  </si>
  <si>
    <t>Rcth</t>
  </si>
  <si>
    <t>…ees que tes le venteo e¿ sitio te S¡ Estría t pero sus esfuerzos han palacio* por una muchedumbre de habitantes que no acertaban á sica vanos, por hiberne presentado el cuerpo tei general Rcth, expresar el júbilo de,que se hallaban inundados si» corazones , si que mantee en aeré te trepas ro»¿» acas i osados es la margen de no con repetidos vivas a! presidente r al libertador at la Grecia. tecte *¿el D. nublo, y que &gt;s dirigían á Varsj. Acompasaba…</t>
  </si>
  <si>
    <t>Re, Fernando Nicolás de</t>
  </si>
  <si>
    <t>Fernando Nicolás de Re</t>
  </si>
  <si>
    <t>…rado la concurrencia extrañé Las atmhsnu dt TtUmato ca francés coo la versión caste geraehunramo deaecesidad, amulando el espíritu del ert. 11 llanaal frente, traducción libre por D. Fernando Nicolás de Re? de auaeatatutoa, acordóeo junu.de iS de Setiembre conceder a bolleda: dos tomos en 8.° regular coa 14 estampas. Los suscrip D. Juan Pedro Bonllú el único premio que está 4» aua' faculta tos» acudirán á recoger el tomo eeguado á la imprenta y almacén des, y l…</t>
  </si>
  <si>
    <t>Re, Gaspar</t>
  </si>
  <si>
    <t>Gaspar Re</t>
  </si>
  <si>
    <t>…iones Stratfford Canning. ~ .. Enterado el Rby nuestro Señor de' una'exposición de la casa Contestación del presidente al embajador.comercio Casals y Ceriola, en representación de D. Gaspar Re» nRoros »£ de Nmiembre.misa, solicitando se declare que el 5 por too que corresponde á la Real Hacienda del cobre que se beneficia debe exigirse del de •Señor embajador s no, debe V.E.dudar del profundo dolor primera* fundición, y que de ninguna manera debe c…</t>
  </si>
  <si>
    <t>Real, Gada</t>
  </si>
  <si>
    <t>Gada Real</t>
  </si>
  <si>
    <t>…, D. Agustin Clotet, D. Frincisco Cidét , D. Mániiel Iglesias porcionó cbn sus providencias; y el último un estado dé la mari 'D. Josef Marín ¡ en Sevilla á D. Géfóbinao Yorifa jr D. Gada Real en el áfio 1746. 4.0 Noticia biográfica del generar de Í riel Julián García, 7 ppr, su ausencia ui apoderado ^). Pedro máriha D. Blas de Lezo, con la relación deda heróica defensa de Muro;en Murcia i D. Josef de Sobrevifias: en Al icánteála com-, Cartagena de…</t>
  </si>
  <si>
    <t>Real, Ramón</t>
  </si>
  <si>
    <t>Ramón Real</t>
  </si>
  <si>
    <t>…e nombramiento de mariscales de los cuerpos de de esta corte D. Francisco del Valle, D. Manuel Segundo Martí caballería. (A~úm. 22.) nez , D. Minuel Hoyuelo, D. Minuel de la Viña, D. Ramón Real decreto eximiendo al principado de Cataluña del dere Rox , D. Francisco Gómez, D. Juan Sotilla, D. Ramón Luen cho de bolla en los géneros que menciona. (Núm. 2J.) ga;, Manuel Ctrpintero, D. Minuel Ribera, Sres. Hermoso y Orro restableciendo los derechos impue…</t>
  </si>
  <si>
    <t>Rebolledo, Bernardino de</t>
  </si>
  <si>
    <t>Bernardino de Rebolledo</t>
  </si>
  <si>
    <t>…amarinas patemosá examinar la mar- 5.® D. Juan de Austria. Fr. Luis de Granada. Martín da Az* , cha económica y política del gabinete de "Madrid con respec pilcuéta. Pedro Chacon. D. Bernardino de Rebolledo. D. Luis |to i la península, hallaremos: primero, que el establecimiento de Góngora. , en ella da puertos da depósito: segundo , que la franquicia otor- . 6.a D: Alonso Tostado. Luis Vives. D, Diego Hurtado de 1 cada al de Cádiz, tan deseada por sus habitante…</t>
  </si>
  <si>
    <t>Redondo, Juan Josef</t>
  </si>
  <si>
    <t>Juan Josef Redondo</t>
  </si>
  <si>
    <t>…Godoy. I 'rústica' fue¿i de Madrid. Ester romo ¿obtiene eLreinado del Em*&gt; D Antonio Ricardo. Wenceslao ^ parador Carlos v, el mas brillante, aunque no el mas feliz de la Taboedq. D. Juan Josef Redondo. Doña paula Gqpzj'l&amp;z.-j.os irístoria de nuestra ración. Los inmensos recursos que la vigorosa directores de los cinco gremios , mayores., I^ ,repre&lt;«ntéqtés las administración de Femando el' Católico habían dado i la Monar- temporalidades. P. Pedro Juan GocW…</t>
  </si>
  <si>
    <t>Reflexiones</t>
  </si>
  <si>
    <t>…................... 4 Sr. Gobernador superintendente de Reales minas Manual de Grandes, por Prado,.....,............ .............. 4 ' de azogoe, y comandante de armas de Almadén Don Reflexiones sobre humanidades........,...,................. ^4 Pedro Hernández........................ 1,000 Caria sobre modas, por G.iWti.................................. 2 Un español empleado del gobierno de S. M. en Instrucciones de un padre á su hijo................…</t>
  </si>
  <si>
    <t>Reglamento, Angel García I</t>
  </si>
  <si>
    <t>Angel García I Reglamento</t>
  </si>
  <si>
    <t>…n discuño de geometría y mecánica, por Pr- está próxima al pueblo: goza de buen cielo, y el pais es abun Aalvtr, 4.0, rústica 8 rs. , dante de lefia 7 tiene proporción de maderas. D. Angel García I Reglamento de la Real Caja de Amortización, 1824, rústica Romero* agítate de negocios en ^esta corie, y su administrador J*3 cuartos. „■ ;í '-‘te-, en la citada ciudad, manifestará el pliego de condiciones bajo, f Respoesta del Sr. Cevallós á la carta del marques de Alm…</t>
  </si>
  <si>
    <t>Reiii.i.berger, Jirah</t>
  </si>
  <si>
    <t>Jirah Reiii.i.berger</t>
  </si>
  <si>
    <t>…oridades civiles y militares. En. dicba cítidad !de Granada ha introducido un nuevts método Después de haber descansado un rató,asisti«áró6 SS. AA. al de fabricacifio de sombreros D. Jirah Reiii.i.berger,empleando casi antro, y boy han continuado m camino. ' í h mitad de sed¿t en lo» de pritiier^y áegunda clase; y solo géneros i , ■" • f\ : • \ ___ . f : del pait en los de fercerái-Eñ éstfiwaterial no-se invierte sino una ~~ Partíde Octubre. , . " cuarta part…</t>
  </si>
  <si>
    <t>Rem-</t>
  </si>
  <si>
    <t>…uestros heridos se hallan los generales mayores Ohossus dependencias..^........................................................ teheake y Glasenap; y entre los muertos el teniente coronel Rem- 5.757 La tesorería de rentas de id..................................... 700 ling, que mandaba accidentalmente el 12 de cazadores, á cuya La subdelegacion de rentas del partido.de Alcalá. - 958 cabeza murió. Adpiinistración de Salinas del partido de Fspar- Inm…</t>
  </si>
  <si>
    <t>Renart, Salvador Ros</t>
  </si>
  <si>
    <t>Salvador Ros Renart</t>
  </si>
  <si>
    <t>…28 de idem. A D. Joscf María Pico, del comercio de Comes, que da á luz, con varias adiciones y notas, su discípulo Cádiz, privilegio de introducción por cinco años por seis clases D. Salvador Ros Renart, socio de varias academias. Parte segun de bocados llamados universales, que sirven para embridar bien da, que contiene la regla conjunta, y los cambios patricio, pro los caballos, y de otro bocado particular para qué puedan comer vincial y nacional por lo to…</t>
  </si>
  <si>
    <t>Rentas, Je</t>
  </si>
  <si>
    <t>Je Rentas</t>
  </si>
  <si>
    <t>…O DE OFICIÓ. listria, ha asegurado que hasta entonces dada importante habla ocurrido entre la guarnición de esta plaza y el ejército'sítiador; R$al orden comunicada-a la Dirección general Je Rentas sobre el . y que este y aquella se limitaban á tirarse mútuaméntetodos los modo de proceder en eas» de contrabando con las-diligencias dr dias algunas balas; pero sin resultado decisivo. Cataluña.- . - El conde pablen, añadió, habla ido k inspeccionar la escu…</t>
  </si>
  <si>
    <t>Represa, Baltasar de</t>
  </si>
  <si>
    <t>Baltasar de Represa</t>
  </si>
  <si>
    <t>…y 30 pasta,.;y. en ks provincias en todas las car 3á 4* : Santander»»....... } á | beneficio. _»Ppr la muerte r^eirtina., 7 sin testar, del intendente de ejérBilbao.. 1 ídem. cito D. Baltasar de Represa , ocurrida en esta plaza el dia 18 da Cádiz»,iMSIMSSMMMSmSMHSSliaN J dinero dafio. Epéro próximo, ha tomado, conocimiento de sus bicoes.iel juzgado Sevilla.■••••Ve •«#••••»••■ &gt;*•*•••••••«••••• a»M•••«•MsttMSfitSSM ti } Ídem, dé la capitanía general de. Casti…</t>
  </si>
  <si>
    <t>Requesens, Luis</t>
  </si>
  <si>
    <t>Luis Requesens</t>
  </si>
  <si>
    <t>…aavcdra Fajardo. u razón y la conveniencia general, y tan necesaria para reanimar D. Alvaro Navia Osorio. ¡ i un puéblo digno da la protección augusta: tercero, míe las con- 7. *^ D. Luis Requesens. D. Bartolomé Leonardo de Argéntinuaa mejora» que sc hacen ea loa aranceles cOn la detención y sola. D. Juan de Palafox y Mendoza. D. Francisco Valles. Don pulso que reclama toda novedad en la hacicoda,y con el tino pro* ' Juan de Ribera. SI Maestro Fr. Luis…</t>
  </si>
  <si>
    <t>Residente</t>
  </si>
  <si>
    <t>…ndario se compone ' Introducción al estudió de ía astronomía ÍSieÉ,“,./ppl' ida 2oo( VéciÉR poco'mas ó menos: los aspirantes dirigirán sus ;&gt; 1 memorialés, muestra* y -méritp»; al alcalde Residente del ayunta* mathemati&lt;aé , poa^Msjnt^^ miento y junta inspectora de ¿cuela de dicha villa hasta el 6 dé oasta Mayo iemediMO.^\r--j .^b.-iT , ^ '■y. Sé avisa i Dofja Leonor Morenóy cuyo paradero 4e ignót^ acuda porví ó por persona que ls représente, al tríbúna…</t>
  </si>
  <si>
    <t>Revilla, Bernardo</t>
  </si>
  <si>
    <t>Bernardo Revilla</t>
  </si>
  <si>
    <t>…noso.......... .............. 6. fueron estos de la villa de la Nava de la Asur¿;ion, y hermano de 7. Desde el Pecjerñóso al Corral 6b Doña Prudencia .Gwllár, ye difunta, viuda dé D. Bernardo Revilla, 8. Desde el Corral 4 AriD|ll|^e««*sss»ssis*s«iss&lt;i«fH**H» yecinos que fueron de la ciudad de S«góvis , para que en el térmi 30* jD*sCanio no preciso de 30 dia* se presente en el juzgado del Sr, corregidor de diche ciudad-, por la'escribanía de Mufipz-, por s…</t>
  </si>
  <si>
    <t>Rey, Antonio del</t>
  </si>
  <si>
    <t>Antonio del Rey</t>
  </si>
  <si>
    <t>…cachofas de Sicilia, la lechugi Fernandez de Córdoba, difunto, conde de Luque, 7 por la escri de Coa ,1a cebolleta de Áscalon, la avellana del Ponto, la castaña banía numerarii.de D. Antonio del Rey, se cita 7 emplaza á to de Castaña, en el Asia ménor; la ciruela de Siria , la granada de dos los acreedoras ignorados de la citada testamentaria, para que Chipre, el membrillo de Sidon, el olivo,y la higuera de' Grecia,; por sí ó por persona autorizada se pr…</t>
  </si>
  <si>
    <t>Ribera, Minuel</t>
  </si>
  <si>
    <t>Minuel Ribera</t>
  </si>
  <si>
    <t>…eximiendo al principado de Cataluña del dere Rox , D. Francisco Gómez, D. Juan Sotilla, D. Ramón Luen cho de bolla en los géneros que menciona. (Núm. 2J.) ga;, Manuel Ctrpintero, D. Minuel Ribera, Sres. Hermoso y Orro restableciendo los derechos impuestos á los algodones en compañía, y D. Dominao Altube-, y á D. Josef Mayoli , cuya rama extranjeros en Real orden de 2 de Aaosto de 1827. {Id.') vecindad te ignora , acreedores ausentes al concurso de D.…</t>
  </si>
  <si>
    <t>Ricord</t>
  </si>
  <si>
    <t>…iudad h* recibido una cara El último convoy en que nos ha venido bacante cantidad de trigo de Nueva-Yorck, fecha I9..de Diciembre de ifia8, en que se le de de Alejandría, y que el almirante Ricord no ha querido intercep la importanté noticia de haber sido electo presidente de los Estadostarnos, nos ha servido de mucha utilidad. Unidos el general Jacksbti. El corresponsal añade que este general Ea el díase habla poco de política. Sin embargo corren voce…</t>
  </si>
  <si>
    <t>…n expedir con fieifea rusos que acompañaron I Mr Royer irá á llevar la noticia ai de ayer un decreto por ei cual se digna instituir una orden de ca general Pa&gt;feew itcfe y otro al almirante Ricord. Las negociacio ballería con el nombre de Real orden de - francisco 1. S. M. se nes de.Mr de Royer cosí el general Díebitsch feas versado prln- declara gefe soberano y gran maestre de ella, y establece cinco cipalmeste sobre la. contnbacion que fe turcos fian…</t>
  </si>
  <si>
    <t>Righr</t>
  </si>
  <si>
    <t>…aña de 75$. asi los lhman) y fuera congresitos. Este es un barullo que nadie I Ronta perpetua de idetn go. lo entiende, pero en lo que no hay duda es en que Santana es el [ - l«-l almirante Righr há debido salir hoy de esta capital para que mueve todos los resortes. TolOO. , : ' ......... r . Las Cántaras han exceptuado de la expulsión general 447 es ¿DelDiario del Haare, bcha27 del corriente, copiamos lo &lt;¡ua pañoles, cuyas listas se están publicando…</t>
  </si>
  <si>
    <t>Rigny</t>
  </si>
  <si>
    <t>…eal orden de 24 de dificultades que se oponian á la resolución de la cuestión de los Mayo de 1827 eran destinados al regimiento fijo de Ceuta, y se griegos. La llegada á Smima del almirante Rigny , la cual parece, hallan detenidos por efecto de otra Real orden de 9 de Febrero según se dice, concertada con la del barón Van-Zuilen , es tanto próximo pasado; tuvo S. M. por conveniente oir el dictamen de mas importante en el día, cuanto la confianza de qu…</t>
  </si>
  <si>
    <t>…ebres por la tomare dos fortalezas, - ■ ■ El gobierno ha recibido un parte telegráfico de haber llega por el incendio de la escuadra en Nicópolis, y por continuas vic do áTolon el almirante Rigny, á bordo del navio el Conquerant. torias conseguidas contra las falanges enemigas. Pasada la cuarentena el almirante se dirigirá á París, después de „A vosotros pertenece esta gloria, valerosos soldados: i y quién haber mandado la escuadra del Mediterráneo po…</t>
  </si>
  <si>
    <t>…aso con Lóndres para que pidan á sos cortes instrucciones sobre el asunto. trario debía conocer S, A., cae siendo su conservación- la nece Cada día se siente mas la separación del almirante Rigny en cir sidad mes imperiosa de cualquier estado , su deber y la confianza cunstancias tan críticas. Este almirante sabia con su acreditada pru con que le había honrado su Soberano le prescribían tomar cuan dencia componer las diferencias y conservar la buena i…</t>
  </si>
  <si>
    <t>…dispuestoe para la de Liverpool. hacer una expedición á Argel, y se cree que se confiará esta ira» __El general Lavalle, gafe de la república’ de Buenos-Aires, portante misión al almirante Rigny. El ensayo que se ha hecho [ha dado un’decreto con fecha a de Eneró último; por el cualanu- con la.bombardero la Acheron)st salido como se deseaba; todo inla/como per judiciales, al Estado, todos los contratos hechos por .los anteriores presidentes para traer…</t>
  </si>
  <si>
    <t>Rimon</t>
  </si>
  <si>
    <t>…á 4 ideml1■■ Ignicio de Aranibúru / DÍ Juan Aráhgo, VD; MigócI Ghlan, Zaragoza............................................. i á tf idem; pará qué eií él conceptó de acreedores de D. Rimon jostf de^Arr Vailadolid........................... ...................... oo. «ey‘álg|iacil mayor qiw fue del consejó dé ió Inquisición ¿acudan Búrgot..»».............................................. oo. . , por sf, ó por medio dé ante dicho Sf. juez V y pór…</t>
  </si>
  <si>
    <t>Rinr</t>
  </si>
  <si>
    <t>…tra, ,. enemigo fue muy considerable; pues se dejó mas de »9 hombres 13. a Es un pequeño: pedazo del centro de .upa lápida, por el muertos. Por nuestra parte lloramos 2a del mayor general Rinr*: cual nada puede inferirse de su contenido.' deu, y hemos tenido unos l9 entre muertos; y heridos. En ll&lt; si 14. a, 15.a, ió.a y 17.a Son cuatro ángulos inferiores de tres pie guiente noche y al otro dia por la .mañana se reforzó nuestro, coar dras Sepulcral…</t>
  </si>
  <si>
    <t>Rioja, Josef Sabas María de</t>
  </si>
  <si>
    <t>Josef Sabas María de Rioja</t>
  </si>
  <si>
    <t>…ros en casos de incendio. Estas experiencias se han muerte de D. Andrés' Antonio Arteaga, á D. Agustín Gallardo reiterado en esta ciudad con el éxito mas completo. Se dió princi y D. Josef Sabas María de Rioja, .. t pio por algunos ensayos preliminaríes, en los que Mr. Grassi, ca Y por Reales decretos ha tenido á bien S. M. nombrar ¿para pitán de bomberos, se mostró digno del destino' que ocupa, arro otra capellanía de Sre.s. Reyes Nuevos de la misma ciudad de To j…</t>
  </si>
  <si>
    <t>Ríoycr-Collard</t>
  </si>
  <si>
    <t>…establecido pósteriormerrie, y^j de Rey elegir para presidente de la Cámara de los Diputados en la: aquella &lt;c!udad « Madrid. Son por todos 713 viages, cuya exten sesión actual al Sr. Ríoycr-Collard, uno dolos cinco projauestot í sión compone 1* suma de 58,198 leguas de poKta; en las cuales S. M. por la misma Cámara, en la cual principió á‘ejercer su- soló háii ocurrido'a&lt;S roturas y cuatro Vuéleos; útio en i.°de csrgo en la sesión de ayer, quedando'por-…</t>
  </si>
  <si>
    <t>Risnv</t>
  </si>
  <si>
    <t>…ce F. p,.H -ñ Iwr.a ei de-empeño v fomento del g’rc de negoc.acion de la tesoreni perpetua de ídem 50b» nv-v;.r de: remo-; uno de los fundadores r.. irdnra.io *n Real cé ____ F.i almirante Risnv , cite Feo' uur í em capital , hs :e- dula de 14 de Abr!¿ de t 794 para e! establee.nuer-ro de¿ Real rudo et honor ce ser poe-erit • 10 2. Rcv v a. De r.n ru íi -.en* r convudfio ce la isla; y en su tribunal y junta de gobierno, trabajó Mir.l-trO de Marina. D…</t>
  </si>
  <si>
    <t>Risselew</t>
  </si>
  <si>
    <t>…á fin de que se sirva dispo recibido del Gran Señor, y dando respuestas evasivas á las inti— ner que por la misma se circule á las Justicias de su territo mac.or.es que le hace el general Risselew. rio &amp;c. Madrid *9 de Octubre de 1829 = Bernardo Riega. =Sc-' Por otra parte el célebre Mustafá, bajá de Scútari, parece ñor Gobernador de L Sala de Alcaldes. dispuesto ádespreciar los mandatos de la sublime Puerta; pues le jos de licenciar los albaneses que…</t>
  </si>
  <si>
    <t>Rívade-, Antonio de Solís y</t>
  </si>
  <si>
    <t>Antonio de Solís y Rívade-</t>
  </si>
  <si>
    <t>…onde se hayas suscrito. Comprende kpública-'úejecutadas en la plaza é isla en 2828. mmdoep&amp;ém. acudir á,recoge* di tome . 1°, y adelantar*el- hnporConquista dé'Mójko , cscr11a por D. Antonio de Solís y Rívade- En lós varios pueblos y caminos,........... 1.869,560., 1 o neira.. Esinúril hacer ei elogio .de este célebre historiador, ni ma En las kcchis por el Excmo. ayuntamiento de! nifestar la importancia de los sucesos que.se referen en este tomo. caudal* de propios..…</t>
  </si>
  <si>
    <t>Rivalles, Jotcf</t>
  </si>
  <si>
    <t>Jotcf Rivalles</t>
  </si>
  <si>
    <t>…asesinado, amsinitm, se eerpetnis en Méjico, tos de SS.MM. La composición y al desetnpefio fueron del pintor Bolivia 7 Colombia: el 2$ de Setiembre esta muy reciente jpm de Cámara D. Jotcf Rivalles. . olvidarlo. SiPuirredon se roba et tesoro público,no falta en .Co . Noble y bella fue la decoración de la Imprenta Real. Supdr- lombia quien haga otro tanto. Si Córdoba y Paraguay son oprimi tsda «e adornó con una colárnosle de Resto sosteniendo el balcoo d…</t>
  </si>
  <si>
    <t>Rivas, Juan González de</t>
  </si>
  <si>
    <t>Juan González de Rivas</t>
  </si>
  <si>
    <t>….......................... 500 P. abad y comunidad de benedictinos de S. ViLisvsir. ^ ESPAÑA. cente de Oviedo................................................................ 1,000 Sr. D. Juan González de Rivas, cónsul de S. M. Habana a» de Abril. Católica en Marsella, por producto de la sus Por el buque que llegó últimamente de Tampíco se ha recibi- cripción abierta en aquella ciudad I&gt;34° d6 en esta plaza una carta de Méjico fecha. t8 de Marzo, que se Sr. intenden…</t>
  </si>
  <si>
    <t>Rivatudio, Isidro</t>
  </si>
  <si>
    <t>Isidro Rivatudio</t>
  </si>
  <si>
    <t>…eal cretarios y otros funcionarios para el desempeño de sus argot con1 orden de ay de Marzo de 1817, por hallarse empleados en el es la mayor pureza, rectitud, honor y decoro: por D. Isidro Rivatudio de una facultad tan útil y necesaria al Estado, y porque en gorda, escribano de los reinos de S. M.; cuaderno en 4.0, su.pretiempo de guerra sirven los mas de ellos en los hospitales de cam cio 3 rs. Se hallará en Madrid librería de Sánchez, alie de la paña c…</t>
  </si>
  <si>
    <t>Rives, Ignacio</t>
  </si>
  <si>
    <t>Ignacio Rives</t>
  </si>
  <si>
    <t>…n, aislados En la mañana de e tc dufueron prccbnizados entre otros por porque no entienden su lcnguage ni saben sus costumbres, y ex? la Santidad de nuestro santp'Padre León xti á D. Ignacio Rives, puestos á parecer de hambre en la Europa civilizada.’’ canónigo de la sanra Iglesia de Tarragona, y vicario general de —-—Las noticias que hemos recibido hoy del teatro de la guerra la misma diócesis, para lá, iglesia y obispado de Calahór ra; á Don son suma…</t>
  </si>
  <si>
    <t>Rjiyadavk</t>
  </si>
  <si>
    <t>…e hacen á los españoles pe Apenas nos acordamos udL leñor Rodríguez, gobernador de netrar las combinaciones que parece forma el gobierna para asen Riónos* Ai res,, que precedió al señor Rjiyadavk. Y &lt;cónao,ent^ tar sobre el sólido cimiento del crédito ei edificio de una prospe ei primero mm mando l.A fuerza de armas, de-saqucoy, efe ridad duradera. fnuertes. Riyadayia no pudo mantenerse en el.puegO|:larmkad del Dios proteja siempre al--ilustrado Monar…</t>
  </si>
  <si>
    <t>Rllenboroúgh</t>
  </si>
  <si>
    <t>…................ 1,129.mento de negocios extrangeros: asistieron á ¿1 el lord canciller, ^kimonas... los condes de Bathúrst y de Aberdeen ; el vizconde de Melville, w»i.2,105. «l -lord Rllenboroúgh, Mr. Peel , sir Jorge Murray &gt; el!canciller ESPAÑA. 'del Echiquier, Mr. Vesey-Fitzgerald y Mr. Hemes. El dóque de -Wellington nó asistió pór hallarse en Windsor; él Consejo duró - Madrid 18 de Marzo. SS. MM. y AA. continúan sin novedad en su importante sa¡«ir…</t>
  </si>
  <si>
    <t>Rlsselew</t>
  </si>
  <si>
    <t>…on 400 hom cedentes de los demás Tribunales, y sentenciados 'por * estos á los bre! para ai&amp;afae en este cuerpo. presidios de Ceuta |* Tarifa, Ies eomuniquedRninedktameoíé e! ' El general Rlsselew, que ha sucedido en el mando al general oportuno aviso, pira que señalen efe nuevo el punto en que coa Lmgeroa, envió un coronel para que preguntase al gobernador arreglo á esta d '«radnadoa hayan de.cumplir *us condenas. Por turo# de Glñrgewo bájo qué condic…</t>
  </si>
  <si>
    <t>Ró</t>
  </si>
  <si>
    <t>…nta dei proveedor, y en rís muchos opúsculos en favor de la Puerta. tre ellas el utensilio del puesto ée guardia del abrucen. De Real En la noche del 14 al 15 salió para Ténedosel almirante Ró orden &amp;c* Madrid 5 de Octubre de i&amp;2$ezdZambrmo. 4 same! con todos los buques que había en esta bahía. La escuadra inglesa, compuesta de 14 velas, entre eí*as cinco navios de linea, NOTICIAS IXTRAHOIRAS. se halla en Ténedos saciada al costado de h escuadra ru…</t>
  </si>
  <si>
    <t>Ro, Juan Antonio</t>
  </si>
  <si>
    <t>Juan Antonio Ro</t>
  </si>
  <si>
    <t>…on tonio josef Oodtsez: para secretario á D Francisco Oieiza: para Asia menor en la época de la insurrección: es probable que ten : lo í k contadores de examen de primera clase á D. Juan Antonio Ro drán la misma gracia los armenios católicos; porque los que han lando , D. León Alonso López, D- Manuel Fernandez del Cam vuelto no han sido molestados por .el gobierno, y sus iglesias se : la po , D. Tomas López Anteo ? D- Antonio María Zubiaur, Don hallan t…</t>
  </si>
  <si>
    <t>Ro-, Pedro Alcántara</t>
  </si>
  <si>
    <t>Pedro Alcántara Ro-</t>
  </si>
  <si>
    <t>…iva. Fácil es vacante en la iglesia catedral de Lugo por fallecimiento de Don recordar lo que en Europa se profetizaba al abrirse esta campaña. Juan Francisco López del Vallado, á D. Pedro Alcántara Ro- »Tres causis prin:ip&lt;ln han decidido de la suerte de la segunda il: para la canongía que.obtenía el mismo en la. propia catedral campaba: la posesión exclusiva del mar Negro , el carácter parti D. Benito González Hermida: para otra de la misma iglesia, por f…</t>
  </si>
  <si>
    <t>Rober</t>
  </si>
  <si>
    <t>…iva»', sústi-*1 Entró dedádi* el'CotlVOy 'de'la Casilda. Ayér lo verifico de luyéndoles la arbitrariedad; porque las cargas de los comunes no _ jVéwctuz el. paquete ingles Camden, comandante Rober, por el están bien clasificadas; porque no hay medios regulare*de hacerloa ' - éttaE se hán' rÁibido noticias hasta e! 7 del actual.</t>
  </si>
  <si>
    <t>Robla, Antonio</t>
  </si>
  <si>
    <t>Antonio Robla</t>
  </si>
  <si>
    <t>…r la destrucción de promoción de D. Francisco Roces del Cafial y Vigil á otra de la escuadra turca, los aliados facilitaron al Emperador Nicolás el la metropolitana de Santiago, á D. Antonio Robla; pata la dig-: camino de la conquista. El visir es. un soldado‘valiente, y siempre nidaddechantrc &gt;ic la catedral de Sdamanca, por promoción de ba querido ver cara ¿ caro á su enemigo, 7 su ¡valor le ha preci D. Pedro Dutari á canongú de la de J ien, á D. Nic…</t>
  </si>
  <si>
    <t>Robledo, Juan Mártincz de</t>
  </si>
  <si>
    <t>Juan Mártincz de Robledo</t>
  </si>
  <si>
    <t>…aula ras; máquina para hacer trencilla, con idem en idem, papel 14 Benita'López. D. Antonio de la Paliza. :E).: Manuel de Palacios -'reales, rmttcíi'14. (ge continuará.') Saravía. D. Juan Mártincz de Robledo. D. Francisco de Guardqmino. D. Manuel Cano. D. Bernardo* délos Heros. D. Josef 5ari_—Los' suscriptores á 1a; nueva edición de la Historia gene tibáñez. D. Josef López. D. Francisco Pacheco. D. Nicolás, .Ca ral de España del P. Juan de Mariana., i la cual se…</t>
  </si>
  <si>
    <t>Rodas, Rafael de</t>
  </si>
  <si>
    <t>Rafael de Rodas</t>
  </si>
  <si>
    <t>…bajo^us ruinas un' gran nú- pipería, 'i' ; * ............... . ................ ......... UKío de sus vecinós j cuyo ‘ détall - no puede- darse en muchoi diasí Idem 2 de Julio. A D. Rafael de Rodas, vecino de esta cor otro dt sus víctimas lo ha sidocebc¿ra párroco vcomándosc hast* te , y dueño de la fábrica de vidrio de Aranjuez, privilegio de el número .de- $7- en sola la noche idet dié 18 'del actual. * 1 introducción pór cinco afi'd* por él preceder…</t>
  </si>
  <si>
    <t>Rodigeryd</t>
  </si>
  <si>
    <t>…os. ' ; V/- v ' i - x Pucharest ¿o de Enero, nNm ccmunícamos muy frecocBSénaéote conJacplazaxkdVar- -- Todos ponen actualmente su atención en el Danubio, eñ donm y con el teniente general Rodigeryd cual se hálM en^azard- deya^han comeszado otra vez las hostilidades. El cuerpo ruso, que jick.- Según las noticias mas fidedignas de JhreoraéH ; "Dcwm y • témó 'por asalto' la cabeza del puente de Rali y los arrabales de! Gbehedsja ,f^ecsifse van h^cosas tía»…</t>
  </si>
  <si>
    <t>Rodil, Josef Ramón</t>
  </si>
  <si>
    <t>Josef Ramón Rodil</t>
  </si>
  <si>
    <t>…sideraciones y ofrecimientos para, visitar S. M. en nombrar inspector general de dicho cuerpo al mariscal las cruces. Se hallará en le librería de Hurtado, callede las.Xkrde campo D. Josef Ramón Rodil/ea atención al mérito y cir retas , 7 en Toledo en la de Hernandez. cunstancias qiié concurren enét. _mmJOcupacioHtt sanias de cuaresma en opúsculos devotos, sa cados de varios libros espirituales para utilidad de los fieles: se Por Real orden de 19 de Noviem…</t>
  </si>
  <si>
    <t>Rodrigó</t>
  </si>
  <si>
    <t>…úa ábíérta hásta ía publicación deí,tpR&gt;9.5,° , . , , : -ñcecáte , dé calkbdsu perior sl extrangero, «é que «oí ésta 'meé sé -,‘,; : &gt;Naciirtierito~, vidá ,~ ^rision y .muertéTde. D. Rodrigó. Caldeacabcn ní aun serctientan losníinerale* por su mucM' , cond^-Óe lá Oliva &amp;c. . . por Don -ysjextnórdiiúria riquetal; pues- hay-filonet que, según senté Ha&lt; ase gurado, pasan de 20 y 30 pies de ancho, eVktietklóalgtióñióóh* «ejwi que ptiedé deeírseío» un…</t>
  </si>
  <si>
    <t>Rodrigo</t>
  </si>
  <si>
    <t>…almacén de pia. Suponemos que es es vano citar ejemplos de la historia para música de Hermoso. corroborar esta verdad, porque estamos bien seguros que no habrá ------ La Vision de D. Rodrigo, ó la guerra de independencia d« quien h siegue, por ser demasiado obvia. ( J&gt; concluiráj España y Portugal, poema de Walter Scott, traducida libremen CAMBIOS DEL SI A. te del ingles al castellano. El nombre y reputación del poeta bas Lósdres.., 3/* taba para…</t>
  </si>
  <si>
    <t>Rodrigo, Julián</t>
  </si>
  <si>
    <t>Julián Rodrigo</t>
  </si>
  <si>
    <t>…ento de fas líneas, y el difícil encargo de ea rís , D. Matías Nieto, D. Manuel Sí'tirana , D Fr masco Aki- combinar ei surtido def país epidemiado con la seguridad de los xrfras, D. Julián Rodrigo, O. Lucio Vade, O. Lidoro Díaz, Hmít rofe&lt;. sL D. Pedro Eoptxuu O. R«fatL López Ballesteros, D. Ju*n Tro, En 1808 fue nombrado coronel de! regimiento infantería im ¿t D. baít Nunez . D. Manuel Moreno, D. Jóser Fchegaray, Don perial de Toledo, con el que volvi…</t>
  </si>
  <si>
    <t>Rodriguen, Juan</t>
  </si>
  <si>
    <t>Juan Rodriguen</t>
  </si>
  <si>
    <t>…s, y nos libre cesnó harta Sr. D. Jacinto Román de Arroyo, cónsul de Esahora, da malas mayores que estamos temiendo. pafia en l\pma..»................................... *x6o Sr. -D. Juan Rodriguen, vicecónsul que foe en Madrid 8 dé /«rife, v Rom*t—................. 100 S. M. y AA. continúan sin novedad ea sir importante salud en ésta caphal- . ' . VARIEDADES. ■ J . ; ■ - AHTICUKOAOES, Cofia dr tarta, dt oficio/tíha en Varsotia £ ip dejunto. . En fea.ex…</t>
  </si>
  <si>
    <t>Rodríguez, Domingo</t>
  </si>
  <si>
    <t>Domingo Rodríguez</t>
  </si>
  <si>
    <t>…. i ídem. deros ó representantes, á saber: D. Josef del Valle, Doña Ma Svéilíg.• •■•«••••*••••••••••••••••••••••••••• ■IMMIMSSastMSSiMS i dallo papel. zas Teresa Perez del Camino, D. Domingo Rodríguez, D. Sebas ®íílZJXedeaAev* i beneficio din* tian Luzon, D. Jaime Dót, D. Manuel Chanta, D. Gregorio Granada:.............................................................. Par á ( dafio. Salinas,D. Minuel Blanque, D. Juan Amonio Colmenar, Don ' Gfltdobz...!....…</t>
  </si>
  <si>
    <t>Rodríguez, Josef</t>
  </si>
  <si>
    <t>Josef Rodríguez</t>
  </si>
  <si>
    <t>…os en que consiste &gt;1* seguridad común. En Historia, Geografía y Cronología, D. Manuel Solí». Parécenos, en este asunto, digna de memoria y de meditación _ En Lógica y Outológica, D. Josef Rodríguez. . la discreta respuesta que antiguamente dió un embajador veneciano En Aritmética y Algebra inferior, D. Fidencio Bourman y á cierto porsonage de Roma. Preguntábale este por los títulos en D. Antonio Arrotn. ‘que Vepecia fundaba la posesión de ciertos derech…</t>
  </si>
  <si>
    <t>Rodríguez, Manuel</t>
  </si>
  <si>
    <t>Manuel Rodríguez</t>
  </si>
  <si>
    <t>…el'centro de este templete des tecto segundo de la villa D.Custodio Moreno: se ejecutó la parte cubierto un gran pedestal octágono con varios ornatos en sus fren de escultura por D. Manuel Rodríguez, 7 la de pintura por va tes , sobre el cual descansa un cono truncado 7 moldurado, ceñi rios profesores: todos los versos mencionados pasta ahora, fian do por fajas espirales intermediadas de casetones, que sostiene un sido compuestos por D. Juan bautista de…</t>
  </si>
  <si>
    <t>Rofavor, Francisco de</t>
  </si>
  <si>
    <t>Francisco de Rofavor</t>
  </si>
  <si>
    <t>…í una ma del 13. El que ahora te publica comprende lás comedias Entre yoría de 48 votos: les enemigós dc-la emancipación votaron á su’ bobos anda’ el juego y D. Diego de noche, de D. Francisco de Rofavor; piro el’ lord Castlereigb y Mr. Ganning lo hicieron en jas y y forma el cuaderno y.° el tomo i.° de este autor. [contra.- " • -&lt;/•' -•’&gt;. jWrlarmorúaótiitema roclo-armónico para la Guitarra. ! 1 En ti tilé de 1814 00 retrató de la émaneipucion: en 31 de» —.U…</t>
  </si>
  <si>
    <t>Rogovsky</t>
  </si>
  <si>
    <t>…de la tropa que se hallaba entre esta pla añadió, que se haría lo que fuese posible para satisfacer al noble, za y la de Kuskenjy. lord. El general Roth recibió segundo aviso del general Rogovsky, T » última discusión prueba la debilidad de los que se oponen manifestando que el teniente coronel Dmitroff, destinado con á las disposiciones del gobierno. Apenas ha habido contradicción parte de su regimiento á reforzar la división que esuba en Koludji, de…</t>
  </si>
  <si>
    <t>Rogows-</t>
  </si>
  <si>
    <t>…la el 17 general príncipe Goroznkow que avanzase de frente contra él de este hemos sabido que la Puerta ha desechado todas las propo Cotí los.regimiento* 3$ y 3Íde cazadores, y al general Rogows- siciones que se la han hecho, asi respecto á Grecia, como pan koi que flanquease á los turcos por la derecha á la cabeza de los 37 terminar amistosamente sus disensiones con Rusia. En el imperio y 38 de cazadores. Nuestras tropas avanzaron con el mayor de Oto…</t>
  </si>
  <si>
    <t>Rogowskoi</t>
  </si>
  <si>
    <t>…án á Lintz para tración del general Girow tuvimos 13 muertos ky 8 heridos. El examinar los establecimientos militares fundados por ct Grangeneral Rudiger dejó los 4 batallones del general Rogowskoi en Duque Maximiliano. Kiuprikoi, y volvió á bajar por I» orilla derecha del Kamtscik, Continúan bajando nuestros fondos desde que se ha echadp do con el objeto de ■ sostener en caso de necesidad al general Roth. ver que eran sobradó infundadas las esperanzas…</t>
  </si>
  <si>
    <t>Roih</t>
  </si>
  <si>
    <t>…r ocasros para ^ustax i les nao:íantes oc m vasfuardiá hasta Alvadjik. La de fe izqoferife ,^ fes érdcn« esta capital. ¿%ié serla oe lo-^ frasco^ cs£*bfc¡didas aquit sí los m* del general Roih, liecó igi»imetueá Aspror v su vanguardia * W®s llegaseis á ai aeár.:.fe ciudad h , * . , . * Fallsbaiíivsituado en fe cima del Bai&amp;m, y el 2.0 cuerpo del con* Se Eépi.lemsis isteimistcit fes órdenes á fes provibeias asiáticas de Fahien, asi como el cuartel b…</t>
  </si>
  <si>
    <t>Rolandi, Estanislao</t>
  </si>
  <si>
    <t>Estanislao Rolandi</t>
  </si>
  <si>
    <t>…á Dios siempre admirable en sus predestiSres. J. G. Priver, y Wehle de Bauáen, en Se- nados. Dd estiloyméritode la obra cualquiera juzgará por sí:no* jonja, por mano de los Sres. D. Estanislao Rolandi sotros solo podemos decir que en dos meses poco mas van despa- I é hijos de Cartagena........................................................ * 45° chadas las dos terceras partes de la e lición. El tomo en paita á 28 rs. | I?’ t» ■ ............ 40 ' Se hallar…</t>
  </si>
  <si>
    <t>Roldan, Fernando Reinoso y</t>
  </si>
  <si>
    <t>Fernando Reinoso y Roldan</t>
  </si>
  <si>
    <t>…xottoadó con pidkmki ínteres la Puerta la sición y testimonio que Iftjacompaña, dirigida en 4de Julio ul continuación de las negociaciones, cuando supo que las instruccio timo por D. Fernando Reinoso y Roldan, corregidor político nes que habían recibido los embajadoresno ia suministra han pron de Aatcxpxef&amp;»la «pe- aiaslfestaodb la resistencia que oponen tamente aquellos socorros que reclamaba su apurada situación. los sargentos y oficiales de voluntarios Realista…</t>
  </si>
  <si>
    <t>Román, Clemente</t>
  </si>
  <si>
    <t>Clemente Román</t>
  </si>
  <si>
    <t>…corRimas Oí ^nof de li pspá?a*,pot Colon, 8.*,pasta 16 rs,,! regidp.l dc esta.viík , refrendada del escribano Gaona y, Apeches,, *gt ' se cita y emplaza a todos los parientes" de D. Clemente Román,;rustíta ?3Vilí, ¡...^ ... .r i , de viudas y huérfanos &lt;le los! n»tyr»Ld* la ciudg^de¡Córdoba,qtic falleció abjntestato én.’aó dé Icñnpláadoé «l.l^:R¿i).€ájsa., rústica 3 rs. ' *• iSetiembre de 1819, y a lis deroas personas que puedan tener,deresi $&amp;lawm ím*…</t>
  </si>
  <si>
    <t>Román, Francico Ferrer</t>
  </si>
  <si>
    <t>Francico Ferrer Román</t>
  </si>
  <si>
    <t>…ha renovado el cvuntamiemo un expediente sobre re Madrid, D. Manuel de Lar razaba! y compañía. curtídoi. paración de &gt;3 izlesia parroquial , y emprerwsidcv.órro pzr^ la Martcreü, D. Francico Ferrer Román4 . pape., ecmtruccAn de un cementerio extramuros, .uvo fe:;c ex :o &gt;e es Barcelona, D. jo&gt;et Volar:, dioneas de oro ^ plata. pera__ Por dispoikipa del mismo alcaide mayor, que ¿o e&gt; :am-</t>
  </si>
  <si>
    <t>Román, Francisco</t>
  </si>
  <si>
    <t>Francisco Román</t>
  </si>
  <si>
    <t>…, tanta variedad de fortunas, tanta piscol de la iglesia catedral de Osnu, por renuncia de D. Eusta diversidad de creencias, y tan grande choque de opiniones ¡ puede quio Antón, á D. Francisco Román: para una canonjía de la de ser admisible tan absurda doctrina? ¿Qué gobierno por moderado Cmborra, por promoción de Saeaz Manila, á D. Jo- y equitativo que sea habrá en ninguna nación del mundo que pue sef Joaquín Perezpara una ración de la metropolitana de…</t>
  </si>
  <si>
    <t>Romeral, Josef Ramón</t>
  </si>
  <si>
    <t>Josef Ramón Romeral</t>
  </si>
  <si>
    <t>…uy buena arquitectura, adornado con mucha Talavera de la Reina, en el arzobispado de Toledo,por falleci magnificencia. S. M. quiso honrar con su presencia este acto nli- miento de D. Josef Ramón Romeral, á D. Francisco de Paul» só., y asistió á la misa Solemne, después de la cual predicó el Villaroel; se ha servido por también decreto nombrar Resl S. M. Y la feligresía de y concluido párroco de Santos 6 Velko, R.K la iglesia .vacante media una' catedral en d…</t>
  </si>
  <si>
    <t>RomualdovMarin, Antonio</t>
  </si>
  <si>
    <t>Antonio RomualdovMarin</t>
  </si>
  <si>
    <t>…............. i á 1 por .100 id. escribanía se convoca á junta general -á.los acreedora») de la testa-¡ .Murcia...,.....,, • •««'•••y a* **#»••••«•••••»••••••••• ídem. mentaría de D. Antonio RomualdovMarin, para «l lunes 17 de 1 .Valencia. tisis* Hlt»|)|«telM«lt*ttttMHtMMMHHM&lt;IM**N**l Ídem. : Agosto próximo en la misma escribanía á las í a de su -máliana,] iBarcalpna á pesos fuertes............................... Par dinero. para que concurran por sí ó apoderad…</t>
  </si>
  <si>
    <t>Ronayné</t>
  </si>
  <si>
    <t>…rtrto sentir se mento que ha mandado elevar en memoria de este gran artista.*. lindaban- en la poca seguridad que presenta el miéistetm MrK. (D.delosD.) Richard O’Gorman’, Forde y D. Ronayné han deda radique'se -1.. Fcfril-wn ¿e Navarino con fecha del ao de Enero lo que sigue; opondrían á la disolución ínterin no tuvieran datos mas positivos - «Desde que salimos de Tolon estamos esperando aquí las órde respecto á la clase de medidas que ei gabine…</t>
  </si>
  <si>
    <t>Rondeau</t>
  </si>
  <si>
    <t>…as al cuerpo de carabineros; para cuyos cumplimiento del tratado. Esta provincia ha elegido por su presi fines formará y dirigirá á mi soberana aprobación una instrucción dente al general Rondeau; mas tiene por competidores á lo% ge especial. nerales orientalistas Lavalleja y Riveira, que se hallan cadá uno Art. 161. En las juntas de dirección general á que concurra al frente de un destacamento, dueño de alguna porción de terre inspector general de ca…</t>
  </si>
  <si>
    <t>Ropero, Federico</t>
  </si>
  <si>
    <t>Federico Ropero</t>
  </si>
  <si>
    <t>…em. censura ; á saber, el i.°á D. Jo,ef Muso y Valiente : el 2.0 á Don Granada................................................................ j .} idem. Mitias Nieto , y el 3.0 á D. Federico Ropero: el primer accésit á Alicante................................................................ f ¡dem. D. Josef Oñate , y el segundo á D. Antonio-Brihuega. Murcia................................................................... 1,} idem. Concluida esta cerem…</t>
  </si>
  <si>
    <t>Rosamcl</t>
  </si>
  <si>
    <t>…oducción de inventos, se haced debido salir hoy de Ñapóles. Si él viento impide que entre ep continua* pretensiones en solicitud de privilegios para objetos que nuestro puerto, el almirante Rosamcl irá ti. verlo á Milos, que es ao sdh materia de ellos, ó que estando admitidos á comercio se *1.punto señalado para este caso. El embajador irá después á los oponen i su entrada los agraciados, demandando á los introducto* 2&gt;irdáñelos en el ¿reí¡ata, y de all…</t>
  </si>
  <si>
    <t>Rósame, Francisco</t>
  </si>
  <si>
    <t>Francisco Rósame</t>
  </si>
  <si>
    <t>…resistido desde rona y jimeno: para otra de la Iglesia catedral de Urge! , va Smima i Comummoph. Dicen que los almirantes Malcolm y cante por fallecimiento de D. Francisco Font, á D. Francisco Rósame! Tamtrén en Smtraa, á la inmediación de sus embajado Llopís: para otra de h iglesia catedral de Onhoela, vacante por res , la mayor parte de sus escuadras- Esta noticia da margen á va fallecimiento de D. Alejandro Sancho y Langa, á D. Francisco rias coníetura…</t>
  </si>
  <si>
    <t>Rosario, Mtría del</t>
  </si>
  <si>
    <t>Mtría del Rosario</t>
  </si>
  <si>
    <t>…de las pro cho que crean asistirles á uro casa calle de Mora de aquella dicha vincias donde midan los interesados de las mencionadas reclama ciudad, que quedó por fallecimiento de Doña Mtría del Rosario. ciones j les -parará el perjuicio' que haya lugar, según previene el Moría, procedehte de la testamentaría dé Doña María Josefa Pa -reglamento de la Jutyade &lt;2 dé Abril último aprobado por el: checo; apercibidos que en su defecto se procederá i lo que corres…</t>
  </si>
  <si>
    <t>Rosas, Juan Manuel</t>
  </si>
  <si>
    <t>Juan Manuel Rosas</t>
  </si>
  <si>
    <t>…puentes sobre Buenos Aires se vio amenazada por la división de las provincias dos brazos del Danubio, y que los del tercero lo estarán dentro y los montoneros bajo las órdenes de D. Juan Manuel Rosas. Ya de poco si no lo impiden las inundaciones. Entre los monederos se aproximaban estos á la ciudad, cuando avisado LavalljS por sus falsos que se han cogido en esta hay dos ingleses; con este motivo confidentes, volvió precipitadamente 4 su socorro, molestad…</t>
  </si>
  <si>
    <t>Rosatini, Juan</t>
  </si>
  <si>
    <t>Juan Rosatini</t>
  </si>
  <si>
    <t>…lir de Consmas Ancarani, vicario general del orden.de Predicadores; la de tantinopla el enviado de los Paises-Bajos, pues parece que el cuer fiende el célebre jurisconsulto romano D. Juan Rosatini. (Dia po diplomático no quería hallarse en aquella capital a presenciar rio dt Roma.) la escena que se preparaba. 1M01ATBUA* Los periódicos alemanes elogian al conde de Pablen, 7 lo pre sentan como la persona mas!capaz de mirar por los intereses del Zdndres 1…</t>
  </si>
  <si>
    <t>Rossl</t>
  </si>
  <si>
    <t>…aun bajo el aspecto militar como una dé las' Francia; el conde de GóuriefF, ministro del Emperador de Rn-' llaves del Asíaotómana. En cuanto á los dos Principados,si hu sia; y el conde Rossl, encargado de Negocios de.Cerdefia, hiñ' biese otra guerra", Asi la' Puerta no cumpliese los empefios qué' llegado á la Haya en estos úítimos dias. También llegó á la mis-; ha contraido, no' tardarian mucho los rusos en volver á hacerse ' tna ciudad el día 7…</t>
  </si>
  <si>
    <t>Rota</t>
  </si>
  <si>
    <t>…á de dos, ^edenes acababan de llegar de Constan ?a de nuestras columnas que se avistase cerca de Monastyr-Kioi. tino pk para tomar el ma^&gt;de k tropa íegkáa del «fército turco; «El general Rota atravesó este pueblo don una parte de sus «El enemigo supo:ésmlibada al.Easitscik que nuestras tro^ tropas, y sin esperar aJ grueso de so oobinma atacó de improviso pas hablan ya tomado y Ocupado, todos ios atrincheramientos; En¿ k posición del enemigo. El ba…</t>
  </si>
  <si>
    <t>Roth</t>
  </si>
  <si>
    <t>…de S. JA Católica d« ; Según una carta de Buchafest, publicada en la Gaceta deBer- iop .nnagas de tngor ó parte de ellas en harioa, pan socorro.dé lin, parece que el ejército del general Roth se compone- da lea los habitantes mas néceútados «n esta plaza durante la presente catrapas que se habían reunido en la orilla derecha deb Danubio , 4 lamidad} jr habiendo después tenido,á(bÍ«B &amp;. &amp; «I Sr. teniente,g&lt;n saber, de 6 divisiones de infantería, ui…</t>
  </si>
  <si>
    <t>…án sin curso Ir clisíficicioQ. las tropav que babjén llegado de Silistria han marchado i ip. ,iSi se faltaré á la verdad , 0 sé Ócuttare ó tngiiriúñ#^ Crte&lt;dect»réstos puntofc.El .general Roth se balla.cn Varna con ta en cuálqiíier tiempo qíié asi aparezca, perderá el interesado iodo- regimientos que se.hallan dé guarnicion cn esta ciudad y en sus inWéldo .‘y derecho i obtenerle. Madrid 17 de Diciembre dé 1828. inediacionés.; Se dice sin embargo qu…</t>
  </si>
  <si>
    <t>…Améde reconquistar i varia á cualquier precio; y solo «1 tiempo nos ráa, donde se padecía, y que á pocos días empezó á ejercer su impe dirá si sera fácil vencer la resistencia del general Roth y el rigor rio tirano, causando lá; desgracias que son harto notorias. Paréceme de la estación. ámí que si tal buque no hubiese llegado, tampoco hubiera habido Pero lo que mereceria llamar nuestra atención es el artículo epidemia; mas ello es que la hubo, y q…</t>
  </si>
  <si>
    <t>…. Si los griegos fuesen sometidos por la fuerza mi reunida en la margen derecha del Danubio está bajo el mando del litar, el enviado de Rusia y los Ministros de las cortes aliadas general Roth, cuyo zelo y conocimientos inspiran una confianza «podrían permanecer espectadores inmóviles y mudos délos desór bien merecida. La guarnición de-Giurgewo ha hecho úüim.mente denes que siempre han acompañado á los triunfos de las tropas una salida; pero ha sid…</t>
  </si>
  <si>
    <t>…la pérdida deí enemigo fue muy con weso de tropas:. Bosnia go§ hombres á principio-» de Enero, y 36^ siderable. al in; seguirán 508 aramias al mando del bata de Scúiari; 208 al Ei general Roth ha participado también que la plaza de Var del bajá de JenI-Bazar, y otros ioS b¿fo las órdenes del de Bos na se hallaba ya en el mejor estado de defensa. nia. Asesifas que esla noticia es positiva , y que a últimos de Di Ei 11 de Diciembre arribó i Email !s…</t>
  </si>
  <si>
    <t>…o siguiente: avaluadas del general mayor Kuprianoír, han sido remitidos por En favor de la propuesta 348 votos. En contra 160 ídem. Ma este gefe el del corriente á disposición del general Roth ; por yoría á favor 188 votos. su declaración se supo que el gran visir estaba en aquella ciudad A las tres de la mañana se suspendió la sesión , quedando cita desde el 7 de Enero, habiendo reunido cerca de 30$ hombres con da la Cámara para el lunes. (Courier…</t>
  </si>
  <si>
    <t>…Serai. han ¿hecho varías contratas Ei general conde de Wittgenstein ha;&lt;||do parte, refiriéndose con comerciantes francos establecidos en este bajalato. al que le ha comunicado el general Roth, comandante de las tro-* 1TAXIA.pas que se hallan en la Bulgaria, de los. diferentes reconocimientos que con el mejor suceso se han hecfió en los dias '2 3 y 24 de Ene • Florencia 16 de Febrero. ro en las inmediaciones de Bazardjik y de Provadi. Los tres emba…</t>
  </si>
  <si>
    <t>al general Roth recurso** mas abundantes que en el verano anterior ciones contra los católicas. Sir Tomas Lethbridge, uno dé los mas para mantener su cabaUmín-fn urtmavarav cLprincimu del vera?- f facribles adversario? de lps .católicos, al preraptar uñas exposiciome¡£contra…</t>
  </si>
  <si>
    <t>…todo. zareto de obtervacion; y mientras esto no se verifique será ma El contraalmirante Kununi.cpn.fKha del g ha dado parte al S yor y áUtí iíetivS la vigilancia' ¡de la sanidad. general Roth, que el ay del.pasado llegó con su escuadra y las* Art. *8. No'm podrán introducir en CúdizKbro», papeles ni .tropas de desembarco á Sizeboli, situada al Sur de Burgas, y que otro* impresos prohibidos, ni tampoco estampas'que ofendan á la al momento comenzó a…</t>
  </si>
  <si>
    <t>…te. su sobrina de aquí ¿ cuatro años , no será difícil que haya un com Se asegura ^úe cerca de Varna hubo en los , últimos dias de venio. . ;« Febrero una accion muy ungricnts. El general Roth, equivocado ____ El Times piensa que no debie prorogarse el Parlamento sin sóbre la fuerza de los turcos , y creyendo que no ascendía sino á que el ministerio hubiese , manifestado clara y terminantemente el 79 hombros, lo atacó de improviso. Pero el enemigo…</t>
  </si>
  <si>
    <t>…o ce ililt llegó á Schumla, Hussein-bajá se dirigió con una división hácia KOanetiA. Varna ó Burgas, en donde ha chabidO choques de tnücba corisidó» I ración con las avanzadas del general Roth. Sin embargo es de Mo Éúckárcit y de Abril. tar que el bajá de Belgrado, que por lo común está al corriente | Hay orden de preparar los muebles pita Mi palacio tn dónde de lo que sucede, nada ba publicado hasta el dia. debe alejarse cl.Emperador Nicolás á su…</t>
  </si>
  <si>
    <t>…ios ataques VALAQUIA. han logrado los turcos apoderarse de Sisopolis. Esta noticia la ha traído un barco procedente de Mangaba ¡ pero se aguardan los Bückárest 4 Mayo. pliegos del general Roth para salir de dudas. Según noticias de ¡ Jassy el Danubio se ha llevado el puente de Hirsowa: también se Perece que hay peste en las inmediaciones de Silistria, y que dice que entre Varna y Schuml* hay continuas escaramuzas, prelu las tropas que marchaban hac…</t>
  </si>
  <si>
    <t>…aprobación de la Francia y de la Inglaterra. hasta las inmediaciones de Varna. Como se dice que los refuerzos I Se observa que estas tres potencias siempre marchan unánimes que el general Roth ha recibido de tres semanas á esta parte as I en lo que mira á los negocios de Oriente, y que ya no debe que- cienden á jo9 hombres, y debiendo hallarse en Bazardsjik desde I dar duda de sus intenciones sobre no desmembras la Turquía. i.° de este mes el gener…</t>
  </si>
  <si>
    <t>…; se ha dig ros la fortaleza de Bálczik, y que la'guarñicion'hábiá sido pasada nado declarar que cuando los apuntamientos propongan repartir «i cuchillo; pero parece cierto que el general Roth ha salido con mientas vecinales á Calta de arbitrios para reintegrar las cantidades parte de la guarnición de Varna para ahuyentar algunos destaca extraídas de los Pósitos del reino para suministros jr otros objeto? mentos turcos que saquean ios campos'inmedi…</t>
  </si>
  <si>
    <t>…trae el boletín oficial de una importante acción ocurrida el día 17 unos ao millones de florines, y que ademas el banco austriaco de Mayo en las inmediaciones de Provadi; entre el general Roth también iba ¿ emprender una operación de mucha importancia. V los turcos, mandados por el gran visir en persona. La acción de Desde que Vcnecia se ha declarado puerto franco, ha comenzado bió Ser sangrienta, pues se batieron las tropas todo el .di* con I el c…</t>
  </si>
  <si>
    <t>…'bloqueos establecídos_fuériJ del •Sílistria la vanguardia del ejército del grln visir , y que parte dét territorio,de Morea y de las CycIadas..Suponen qué ch^' esía decuerpo del general Roth debe reforzar el ejér.cito sitiador. Pare términacion sc tes priva de iasVentajas’ que han' conseduioo en J ■ ce’ qjje la escuadrilla rusa del'Danubio ha comenzado á bombar? Tierra-firméy que se cómprómeíe su suerte fúfuri Bfr. íii' fiegodéár.]aquella plaza,…</t>
  </si>
  <si>
    <t>…azado cóa bas* Cñ la i^esla J[uani dq L^tran , el Ordenil Atbahi, secretario tantepérdida. ' . ¡ f"1.’ ,1 de Fsta^o., ‘ha pubdcac^ varias-prdyciencias dictadas por él Santo ’. »E1 general Roth está concentrando, su ejército delante de Padre en Pavorde lÓs pesgracjádós,"d¿ las artes/djpjá. industria jr Fíosludji, El gr.an.visir sigue encerrado én su campo delante de $cl\umla, y únicamente tiene uñé avanzada en Bulaniik.” j roquias pobres, xt situada…</t>
  </si>
  <si>
    <t>…y á las primeras materias que se in mismo un reconocimiento hasta aquella plaza, de donde saíió á viertan en ella; y enterado S. M. de to expuesto sobre el particu su encuentro el general Roth con dos divisiones. Se empeñó una lar, por esa Dirección general, se ha servido resolver: 1.° que el. acción sangrienta, en Ja que los rusos perdieron hasta 43 hombres y quintal de plomo del reino, considerado como primera materia, yoo prisioneros. Se asegura…</t>
  </si>
  <si>
    <t>…Sultán. * tp del cuerpo que sitia á Silistria atá para partir á Provaíi, ¿ Se había dicho qué^los turcos habían alcanzado uná completa consecuencia de haberse presentado contra él general Roth delante victoria contra los infieles en Provadi; mas ahora se sabe queel de aquella plaza Reschid-bajá. La tercera paralela ya ésta conclui gran visir ha tenido un contratiempo que le ha obligado i reti da, y al momento que se.haya concluido el puente que se…</t>
  </si>
  <si>
    <t>…ce desde mi perpetua de itiem 94 campo delante de Silistria, con el doble objeto de renuirme al ____El día 1 del presente mes cayó un terrible pedrisco seme cuerpo de ejército del general Roth, y socorrer la pieza de Projóte ai de 1788 en ios termino» de Barcy, Panchard, Marcilly, vadi que estaba cercada lo dias había por el ejérciro del gran vi ¡&gt;a¡nt-Soupi&gt;ler, Gewres y Forfry, Monthion, Comb» la Ville sir. Para conseguir mi designio y obligar al…</t>
  </si>
  <si>
    <t>…st antes no ios hubiera recha fluencia en la guerra y en la campaña actsal, que han tenido las zado un batallón de! 37 de cazadores. ventajas que el gran visir consiguió eorara. d general Roth 5 y »No fueron mss felkes es sus ataques contra nuestro costado ademas que lia deoído aumentar la confianza de la infantería .turca izquierdo, pues los rechazó á bayonetazos ei z.° batallón del re- ea campo raso. giinieafo de Czeraíkow mandado por ei mayor Bu…</t>
  </si>
  <si>
    <t>…rmándose con el dictamen se componía de 18 batallones y 16 escuadrones, y do»regimien del fiscal togado, jé ha dignado resolver que el expresado regla tos de cosacos, al mando del general Roth, el cual llevaba Orden mento de 15 de Atril; de i8t$ quede vigente en laparte.-.que de forzar el paso del bajo Kamtscik. Ademas otra reserva, com .concede-grado y sueldos de-.oficiaie* i los sargentos de granaderos puesta de 22 batallones, 8 escuadrones y a r…</t>
  </si>
  <si>
    <t>…dos, ero el primer obstáculo qué debían ven persiguieron á los turcos y les quitaron un cafion. cer nuestras tropas poro‘ llegar el Balkaa. Lo» turco* teoian en SI 8 se dirigió el general Roth hacia Aspro, habiéndose ade todos loe puntee accesibles de estas montañas fuertes «rinebera- ' lantado su vanguardia hasta Paliofana, punto mas elevado del Balmientes guarnecidos de artillería. Luego que el general Rudiger kan. De tal modo «e llenó de terror…</t>
  </si>
  <si>
    <t>…general Difbitsch ade lantó inmedUtaincnle tus puesto.^vanploi justa djibq Emineh, ventana de su habitecióñ Mr. dé Pena, consejero dé u corte , y que no dista mucho de Burg». El. general Roth tiene su cuartal director de.pqlicia de esta ciudad. Espiró poco» momento* des , ■ " - general en AMoe; loa tuircos han perdido unas go meyas de arti pués de la «ida.- (pauta dt Aytgshergo.'i llería en loa difércntm encuentros que han tenido ú)tunanienie. Se…</t>
  </si>
  <si>
    <t>…onde Pablen se situaronjmtre Arnantlar y el runcucii-Uire. ,1?-^ O i *.¿,5 I J;- * ;*J.. * .. i -H1 22 se descolgó por la parte ^meridional del TBalkan la glrse sobre Burgas,.y el general Roth la de avanzar hasta Rumiiyvanguardia del general Rudíger, í la cual un destacamento ene Kiqi, situado en el camino de Aldos. Cuando el general Nabel migo quiso disputare! át$Mzémrj6rtmác irtñ' fjrtaHfirfMrr*'* 'if^írSkímÓ a Burgas cnTa manana^er24, la guarnic…</t>
  </si>
  <si>
    <t>…onales,' se cobren á las mismas cuando se marchas. ’ ' "''i' '. trasporten en bandera extrangera los derechos que se las impone «Las Columnas del general conde de Pálhen y las del general Roth por el arancel de la Habana; y que no se alteren los Resignados llegaron bastante tarde 'á Bujuk-Derbent én la noche del 17 al en el mismo arancel á las harinas de origen extrangero: enten 18; mas á pesar de ésto la vanguardia delgenerat Girow avanzó diéndose…</t>
  </si>
  <si>
    <t>Rotli</t>
  </si>
  <si>
    <t>…laración 6 * del arancel y. manas que están en camino 30^ honibrt» desuñados á reforzar 'el el aré. 3.0 del reglamento de’21 de Febrero dé 1828 á' varias par ejército que manda el general Rotli, y el gran cuartel general ruso tidas de cacao, conducidas en derechura desde Guayaquil por la debe llegar á Bazardjik á mediados de este mes con el grueso del fragata americana nombrada Factor, su capitán H. Hoyd; y si el ejército. derecho de depósito ha de…</t>
  </si>
  <si>
    <t>Rotü</t>
  </si>
  <si>
    <t>…sar, que los témpaños Ao hielo acarreados roekschan. El general Rudzcewilsch, que :sirve bajo las ór por ía corriente de las 'aguas? hablan destruido los-puentes estable denes del general Rotü, comandante de. la plaza de Varna, está cidos sobre el Ochío, el Olía y otros riachuelos; pero que al ins en Hirsowi, pero se dice que ha muerto* Por el puente de Isakcha tante fueron reemplazados por barcos de remós. continúan pasando refuerzos para el ejérc…</t>
  </si>
  <si>
    <t>Roucher, A.</t>
  </si>
  <si>
    <t>A. Roucher</t>
  </si>
  <si>
    <t>…4» de la Real1 casa, por cuenta del producto de fa sas-&gt; D. Luis de Clouet, coronel ».»••»•••*&gt;&lt; •■•••e«aea*e» 400 cripcion dé los criados deSS. MM...................... . 306,000 D. A. Roucher is«s««si«*MHe«i«*i-«««&lt;i«4ttnn*MM 80 • Sr. D. Manuel Jimeitez Guazo, ministro- &lt;M • D. J. B. de Migó.............. ................... 1,00» Re;il y supremo consejo de Indias, oon destino í las ... váidas y labradores pobre», y é los jornalero* y '¿r* Totali.…</t>
  </si>
  <si>
    <t>Roujoux</t>
  </si>
  <si>
    <t>…cos 322,187 rs. y ------Suscripción á? la obra titulada Diccionario geográfico univer ríe38*373 los pueblos, por donativos, repartimientos y trabajo sal, escrita en francés por el caballero Roujoux, y traducida al personal yéñ que 00 se cuenta la reparación de todos los caminos: castellano por Teodoro Armaogaud , corregida y aumentada en el dei partido de Corosal hasta sus límites, hecha por sus vecinos, artículo España y Portugal. Este diccionario, tan…</t>
  </si>
  <si>
    <t>Roussin</t>
  </si>
  <si>
    <t>…deroso de pero á pesar de las disposiciones que á este fin ha tomado con el fuerza en la dilatada estension-de costas qué circúnda la península mayor zelo y sabiduría el almirante barón Roussin, gefe de la es sus islas adyacentes, y pertenece por tanto ól sistema activo de cuadra francesa, se expondrían mucho los comerciantes que se pre sentasen en este desgraciado país en las desagradables circunstanciasLí fuerzas para reprimir y perseguir el contr…</t>
  </si>
  <si>
    <t>Rovina, Manuel</t>
  </si>
  <si>
    <t>Manuel Rovina</t>
  </si>
  <si>
    <t>…te que agregan á su periódico, con la vecinos del Barco............-...................................... 1,096 enérgica franqueza que los distingue , sin que sean poderosos para D. Manuel Rovina, contador de Propios, y los detener su mano la mordacidad y eídesabrimiento'de ’lós liños, los oficiales de su dependencia....»................. 174 tiros de las pasiones de los otros, ni la incurable exaltación de al 1 Los empleados de Rentas de la provincia…</t>
  </si>
  <si>
    <t>Royer</t>
  </si>
  <si>
    <t>…s Berlín ij de Abril. tratados con sus gefes, excepto con tres. Del teatro de la guerra no se dice nada que merezca crédito. El desembarco'de los rusos Hoy ti pzrtidopara VTena el general Royer, enviado ex en lisiada no ha tenido mas resultado que hacer que los turcos «co traordinario y ministro' plenipotenciario cerca de la Puerta oto pen con su tropa las pobladon« griegas inmediatas á la entrada mana. del Bosforo, obligando á sus habitantes i aban…</t>
  </si>
  <si>
    <t>Rozas, Pablo de</t>
  </si>
  <si>
    <t>Pablo de Rozas</t>
  </si>
  <si>
    <t>…rte á uno austríaco 3 cuya tripula y-D. Aginia de Santeikes: para archivero á D. Vicente Diego ción se fe salvado. {Observador ausiriacQl) Crespo : para subalternos del tribunal á D. Pablo de Rozas, en calidad de ageste fiscal: á D. Luis Fernandez Baeza, en calida! PiUJSIA. de relator; y 2 P. Vicente Barba , en calidad de escribano de cá- ' Berlín jo de TCotiembre. wjf mara- En su consecuencia se ha servido S. M. declarar instalado y Según cartas de S.…</t>
  </si>
  <si>
    <t>RSeisumrr</t>
  </si>
  <si>
    <t>…á cedes ten,jMtefii-i 1 teNofiepshre te-sdefteiambraiKc if?ao albaseses que con tía cañones felfeo fuerte te-una Real orden di f.ds-Sükwrt dt 18sé $Mt sefita. ^ buena poskios. El general RSeisumrr osViteuo parí amen tark para - He tete cuenta al R&amp;Yjaue&amp;tro Señor de um jx&amp;tascta qse - iut imar réteos - albaj^ses que tejasen el pagtrilbre, y la rsspuata fue per conducto del Vjey dé Navarra te &amp;íóg¡4® í este Mmístezte- una descarga de fítekite segnite bk…</t>
  </si>
  <si>
    <t>Rtgni</t>
  </si>
  <si>
    <t>…oyecto que puede te —_E1 contralmirante Rósame! había tomado ei mando dei ner las mas graves consecuencias en razón de los excesos que ordi apostadero de Navarino, mientras que el almirante Rtgni hacia nariamente comete este pueblo de ladrones, quienes acaban de sus correrías con aquella actividad infatigable que ie es caracterís -levantarse contra su autoridad espiritual y temporal Se dice que la tica : hoy se halla en Poros y mañana en Smirna; en to…</t>
  </si>
  <si>
    <t>Rubio, Cajretánó</t>
  </si>
  <si>
    <t>Cajretánó Rubio</t>
  </si>
  <si>
    <t>…los prefectos dé.' Castilla la Nueva 'sé' cité y emplaza á D. Gregorio Rtíbió Espresentados al gobierno en distintas épocas por diferentes oficiales oidero, D. Léaódró Ééilichez, D. Cajretánó Rubio, , yecinbs de de marina para levantar la carta geográfica de Espafia. 3.0 Otra esta corte; á D. josef Covachiche , qué fó es de .Cádiz, ó' á su noticia biográfica del marques de la Ensenada con tres apéndices, apoderado en-ésta plaza D. Joséf Mariá Van¿ua$ ,…</t>
  </si>
  <si>
    <t>Rubricado</t>
  </si>
  <si>
    <t>…ricantes de-paños de Tarxasa, y lo que en esta rarptv han y lo comunicareis á qniéneh eGtfcspÓiiek para su cumplimiento. 2= informado la dlrecclca general de Rentas, ia contaduría general Rubricado de la Real mano de S.-M.2=Rrrel Pardo á 9 de Fe de Valores y k junta de Araaceies, oido el dictamen de mi con brero de -1829. cr A D. Luis López Baííésícrcs. sejo de Ministros , y conformándome con el parecer de mi consejo Otro suprhrñendo- los arbitrios que…</t>
  </si>
  <si>
    <t>Rucare, Josef</t>
  </si>
  <si>
    <t>Josef Rucare</t>
  </si>
  <si>
    <t>…sco,' con la marOtra modo ce disponer las empresarios de minas ce los .fiendel^ y de la^Cuevi. del Rey ...madre tutor a y curadora" jirocuctos -de eda^. ( VVj*t, I7£.I¿ de su hijo D. Josef Rucare!i, sobre la su»ion del mayorazgo Otra recckkmo S- M. que ios arrenáalirlqs de aguardientes fundado por D, Pedio Garda, de jerez, y Doña Isabel' de A Mi so evac -á ¿¿es: Mceccbs ¿e pódela. Cj.tsir.k ro, su muger, á fin de que es el MriBima He ga Hias se presen…</t>
  </si>
  <si>
    <t>Rudiger</t>
  </si>
  <si>
    <t>…ó en los dias '2 3 y 24 de Ene • Florencia 16 de Febrero. ro en las inmediaciones de Bazardjik y de Provadi. Los tres embajadores teunidos en Nápoles tienen frecuentes El teniente general Rudiger había enviado dos destacamentos Conferencias, y se anuncia que han recibido nuevas instrucciones para ahuyen”r al enemigo dé las aldeas inmediatas á nuestros pues* respecto á la forma de gobierno y á los límites de Grecia. Según tas avanzados por la parte de…</t>
  </si>
  <si>
    <t>…vosque dos -movieron á pedir con che del 13 ai 14 dejúlioálastropas del genieral Roth'í y en lé instancia i las provincias qué eligiesen smr diputados: '-■ * del J e al id las del general Rudiger ftieron reértíplazádai pór el Oido el dictamen'delTÚihelicmo decretamos: segundo escalón1 de La reservé dél eoodé Pshlea y el. cuer Articulo i.*.! Los comisarios extraordinarios y lcp goberna po dél generé!'Krassowski M ^dejaron ti cíiintfe dfy lngdcioT, dore…</t>
  </si>
  <si>
    <t>…todos loe puntee accesibles de estas montañas fuertes «rinebera- ' lantado su vanguardia hasta Paliofana, punto mas elevado del Balmientes guarnecidos de artillería. Luego que el general Rudiger kan. De tal modo «e llenó de terror el enemigo que no peinó si llegó áKadikcú' supo que el enemigo tenia en Kiuprikoi un poes- quiera en disputarnos el peso de aquellas altas montafies, á lu to de g9 hombres que no podio forzarse sin experimentar grandes cual…</t>
  </si>
  <si>
    <t>Rudíger</t>
  </si>
  <si>
    <t>…i. El jencrsl Gircv^ encargado de **guiric, 8C acoderé, en " "Bautly de una ipepa ^rcto£dir*5W OS tai fj tü^rif € #*• a¿díáa&amp;ñ^Wc&amp;a?ctó^'-^^^^^V^^^, ^p^sJáczjtx^^ «El ai avanzó el general Rudíger hasta Aivadgik, 7 su van 7 los brillantes sugesos dei ejército ruso, abandonó en ia mamna guardia , al mando del jeneral Girow, i Eikstch,oujbio situado draque! día los aüy^chjy^jiigatps de la los cuales fueron en k cima del Bdka#; Jfcii^smif ll gei|rai .Jtot…</t>
  </si>
  <si>
    <t>…en , 4 la verdad, en violencia y ( . «El séptimo cuerpo, que fortasaba ft reserva, se adelantó, ba grosería 4 la amenidad literaria de los periódicos franceses. jo tas Órdenes del general Rudiger, por el camino que va de Bujuk- Insertando este artículo, pretende sin duda probar el Diario de Perbent .4 Andrinópolis, hasta el bosquecillo que rodea el Eski- lot Debates, que el idioma de las pasiones es el mismo en Lon Saray, mansión en otro, tiempo de lo…</t>
  </si>
  <si>
    <t>Rudzcewilsch</t>
  </si>
  <si>
    <t>…del 8 de Abril anuncia, • renrléndó^e ti .rodaría .dispersada por toda Vaíaqu'h, y aun hay alguna m al parte de! barón Gctsasar, que los témpaños Ao hielo acarreados roekschan. El general Rudzcewilsch, que :sirve bajo las ór por ía corriente de las 'aguas? hablan destruido los-puentes estable denes del general Rotü, comandante de. la plaza de Varna, está cidos sobre el Ochío, el Olía y otros riachuelos; pero que al ins en Hirsowi, pero se dice que ha muert…</t>
  </si>
  <si>
    <t>Rudzewítsch</t>
  </si>
  <si>
    <t>…a: que esta determi- g9, y el 29 otros 55J, ademas de cinco regimientos de húsares y psclop sea aplkabie á los reos ce iodss'clase?, que habiendo sido uno de huíanos. Dicen que el general Rudzewítsch ha muerto. la amdenidfos á presidio*se bailen actualmenteen las cárceles, ó en crecida dei Danubio ha inutilizado casi todos los almacenes que camino para aspad destino, debiendo eñ *u consecuencia los capi había en Brailow. letas ó comandantes generales toir…</t>
  </si>
  <si>
    <t>Rueda, Diego de</t>
  </si>
  <si>
    <t>Diego de Rueda</t>
  </si>
  <si>
    <t>…n tumultos- ó eos intrigas. de apoderados autorizados competentemente. # Muchas veces- los soldados armados vienen á votar es formación, ------ Por ei presente se cita y emplaza á D. Diego de Rueda y como so se hiciera ni m la primitiva Roma, ni es la isla de Hai- Cabezas, para que en el término de 20 días, contados desde el en tL—Todo lo decide la fuerza, el partido ó e! cobecho; ¿con qué que se publique este anuncio en k Gaceta, comparezca por sí p mi…</t>
  </si>
  <si>
    <t>Ruéiger</t>
  </si>
  <si>
    <t>…k los fugitivos por el lado de Provadi. El ejército del general cita capital. Roth, al cual se le agregó la 3.* división de húsares, avanzó el [ ia por Kosapla hastaMarasch , y,el general Ruéiger, que man ' Por Real orden de 2b.de Jimio último se ha servido el Rut daba la vanguardia, extendió con esta sü línea á lo l-argo deFKart- nuestro Sefior conceder privilegió éxclusivo por cióco’aflos 4Don tz)rk, y destacó 'gruesas partidas hácia Eski-SumbúíyGor…</t>
  </si>
  <si>
    <t>Rugando</t>
  </si>
  <si>
    <t>…: produjo todo su efecto; la vanguardia turca, después de haber si rendición que veriheó en k mañana del dk siguiente 23 , tnt re do arrollada, entró desordenadamente en AVdos. Ei general Rugando al general mayor Wacfaen, grie detestado mayor dei digeV la persiguió con ocho batallones 7 16 piezas de artilliria cuerpo, las ikves^de la ciudad, 10 banderas, 15 cañones, y mandadas por el príncipe Gortchakavr. Luego que este genera! pttscntzndosc él mismo,…</t>
  </si>
  <si>
    <t>Ruisefcó, Joaquín García</t>
  </si>
  <si>
    <t>Joaquín García Ruisefcó</t>
  </si>
  <si>
    <t>…la llamada religión na nuestro Señor nombrar para el deanato de la iglesia catedral de tural: necesidad de la religión revelada: se descubre el artificio Plasencia, por muerte de D. Joaquín García Ruisefcó, á D. An del deísmo, y se hace ver camina directamente al ateismo: los de tonio Sánchez Gómez: para una canongía de la de Tuy, por la lirios de los ateos confutados: triunfa la verdad católica de la de D. Francisco Piñeiro, á D. Manuel Martin Santos: para otr…</t>
  </si>
  <si>
    <t>Ruit, Gerónimo</t>
  </si>
  <si>
    <t>Gerónimo Ruit</t>
  </si>
  <si>
    <t>…. Jnah alyáblicoyawnatfcúidaloa^uewptadaneaéhaiádor.i:^: ■ ( AntOnio de la Torre , &gt;D^;lta»o'I&gt;íI«ito, D# Julián Gutietérfi la; Qacata atasnarfiotícelo da vwiadaámj wl.4. Solana , D. Gerónimo Ruit, ZX JoAf Bta Cabareda, D.riEelo* taipanúU.dodta,dioarAffta&lt;w;,tasa’taam&lt;»r.;Od4&gt;vta.»y b« Pascual» D. Joicf JUnon:OcCipriimiCÉ»K,Pi Saitóa y:v8&gt;dosdlá&lt;Hc«a difoáos4oeedminomdétparsidorde€peoaal^kbe CayUeaux, D. Agustin Cayltaux &gt; D,AnMfa fiaiaiz , D. hmmnv Mn…</t>
  </si>
  <si>
    <t>Ruiz</t>
  </si>
  <si>
    <t>…***r&gt;,,,tl ****** **a*u4*eea 10,580 - i , Im suscriptora al Curio completo gramatical de las lenguas Une futpm que ocultó, «t hombre por meno de inglesa, frontesa y castellana del profesor Ruiz, se servirán re coger el a.a cuaderno , y satisfacer ct importe del j.° en Ja libreUne que nodiósuiaonAie- na de Miyar, calle del Príncipe, 7 en cesa del autor,calle del í&amp;sW.________Bu. H»yma»iyeH&gt;iili*«ealH*»&lt;mitMl«»»s»ia»iiiSMWI.... t)ob IfUBi OjMinhi dejo…</t>
  </si>
  <si>
    <t>…d, y a los maestros y concur Los suscriptorcs al Curso gramatical ir ¡as lenguas mglesai rentes. La diputación del ayuntamiento distribuyó 35 medalla de francesa y castellana, del profesor Ruiz, pasarán á recoger el plata entre los que mas se distinguieron. tercer cuaderno á te librería de Miyar; y á casa del autor, calle La Real sociedad económica de Cuenca celebró el cumple del Baño , núm. 17, cuarto s.°, en donde continúa abierta la sus años de S…</t>
  </si>
  <si>
    <t>Ruiz, Miguel</t>
  </si>
  <si>
    <t>Miguel Ruiz</t>
  </si>
  <si>
    <t>…cuantos han tenido noticié de. ¿i. Ante toda* de Cebolla á B. Francisco-Cruz de Maeda; t para 1c de VclaicaCosas debo manifestar qué nunca es permitido ¿ un cristiano tocar zar á D. Miguel Ruiz dei Artmt. ¿un Príncipe de la familia otomana, y mucho menos sacarle san Todos e.tos individuos hlnr sido nombrados porS:M.á con gre, de ningún modo, ni por razón ninguna. Pero la gran revolu sulta de la Cámara, excepto D. Amonio Jo»ef Qatiridóv Don ción que…</t>
  </si>
  <si>
    <t>Rusdzewitsch</t>
  </si>
  <si>
    <t>…cha 29 de Abril que los griegos eran dueños de la miento muy en breve para dar principio á la campaña. ciudad de Lepanto y sus fortalezas, y que estaban muy próximos »Ha muerto el general Rusdzewitsch, gcfe.dct tercer ejército, ¿apoderarse de Missolonghi. sin que se sepa hastaabora quién será su -sucesor.” (Gaceta de Francia.) ’ V.-7. . ' [* . li escuadra inglesa, compuesta de 1 $ velas, ha salido de Mal»’ la para el Archipiélago: de ella debe destacarse’u…</t>
  </si>
  <si>
    <t>S, Antonio López de</t>
  </si>
  <si>
    <t>Antonio López de S</t>
  </si>
  <si>
    <t>…tríacesp-ñoia; ya Aviraneta, secretario político de la división, tuvimos una entre finalmente por el surtido que. de e*ic género hallan tres años há vista con el general disidente D. Antonio López de S¿níana.; Mi los consumidores en esta corte: prueba evidente desque e*ia&gt; em demanda se limitó á pedir una suspensión de hostilidades por al presas recompensan el trabajo y .capitales empAdov en ellas. gunas horas,,con ei objeto que queda anteriormente indicado…</t>
  </si>
  <si>
    <t>S, Francisco Mcndez y</t>
  </si>
  <si>
    <t>Francisco Mcndez y S</t>
  </si>
  <si>
    <t>…f Barafiao. . 118.» ' ..........................i. Granada. En gramática castellana. Excmo. Sr. nuraúes da Sacares. 3,8x2.... - 400......», Bilbao. En la date ínfima dt latinidad. Sr. D. Francisco Mcndez y S4»59°— Cádiz. Sr. D. Josef Mateos. 27&lt;757— ^OOsftlfSSMSHSMttMHISSIs' Idem. En la cíate media dt Ídem. Sr. D. Juan Oafii y Sr. D. Be 16,029.... 400........................... Valencia. nigno Ballesteros. ■' ' ;T~* Si¿SS*v- ’ Corufia. En la suprema de idem. Sr.…</t>
  </si>
  <si>
    <t>S, R.</t>
  </si>
  <si>
    <t>R. S</t>
  </si>
  <si>
    <t>…ermedades de todos los climas, por. Robes—; E. S. M. deP...................... ...........................-......... 800 to Tomas , doctor en medicina, individuo de 'varias socied*Doña R. S...........................'........................................ 320 des literarias Scc., trtducido de la última edición inglesa,, con—: Doña F. R......................... .....................................-i... 40 siderablemente aumentada con varias adi…</t>
  </si>
  <si>
    <t>….... . ¡gj ¿37. contiene la cavatina de la ópera La Donna del Lago. Oh cuánto í&gt;aI1'&gt;.................................................................... 15 18 papel. lagrime, por D. R. S., á 4. Ss hallará en ¿1 almacén de música Santander......................... ........ ....................... 444 beneficio. de Hernioso, frente las Covachuelas. EN LA IMPRENTA REAL.</t>
  </si>
  <si>
    <t>Saarez</t>
  </si>
  <si>
    <t>…das después de la traducción de e»ta obra en preciso término de x 5 dias lo acrediten en forma en la audiencia í3í7, dan mas ínteres á su lectura por la actual complicación de del Sr. Saarez, alcalde de corte, por la escribanía de provincia de la? relaciones políticas, y por la extensión que la industria y co López de Castro; con apercibimiento qut pasado dicho término mercio y su auxiliar la navegación han recibido en Europa • poste sin verifica…</t>
  </si>
  <si>
    <t>Saavedxa</t>
  </si>
  <si>
    <t>…limo. Señor Solo us hombre ha tenido el Rio de la Plata capaz de servir D. A. de Lig cris &amp;c. Traducido dei italiano al castellano por el I su patria con. virtudes y talentos. El señor Saavedxa se mostré presbítero D. P. Perez Villanueva.; segunda edición. Un tomo ea desde luego digno de presidir los destinos de aquella república; 12.0 á 6 rs. en pasta en la librería de Sánchez y en la de Cuesta, pero muy pronto la muerte robó á su país la única esp…</t>
  </si>
  <si>
    <t>Sabah, Diebitsch</t>
  </si>
  <si>
    <t>Diebitsch Sabah</t>
  </si>
  <si>
    <t>…tiembre. para concluir la paz,han arribad*)á Burgas;pero no habiendo lle Vista la inacción de los turcos en la orilla derecha del Danu gado aun al cuartel general del ejército, el conde Diebitsch Sabah* bio, la reserva de n9 hombres que llegó de Rusia no irá según kanski había encargado al general mayor, príncipeGortscÜakow» parece á la pequeña Vajaquia, pues esta división ha tenido orden y al consejero de Estado actual, Fonton, para que empezasen laa de pa…</t>
  </si>
  <si>
    <t>Sacre</t>
  </si>
  <si>
    <t>…•aeosm •«V'veeavasa»»»» •^••••♦•••daa f ídem. Que-en cuanto 4- la guerraf entfc este.y'Col&lt;*nbia-, parece que Málaga»■«••*isi*s«tMniM ••MMmisiUiswMuHiMitittimi.) £ ídem -papel, el general Sacre re ha! iñtetpucstode mediador, manifestando que ••éiniiivMMniiivsi »•••••••••••••••••••••timl if idem; prescinde de todos los-agrivios que • ha-recibido 1: 'los peruanos, Alicante.» fidem. con tal de que se -evite1 eldernánamiento de Mips entre jupas -Murcia.…</t>
  </si>
  <si>
    <t>Sacy, Sivqstre de</t>
  </si>
  <si>
    <t>Sivqstre de Sacy</t>
  </si>
  <si>
    <t>…segurar al general Maison que todos le profesamos el mayor Chateaubriand, Villcmajn, Casimiro rerrier,barón Fqur!er, JLeafecto. Tu hermano, Tsavella.” tronuc, Benjamín Delessert , barón Sivqstre de Sacy , duques de En otro artículo del mismo Correo de Oriente , fecho en Patrás Escars y de Rossel; y.la junta administrativa la forman los señores á 3 de Diciembre, se dice: Fermín Didot, Darcet y SoülangeBodin. (Diario de Ls Delates.') » Los tuteos han evacuado…</t>
  </si>
  <si>
    <t>Saez, Damian Gordo</t>
  </si>
  <si>
    <t>Damian Gordo Saez</t>
  </si>
  <si>
    <t>…ia és la tarde.: azada que le estaba prevenida, y al grito de ¡viva el Rbt! ante el El gran duque Guillermo de Badén, hermano dei Margrave, y retrato de S. M., que conducía el Dr. D. Damian Gordo Saez, $. A. R, al Principe de Wurtemberg, comieron ayer con S, M. canónigo de Tortosa, dio el primer golpe en la acequia, cantan ifoti.iia.nad) do k música en seguida una aria en loor de S. M. Concluida, en In ei det^rtamento de las Laudas se eleva un gran monu to…</t>
  </si>
  <si>
    <t>Saez, Josef Joaquín</t>
  </si>
  <si>
    <t>Josef Joaquín Saez</t>
  </si>
  <si>
    <t>…Se vendé en Madrid librerías de Calleja, y de Razóla; Barcelona upa canonjía 3e la iglesia catedral de. Sigiienza, por muerte'do en la de P¡ferrer, y:en.Valencia enla de Jimetio. D. Josef Joaquín Saez, á D. Francisco Sardina: para ladignidad -■ Lechuguinos y charlatanes, ó Jos majaderos en él garlitOk de Dean , primera silla de la de Tenerife , &lt;por la de D. Pedro Pieza en un acto original de D.Flcchilla. Se vende en la. librería Josef Bencomo, á D. Juan M…</t>
  </si>
  <si>
    <t>Sagau, Félix</t>
  </si>
  <si>
    <t>Félix Sagau</t>
  </si>
  <si>
    <t>…irándose á palacio á las doce y cuarto. rXANCIA. Idem i.° de Diciembre. Parh 24 de Noviembre. Bolsa de kry. Cinco por too consolidados 108 f. 60 c. Ac Esta mañana se ha presentado D. Félix Sagau, director del ciones del banco 1905- Empréstito Real de España 80J. Renta grabado de medallas de Ja Real academia de S. Fernando, en so perpetua de ídem 5*f. licitud de que nuestra futura Soberana permitiera sacar un ligero ____Se ha publicado en Alemania el…</t>
  </si>
  <si>
    <t>Sagúes, Ildefonso</t>
  </si>
  <si>
    <t>Ildefonso Sagúes</t>
  </si>
  <si>
    <t>…tieron á las conferencias de Andrmópoiis, está encargado tenegro : para contadores de segunda clase á D. Pedro Noiasco - de una misión extraordinaria para esta capital. Fernández, D. Ildefonso Sagúes, D. Tomas Obregon, D. Do Aunque se halla muy avanzada la estación ha tomado una lira mingo Gallego, D. Martin Ares, D. Cayetano Soto, D. josef grande actividad la navegación dol mar Negro desde que se ha pu Marta Quasda, D. Josef Pérez Vilkmif, IX Pablo Conch…</t>
  </si>
  <si>
    <t>Sajorna-, María Josefa Amalia de</t>
  </si>
  <si>
    <t>María Josefa Amalia de Sajorna-</t>
  </si>
  <si>
    <t>…o á bien conceder á la villa ___ c.Poesías lúgubres á la sensible y temprana muerte de la Rei de Colmenar-Viejo, distante seis leguas de esta corte , una Reai na de España la Sra. Doña María Josefa Amalia de Sajorna- (Q. facultad para que pueda celebrar todos los anos una feria por tér £- P- D.); por D. Cayetano Puch y Portóles, socio de varios establecimientos literarios dei reino. Se hallarán en ks librerías demino. de ocho días, dando principio el 26 de Agosto próximo,…</t>
  </si>
  <si>
    <t>Sal</t>
  </si>
  <si>
    <t>…gueses. Los buques que deben trasportarlos siguen haciendo víveres; y de Erzeron. El mayor general Bergmann, comandante de este y la primera división del depósito, mandada por el general Sal destacamento, recibió orden de dirigirse sobre Erzeron, i fin de dan!», saldrá dentro de dos ó tres dias.” apoyar la posición del príncipe Tschantscháwadse. Viéndose cer __La carta escrita por el duque de Wellington alDr. Curtís ha cadas por este .movimiento…</t>
  </si>
  <si>
    <t>…gtor¿áfilos y de casi todo el para una ración de la;iglesia, catedral..de Málaga, por el -de Don cuerpo diplomático. En ambas ocasiones sobrepujó el resultado Josef Gómez Raudo; á D. Sal vador de Zea y Bernyudez. las esperanzas que se habían podido concebir de una tentativa al parecer tan peligrosa. Continúan las limosnas dadas for el Exento, t limo. JK Comisa Con tres hileras de maderos grueso* se formó una especie de anfiteatro,en cuyo cent…</t>
  </si>
  <si>
    <t>Sal, Manuel</t>
  </si>
  <si>
    <t>Manuel Sal</t>
  </si>
  <si>
    <t>…sptt mtéi'amente supuestos, ó EI GristO dé 1f Paz, porrQrniOna , ao rr.' de ú degeneración dellMMdlWuikb, ó dé «aplicación desacertada, Ochó vistas del Rml sitio de Aranjuez, por D. Manuel Sal1* é de su-falta de ictuiaion, ó' de áo' serlaviroela confluente y ma vador Carmona, Salina y otro» buenos profesores, cada estara* -pa 20 rs. : ; ■ ...... ligna) la que sobrevino dcspucS'^siAo estotra erupción, i que se ha dado el nombre' de virueia cristalin…</t>
  </si>
  <si>
    <t>Sala, Juan</t>
  </si>
  <si>
    <t>Juan Sala</t>
  </si>
  <si>
    <t>…........... Madrid,Sevilla. c^^ompendiole pagarán ios suscripto»*del derechoal Realrecibirdeaquel.'Etpaita, extractado de la 19,611.» lOO0*Hltíai IMsisMltMtHSSS ‘ Idem. obmdel Dr. D. Juan Sala, que se ensefla en las universidades’ del *0.537- Idem. reino, y acomodado por preguntas y respuestas á la inteligencia de 11,170.» lOOOsiMiaisia«••(SSSlMSSStM Algccira. los litigantes y demás, para Iniscar por ¿1 las leyes correspondientes &lt; á las sentencias…</t>
  </si>
  <si>
    <t>Salas, Francisco Gregorio de</t>
  </si>
  <si>
    <t>Francisco Gregorio de Salas</t>
  </si>
  <si>
    <t>…Cirios , al pasar l ia Colección de todos los epigramas y demás poesías críticas, redacción de la Guia de Forasteros la nota de los señores indivi satíricas y jocosas que escribió D. Francisco Gregorio de Salas, duos qué componen su junta de gobierno, ha omitido per olvido capellán mayor de la Real casa de Recogidas de esta corté, y aca involuntario estampad el nombre de su consultor con asistencia i démico de honor de ía Real academia de S. Fernando: cuarta y las j…</t>
  </si>
  <si>
    <t>…vicio activo de V secuencias de la semana santa y pascua, de resurrecion, para perseguir el contrabando en, la extensión de aquellas, bajo la ,in fraseados en verso castellano por D. Francisco Gregorio de Salas, mediata dirección, de un. oficial general del ejército en .calidad capellán mayor de la Real, cata .de Recogidas de Madrid.; acadé de inspector genenl,cph$eryándose únifaroentepara el interior mico de honor de la Real academia de S. Fernando: cuarta edi en s…</t>
  </si>
  <si>
    <t>Salcedo, Antonio Martínez y</t>
  </si>
  <si>
    <t>Antonio Martínez y Salcedo</t>
  </si>
  <si>
    <t>…nmociones que no d aja nistros contadores mayores ¿ D. Nicolás de Otamendi, D. Fran ban de causar cierta inquietud por hallarse alli algunos gefes de í©— cisco de Rojas y Fizarro, D. Antonio Martínez y Salcedo, ei los antiguos gen izaros. i la conde de Casa—'Valencia y el conde de Zanom: para fiscal de con Se mira como uno de ios beneficios de la paz el haber levan tabilidad á D- Rafael Fausto Florín: para fiscal togado á D. An tado el destierro á los fanarictas qu…</t>
  </si>
  <si>
    <t>Saldafia, Josef</t>
  </si>
  <si>
    <t>Josef Saldafia</t>
  </si>
  <si>
    <t>…uegos y sesión. Es este título la. piedra angular sobre que descansa el grai» D. Josef B.iranao. baluarte dé la legitimidad, único punto en que han encontrado En la media de idem, D. Josef Saldafia y D. Manuel Berrio"zabal. 'firmezaj reposo los Soberanos; y si el Monarca español confiado en la gigante fuerza de su razón, descendiera á singular contienda En la suprema de idem, IX Francisco Mendez y D. Gines fie derecho , quitaría sio duda i la defensa de jodos el vigor pro…</t>
  </si>
  <si>
    <t>Sáldanha</t>
  </si>
  <si>
    <t>…&gt;- que conducen 'la' primera' división dé refugiados portugueses que . mun ó vecindario. La.división de los comunes está, como obsér- 'salió de Plimqum el ó de Eneró' ál mando del general Sáldanha. vá el Minístro,formada por la nsturalezs de la sociedad; y la le :Farécé qué éstos trasporta ,'Cuya dirección era al Brasil . libaron gislación no debe destruirla, sino perfeccionarla. La liulltícipali- ’el ió dé Enero al amáoécer á la isla Tercera, y entrar…</t>
  </si>
  <si>
    <t>Saliiua, Miguel</t>
  </si>
  <si>
    <t>Miguel Saliiua</t>
  </si>
  <si>
    <t>…. i idem. En dibajo. Sr. D. Gregorio Vedoy a, Sr. D. Pedro Mádrazo, Granada. i} ídem. Sr. D. Pedro Bravo y Sr. D. Mariano Gil. . " f ídem, En piano. Sr. D. Miguel Fontecilla y Sr. D. Miguel Saliiua. i ídem. En violín. Sr. D. Genaro Qúesada. • Valencia i ídem. Enflauta. Excmo. Sr. marques de Casasola. Barcelona á pesos fuertes.................................. f ídem. . En equitación. Sr. D. Antonio'Calderón! Zaragoza,........»..........!.......,...;....…</t>
  </si>
  <si>
    <t>Salmón, Manucl González</t>
  </si>
  <si>
    <t>Manucl González Salmón</t>
  </si>
  <si>
    <t>…Peel, y en nombre de necesario á su cumplimiento.=Está rubricado de la Real maix&gt;.s Ja ¿Cámara de los Comunes pidió Á S. S. cooperase á la adopción Palacio 14 de Abril de iS 29.=Á D. Manucl González Salmón. del bilí de emancipación; en seguida presentó otro biíl sobre aüxoento'dal cehsoeléctoraL, -é hizo la' misma pericial. El domingo 5 del corriente después de la córte tuvieron el hó* . Eséostumbre que loa bilis que pasan de la Cámara de les C#- fiorde felicit…</t>
  </si>
  <si>
    <t>Salmón, Manuel González</t>
  </si>
  <si>
    <t>Manuel González Salmón</t>
  </si>
  <si>
    <t>ai6 El Excmo. Sr. D. Manuel González Salmón, pri Patencia»t*H|Srtll«UIIM*MVIMA»t«S|SMHISISISaSSSItlHM mer secretario del despacho de Estado............................_ 3»ooo Descuento de letras, á razón de.. «SSSMeaMSSSSSSSMM •' 8* i 4 P« l eo. Excmo. Sr. secretario de Estado y del despacho de Aefddfm…</t>
  </si>
  <si>
    <t>Salmón, Nicolás de Rhras</t>
  </si>
  <si>
    <t>Nicolás de Rhras Salmón</t>
  </si>
  <si>
    <t>…n novedad en au iaparfiw talud. : de lo» contribupemmr ' L AfaJrtJ 6 Jt Mfjn. .. ... ... - JR/. . v «... .. ' .... —* » El capitán de UReal compaftla de guardias Alaberátroa, per- D. Nicolás de Rhras Salmón, cónsul de S. M....—. ' 500 rícipa al ministerio de la Gurrrv haber nemitido al R. Obispo do D. G. UrmNafatrondo, vicecónsul........................ 100 Orihuela ,en debido cumplimiento de le Real orden de ji de D. Antonio Bragada.............................…</t>
  </si>
  <si>
    <t>Salmón, Nicolás de Rivas</t>
  </si>
  <si>
    <t>Nicolás de Rivas Salmón</t>
  </si>
  <si>
    <t>…endencias de Rentas Reales porte del a.* que está ya en prensa. de la provincia dc Guadalajara.............. 3,521 ^HjCóltcrfoH de lámindsy compendios de ¡os Santos dt la orden Sr.D. Nicolás de Rivas Salmón, cónsul de S.M.C. de Slo. Domingo: un tomo en 4.0 con 64 láminas, y otros tantos en Burdeos, por resto de una suscripción abierta en compendios, por el P. Fr. Manuel Amado, tos aficionados4 dr- | dicha ciudad..:........................... **,837 1* cha orden…</t>
  </si>
  <si>
    <t>Salvatierra, Julián de</t>
  </si>
  <si>
    <t>Julián de Salvatierra</t>
  </si>
  <si>
    <t>…stas te, 2 deducir en €sté juzgado y ¿ser iban te de Ribera 7 Lozano CAMBIOS ©EX ©XA* las acciones qué crean tener £ fas Cásas que m ésta cridad per lóedres, 361 á f tenecieron a! D. Julián de Salvatierra, que se h. lian denunciadas, 15 18 á 19. corno vacantes 7 correspondientes al Real fisco; bajo apercibi P3T á i bcoeficlo. miento que en su defecto se dará á dichas fine as . e! destino corRilao^..*___ Par á £ ídem, icspondteéfe cdn áf reglo 2 te ínstrnccion…</t>
  </si>
  <si>
    <t>Salvatierra, Valeriano</t>
  </si>
  <si>
    <t>Valeriano Salvatierra</t>
  </si>
  <si>
    <t>…é de planta circular, elevado so ilotoi nombre español. Ejecutaron las estatuas los escultores Don bre un zócalo con cuatro gradarlas que suben á su plano. Sobre7 ?rancisco Elias, D. Valeriano Salvatierra, D. Manuel de Agre é' se levanta otro mn concéntrico, y encima un gran pedes da y D. Ramón Barba: el segundo de estos 7 D. Josef Tomas, tal, imitado de. beTroqueta como los cnerpo* anteriores, con el los grupos, trofeos 7 demás ornatos.- la obra toda fue traz…</t>
  </si>
  <si>
    <t>San, Arzobispo de</t>
  </si>
  <si>
    <t>Arzobispo de San</t>
  </si>
  <si>
    <t>…e nuestro* hermanos. A los que no tienen conocimiento de los* grandes progresos que en nuestros dias ha hecho la química pneumática , deberá paSe ha publicado edicto por el Excmo. Sr. Arzobispo de San recerlei increíble et que los gises se reduzeift ‘á cuerpos siMidós; tiago , convocando 4 los aspirantes 4 becas del nuevo seminario pero no hay cosa mas sencilla que esta teoría , después de lo que</t>
  </si>
  <si>
    <t>San, Nicolás</t>
  </si>
  <si>
    <t>Nicolás San</t>
  </si>
  <si>
    <t>…y siempre nidaddechantrc &gt;ic la catedral de Sdamanca, por promoción de ba querido ver cara ¿ caro á su enemigo, 7 su ¡valor le ha preci D. Pedro Dutari á canongú de la de J ien, á D. Nicolás San ta pitado. ' ....... -. ■ na: para la dignidad de arcediano de C'irballeda de la iglesia ca »E1 general Diebitsch se he elevado sobre los guerreros de su tedral de Astorga, por nauerte de D. Gregorio Q liroga, á Don tiempo ; se ha aprovechado de-todas las deb…</t>
  </si>
  <si>
    <t>Sánchez, Francisco</t>
  </si>
  <si>
    <t>Francisco Sánchez</t>
  </si>
  <si>
    <t>…y no siem nuestro Señor nombrar para una casongía de la iglesia catedral de pre hace justicia á sus gobernantes: muchos dolorosos ejemplos de Ciudad-Rodrigo, vacante por muerte de D. Francisco Sánchez esta verdad nos ofrece la historia de todos los tiempos. Hernández, á D. Pedro Esteban Garda; y por Reales decretos Feto en eiestado en que se hallan las sociedades, en medio de también ha temido á bien $.. M. sombrar para la dignidad de ca tanta contradicció…</t>
  </si>
  <si>
    <t>Sánchez, Juan Francisco</t>
  </si>
  <si>
    <t>Juan Francisco Sánchez</t>
  </si>
  <si>
    <t>…éis abandona nuestro Señor nombrar para una cunongíade Iá iglesia catedral de. dos y escarnecidos de. iodo el mupdo; y ep el seno de los vicios Astorgavacante por fallecimiento de,D. Juan Francisco Sánchez,, propios de las .sociedades mas refinadas, tocáis ya-los antiguos á D. Josef Manuel Caldas: para otra de la dé Patencia, por el de horrores de Ja vida aptropófaga. Tal. es el .-estado á qne vuestra de D. Lorenzo Calvo de la Cantera , á D Francisco Rodríguez…</t>
  </si>
  <si>
    <t>Sancho, Josef Ventura García</t>
  </si>
  <si>
    <t>Josef Ventura García Sancho</t>
  </si>
  <si>
    <t>…-^*eee - - * dfOO loa individuos da la citada compaAfa, pw* socorro da loa infelices1 D- Vicente Sánchez.-...................... que han sobrevivido é loe íerremoMk de aquel país, D. Josef Ventura García Sancho. ••«*!••••■*•■••••••••***•» 400 D. Dominao Pttrez Ansoatagui•.«MMS'SMt sfxMSH-t.mSS ^09 CmNeAen tu dmatmt ék’Ugáut*’ mtnitr. D. Josef .Vázquez..... • i»aaH«i»MM&lt;««t*&lt;s|MSil»s&lt;*M's»n*m 1 jOOd Rt. m. D. Santiago Galo» é hijo»-»s •«»•»»«•-»»•«•?•»*••»•«• •••• ••…</t>
  </si>
  <si>
    <t>Sanppa</t>
  </si>
  <si>
    <t>…cín ^vacante por fallecimiento de 5&gt;E1 20 á las seis de la tarde avisé á V. $. por un extraordina D. Pedro Antonio Fernandez ; á D. Juan de Torres para una ca rio la aparición def general Sanppa en Pueblo Viejo; y le traslanonjía de la iglesia catedral deTaiazoaa, vacante por destitución , : dóei aviso que tne dio el. cáf^é^D. Antonio Vázquez coman leeií de D- pSiicarpo Romea»; y 4 D. Domingo Miralle* para la dante de las fuerzas oe la barra, por el…</t>
  </si>
  <si>
    <t>Santamaría, Bartótomé</t>
  </si>
  <si>
    <t>Bartótomé Santamaría</t>
  </si>
  <si>
    <t>…....................... ■ - 400: Dofia1 M. L A. de O. 340’ ' D B. Padulcs-.........-...i......................... ............. ............... loo D. P. M..................... 8ó D. Bartótomé Santamaría •ee»eaee»»»eeeaa»ne»««e»eeee»e*»e**e»ae Mff' Sr. D. Pedro Sainz de Terrones, temrero general D. X.T ••e*e#a*«e* •««&gt;••••* •••t«»4«e*t 4» de la Real1 casa, por cuenta del producto de fa sas-&gt; D. Luis de Clouet, coronel ».»••»•••*&gt;&lt; •■•••e«aea*e» 400 cripcion d…</t>
  </si>
  <si>
    <t>Sántana</t>
  </si>
  <si>
    <t>…os él dia 14, que se le lian enviado de Bosnia: tenemos noticias de Méjico hasta 8 de Diciembroi;Lá insurrocción Escriben de Jassyque reina la mayor .tetividad entre el gobier del general Sántana hace todavía progreso*; Moteiunu', vice-gono superior ruso establecido en aquella ciudad y las autoridades de bemador del estado mejicano, se ha unido á los rebeldes j-que han Varsovia. Con este motivo se ha dicho que el gran duque Cons batido dicen á las tro…</t>
  </si>
  <si>
    <t>Santana</t>
  </si>
  <si>
    <t>…ios que se ofrecieron Tañemos á la vista una carta de Veracruz del 16 de Enero, y por su alma en todo# los pueblos del tránsito, llegaron á esta ciu entre otras cosas hablando del general Santana, dice: «Como las dad el dia &gt;4 conducidos honoríficamente por una diputación del cosas no pueden quedar asi, rezelan mucho» que Santana según sus mismo limo, cabildo. Depositados por espacio de trd dias en el pasos está trabajando por hacerse partido, y que a…</t>
  </si>
  <si>
    <t>…duda les correrá a mares por lo mucho que les ha cónsules extrangeros. costado la hazaña, gran batalla hemos ganado, y nosotros res «Ayer á las siete de la tarde salió de esta el general Santana ponderemos, tal general hubo en ella. ¡O que cuadro tan digno Cón dirección áAivarado, Tlacoralpa y otros pueblos de la costa, de tales héroes se presenta á la consideración de los hombres! ¡Qué desde donde ha ofre.ido regresar muy en breve. Todos los dias se…</t>
  </si>
  <si>
    <t>…hofiíeaagei^Sgr) causa. No pudiendo ayeiyíci áJanugis|ratura por 4 - senda de ia* hvwmftm Réyte-deJasfDe^Siciliw; 4¡ewwt4yo(M«»!»4wii». leyes y de los sufrápm píiuiros v^ne imcWil general Santana ,„él suhabitteion; fepírépdoseAeaíw&amp;yotr^Mopa^caslo» cyacarr: mas protMCVod*. tó /nprulte,' ^Primero, destmyep el iippetio, y sentó» &lt;preúd»dp*«Wí wrtngpinpíwbU amató Uded-?E*ia moche.,-un hacen-morir al emperador&gt;coqso. que ellos no podían abordar el líerool…</t>
  </si>
  <si>
    <t>Santander, Antonio María</t>
  </si>
  <si>
    <t>Antonio María Santander</t>
  </si>
  <si>
    <t>…Luif Guarnerio. Se hallará en la calle de Atocha, casa dé los Agoni Lóndres... zantes , en pasta á 10 rs. y en rústica s 8. París....... _____Por el presente se cita y emplaza al Sr. D. Antonio María Santander. i benef. Salvago, vizconde de las Torres de Luzon , para que en el preciso Bilbao..... par á i ídem. -término de 15 dias se preseute .cn el juzgado de provincia del Señor Oller, alcalde de Casa y Corte, y escribanía de Ibabe, á efecto de (1) Autor de lio tra…</t>
  </si>
  <si>
    <t>Santander, Bernardo'</t>
  </si>
  <si>
    <t>Bernardo' Santander</t>
  </si>
  <si>
    <t>…ta y emplaza á todos los, acreedores que se crean co^ PirÍlMSaaaa«a«sa*«asas«SMSfMM**a««&lt;fa«ar«at*if««Mt«aa«Ha«i«i&lt; 16 4 ¿ 3. derecho, á heredar. los bienes del difunto presbítero D. Bernardo' Santander..»....- »NNIMSM«SSa*«saa(IM*MMinMSSMS*SaiM* i beneficio. Abarez Montero, ¡cura párroco que fue del lugar de Valdecarros, Bilbaoi*MÍHss*Mii*sMsnesnMHsn«m(ii»sinmUi*ii__________ Par. jurisdicción de Alba, de Tormes, provincia de Salamanca, par» Odia ■«•••a«MlM&gt;…</t>
  </si>
  <si>
    <t>Santander, Manuel</t>
  </si>
  <si>
    <t>Manuel Santander</t>
  </si>
  <si>
    <t>…SBC DIA. suficientemente. Londres... 38. ____ Por providencia del Sr. de Cavia, alcalde de la Real casa y París........ jó 4. corte, se convoca á junta general á los acreedores de D. Manuel Santander. ■£ ¿ í beneficio. Francisco Aguirre é hijos, del comercio de esta corte, para el lu Bilbao__ i idem. nes 4 de Mayo de este año á las 12 de su mañana , en la escriba Cádiz....... i á 4 daño. nía de provincia que despacha Montoya, y se avisa á dichos acree Sev…</t>
  </si>
  <si>
    <t>Santeikes, Aginia de</t>
  </si>
  <si>
    <t>Aginia de Santeikes</t>
  </si>
  <si>
    <t>…á algunos que hablan salido de este puerto, secretaría á D. Francisco 'Javier Arrióla, D. Manuel de la Parra y entre ellos le ha tocado la suerte á uno austríaco 3 cuya tripula y-D. Aginia de Santeikes: para archivero á D. Vicente Diego ción se fe salvado. {Observador ausiriacQl) Crespo : para subalternos del tribunal á D. Pablo de Rozas, en calidad de ageste fiscal: á D. Luis Fernandez Baeza, en calida! PiUJSIA. de relator; y 2 P. Vicente Barba , en calida…</t>
  </si>
  <si>
    <t>Santiago</t>
  </si>
  <si>
    <t>…- ra loca en Francia. * , ^ , ¡ . dés, D.. Lorenzo Pascual Iriarte ¿ Pí Nicásio de ja'Cimiífi ¿"Don Léi observaciones de Mr. Desquirql a. extienden, lis Tarja Joaquiñ-de-la Raya , D. Santiago itha'rri; D. Gártós 'y pf jósef ocupaciones, fila edad , 4 las estacioné? que presénten algunas di Perez y D. Francisco Mi lans, para" 'que ál preciso y peféntórii ferencia eii el número de loco», y las causa'dc ata penosa en fermedad. : ■ ••• s ■ ' Y: términ…</t>
  </si>
  <si>
    <t>…do estos ño ‘sacrifican todo á;uaas ideas abstractas, 1,084, 108, 733,62 y 1,207. Los dueñct§ ae eilas acudi cuando desisten del foco proyecto de daryida á un sistema que ya rán á D. Santiago1 María de Ingurvk , que vive ’ en Bilbao, par* ad es mas que un cadáver,;? en fin cuando-ho 'sé arrojan domo in- recibir sus importes con los réditos vencidos, * * r ri «ftqcat/k 4 oponerse al corso natural de lis cosas. - 1 -■' *7 ___ Se enagena un título de…</t>
  </si>
  <si>
    <t>Santiago, An</t>
  </si>
  <si>
    <t>An Santiago</t>
  </si>
  <si>
    <t>…parará el perjuicio que haya lugar. 00. ‘ .i, .Se cita 7 emplaza á los que se crean con derecho i los bie Coruñs. 4 daño. nes que dejó á su fallecimiento abintestato el presbítero D. An Santiago•e»eSaa*«#M*ae****eM** *•••••••••*•*•***••••*•••*«•••••*•• 1 á ‘ii idem. drés Avelino Molon, natural de la villa dé Rueda, para que den Descuento de' letras i tazón de....;. St 4 4 por 100. tro del término de treinta dias concurran i deducirle al juzgado Acdto…</t>
  </si>
  <si>
    <t>Santiago, Josef Cortffia y</t>
  </si>
  <si>
    <t>Josef Cortffia y Santiago</t>
  </si>
  <si>
    <t>…00. ¡anta cristiana , traducida fielmente del francés al Burgos....................................................... 00. castellano por el Dr. D. Joaquín Castelló, corregida por D. Josef Cortffia y Santiago..................................... 1} idem. Carrasco, ex-profesor de sagrada teología en la universidad LuliaFalencia.................................................... 00. na de la isla de Mallorca. Un tomo en 8.° prolongado. Se vende á Descuento de letra…</t>
  </si>
  <si>
    <t>Santiyuste, Isabel de</t>
  </si>
  <si>
    <t>Isabel de Santiyuste</t>
  </si>
  <si>
    <t>…lita-érla ' Prtéi ,J'cáÜét dé Carretas^ frente Doña Juliana, hijos dé los fundadores» y én m defecto á los^quó al agiijero dél correo, y eh Bá;geloQá én U d« S*un\: í v lo sean de Doña Isabel de Santiyuste, móger de Pedro dé Car .—a Se hálle vacante la pWa de ‘^áem^úrémlMb: y, fontanero tagena , hija de la fundadora, sucediendo siempre en línea recta dé dé! la -ciudad1 de Oviedoaotaéa éasdMá .di^a^M .¿nualca nagmos descendiente por el orden dicho , prefiriendo…</t>
  </si>
  <si>
    <t>Santos, Manuel Martin</t>
  </si>
  <si>
    <t>Manuel Martin Santos</t>
  </si>
  <si>
    <t>…ctamente al ateismo: los de tonio Sánchez Gómez: para una canongía de la de Tuy, por la lirios de los ateos confutados: triunfa la verdad católica de la de D. Francisco Piñeiro, á D. Manuel Martin Santos: para otras secta masónico-jacobina en el siglo 18. El encarecer la utilidad dos de la de León por la de D. Sebastian Perez Lozar y D. Anto de su lectura á todo género de personas en la presente época, en nio Rodríguez, á D. Francisco Andrés García y D. Juan…</t>
  </si>
  <si>
    <t>Santos, Mmuel Martin</t>
  </si>
  <si>
    <t>Mmuel Martin Santos</t>
  </si>
  <si>
    <t>…que esperarlo. Diez y Uvajdó y Cpllado, á D. Antolin Antonio González; y para otra* nueve apos van-trascurridoa^sinjque estéis acordes ,, no ya. en la de lá de Tuy, por ascenso de D. Mmuel Martin Santos á canon-, teoría ni en:lo personal del gobierno, pero ni aúnen, el lugar de gía de la misma, á D. Manuel Antonio González y García.'. su principal resideacia. Correrán .otros tantos, se sucederán .las ge Y por Real decreto se ha dignado también S. M. nombrár…</t>
  </si>
  <si>
    <t>Sanz, Manuel López y</t>
  </si>
  <si>
    <t>Manuel López y Sanz</t>
  </si>
  <si>
    <t>…á las de reglamento, compareciendo en esta corte ante el secretario de Covachuelas. la junta escolástica por sí ó por medio de procurador á firmar la Se desea saber el paradero de D. Manuel López y Sanz « na oposición, presentando el título de profesor veterinario, y el cor tural de esta corte, hijo dé D- 'Gerónimo y Doña Manuela Sanz respondiente documento que justifique hallarse purificados, sien y Rubio: fue oficial del regimiento de Irlanda en,el año 180…</t>
  </si>
  <si>
    <t>Sanz, Manuela</t>
  </si>
  <si>
    <t>Manuela Sanz</t>
  </si>
  <si>
    <t>…firmar la Se desea saber el paradero de D. Manuel López y Sanz « na oposición, presentando el título de profesor veterinario, y el cor tural de esta corte, hijo dé D- 'Gerónimo y Doña Manuela Sanz respondiente documento que justifique hallarse purificados, sien y Rubio: fue oficial del regimiento de Irlanda en,el año 1809, y el 7 de Marzo de 1820 estaban empleados en servicio de S. M. en el de 23 estaba empleado en Soria, de donde desapareció en con Re…</t>
  </si>
  <si>
    <t>Sanz, MigueLCayerano</t>
  </si>
  <si>
    <t>MigueLCayerano Sanz</t>
  </si>
  <si>
    <t>…amente demas curiales de cualesquiera tribunales, dei reino , asi eclesiásti del pago depilan zas y medias anatas. Semejantes Jestimónibs de cos como secukres; escrita por el Lie. D. MigueLCayerano Sanz, aprecio y consideración solo los dispensa S. M. á sus mas beles y abogado de los Reales Consejos , de la cHancilierk.de Val lado i i é4 -feate.servidores. ' . individuo de su ilustre colegio &amp;c.: un tomo en 4*° Se hallará en Excelente esposa, padre tierno, n…</t>
  </si>
  <si>
    <t>Sardina, Francisco</t>
  </si>
  <si>
    <t>Francisco Sardina</t>
  </si>
  <si>
    <t>…rías de Calleja, y de Razóla; Barcelona upa canonjía 3e la iglesia catedral de. Sigiienza, por muerte'do en la de P¡ferrer, y:en.Valencia enla de Jimetio. D. Josef Joaquín Saez, á D. Francisco Sardina: para ladignidad -■ Lechuguinos y charlatanes, ó Jos majaderos en él garlitOk de Dean , primera silla de la de Tenerife , &lt;por la de D. Pedro Pieza en un acto original de D.Flcchilla. Se vende en la. librería Josef Bencomo, á D. Juan Moreno ^ Herrera, maestre…</t>
  </si>
  <si>
    <t>…los Reyes y las naciones no debe for ma, á D. Tomas López: para una canoogíade.k catedral de Avila, marse por lo que digan sus enemigos, ni por ¡os libelos de los por promoción de D. Francisco Sardina á cíF3 de. la dtoSkñcrr.?, rebeldes y traidores, ni por los embustes de pamdanos interesa á D. Bernardo María de. Homar; y,pars.Ja.d*gnidad ác chmno dos y descontentos. Solo por hechos* claros y sin disfraz , y por de ia iglesia catedral de Pamplona, vacante…</t>
  </si>
  <si>
    <t>Sari</t>
  </si>
  <si>
    <t>…i piernas, y á los cua parftcipaíieb la plausible nueva deí concertado enlace de V. M. te? se feabian extraído las entrañas. En una ennecie de lecho halla con h Stresmraa Princesa Doña Sari a Cristíxa jde Borbox, ron e! cuerpo de m hombre vestido de marinero, y que parecía hija del muy excelso y poderoso Rey de las Dos Sicilias, y de su recieo muerto- También encontraron dos arcas ó cajas llenas de migusta Esposa la Reina Doña María Isabel, muy…</t>
  </si>
  <si>
    <t>Sarri, Jaime</t>
  </si>
  <si>
    <t>Jaime Sarri</t>
  </si>
  <si>
    <t>…e esperarán á bordo vido nombrar para una oanongii de ia iglesia catedral uc Lérida, de sus navios en Muría, la respuesta a unos pliegos que ha traído vacante por fallecimiento de D. Jaime Sarri, á D. Manuel Gila Fatasetfe, y que por un extraordinario se han resistido desde rona y jimeno: para otra de la Iglesia catedral de Urge! , va Smima i Comummoph. Dicen que los almirantes Malcolm y cante por fallecimiento de D. Francisco Font, á D. Francisco Ró…</t>
  </si>
  <si>
    <t>Satifiago, JosefAlvarez Corulla y</t>
  </si>
  <si>
    <t>JosefAlvarez Corulla y Satifiago</t>
  </si>
  <si>
    <t>…I» serridoel Rst VilUdolid............imimnhi n»iiiM&gt;it»a*«aai&gt;i ■tro Señor nombnrpan k dignidad de prior de la iglesia ca- B&amp;rgos. •adial de Almería, Tacante por fJleciiniento de D. JosefAlvarez Corulla y Satifiago...»..w.........—..w¿*..— 4 idem. 1 i 4 id. rienfuegn». á 1* 1 Francisco* * * * * 7Fernandez Btedma: pera una capella Descuento de letra á tann A.....».»».. gi á 4 por 100. nía da Um Reyes Nuevo» de k ciudad de Toledo, por el de Accione» del Banco. eeeenoaee—e…</t>
  </si>
  <si>
    <t>Scala, Cardenal de</t>
  </si>
  <si>
    <t>Cardenal de Scala</t>
  </si>
  <si>
    <t>…secretaría dé lá Rea!légacidn de Cerdefia.sitá en la, cidos los gastos necesarios encoóformidadávló determinado por plazuela dé los Mostenses'» casa Ilániadá dél Patriará. el Emo, Sr. Cardenal de Scala, Arzobispo que fue de Toledo.’ Fn virtud: de providencia dél Sn'Galiiido’, teniente primero Por lo tanto emplaza á todos los que se crean con derecho al go corregidor de esta villa, por la escribanía de Martínez, se ha séce del referido patronato, legado pió…</t>
  </si>
  <si>
    <t>Scbcrirtntiéw</t>
  </si>
  <si>
    <t>…iese ocurrido la faltada; sostener las operaciones de la expédtcioh dé la dudad de Caos, se: efecto» ó ¿fio ,causado en elloi: 7.* Lo» Respectivo»: comisario»: hlbia dado orden al general Scbcrirtntiéw pra que ocúpase á Tra-' de Guerra , epeárgado* de , laJinipccciQn deí utcnaiiios^ reconoced, janópolis. Mas'cOmbie' vió déspiiél qóe no era esté punió á pro rán también con frecuencia, y á lo menos una vez cada tuess to—, pósito para'mantener las comulitcácio…</t>
  </si>
  <si>
    <t>Schancider</t>
  </si>
  <si>
    <t>…ección científica, de-que; i Noticia de ios pueblos donde ^atveabi^o loe peemos mayores de la ¡bal lotería moderna en el sorteo del dia de hoy. ittiá de Modon, en donde quedará el general Schancider, para NáfiltittS. Praniioi. ”. ' AdBlKistricioMs.' ¡atravesar la Morca é ir.á Corinto, cuyas inmediaciones, por lá : parte de Megera ( quiera reconocer antes de regresar á Francia, lo 5,694.a. aaooo ps»fs...HSSStsIMSSSI Madrid --e, -j'i '.que le detendrá hast…</t>
  </si>
  <si>
    <t>Schcoschin</t>
  </si>
  <si>
    <t>…ado de paz acompafia otro que le sirve de acUracion, la plaza, y el conde de Witt. gefe de la caballería, el ayudante í un convenio particular para loa principadót. En caso que la general Schcoschin, y el consejero . privado Rogdanovskv. Aper —ti no pueda verificar el pago en metálico, el gobierno ruso volvieron á ocupar sus cmm loa habitantes de los dos punios in admitirá efecto* según el avaluó que antes sa hará de ellos. Se ex festados, después de con…</t>
  </si>
  <si>
    <t>Scheremctcf</t>
  </si>
  <si>
    <t>…voluciones, S&gt;-J?sl Katsabst, y solo le queda la de Ginma y Casan, que acaso se le y desfilando junto á ia calle de árboles que se halla á la derecha efe cortará pronto, porque el general Scheremctcf, que ha ocupado á la entrada de la misma plazuela, circuya calle estaban dos caño 9 nes de á dos, se separó la primera para tomarlos y situarlos en las » prolongaciones de las caras dei reducto , formando .antes' pabello lo mismo con Inada y Samakova. nes, y…</t>
  </si>
  <si>
    <t>Scheremetew</t>
  </si>
  <si>
    <t>…iez dias desde Teherán Popow y Karpow , entró el dia siguiente en Kaurscha, pues ha hasta Scúta/i. Inmediatamente que ilegó tuvo una conferencia coa biendo sido destacado el mayor general Scheremetew , á la cabeza el reis-eft'endi, y en seguida despachó un correo á su Soberano. de la vanguardia para reconocer al enemigo, tan luego como se Añaden que este Monarca ha manifestado su pesar de haber he aproximó al pueblo, huyeron los turcos á ocultarse en los…</t>
  </si>
  <si>
    <t>Scheremetieff</t>
  </si>
  <si>
    <t>….por ahora disimula su enojo, es porque no cos; pero el general Cretiiz los ha rechazado^con gran pérdida^ El ; está en disposición dé "vengarse, procurando sacar todo el partido general Scheremetieff se', ha disiinguido . principalmente jes ata isiBfé del que ya tiene condenado ¡n prtto como rebelde. acción.”’ ' „■ - , .'-V. ; Se .prepara el palacíd para los embajadores de Francia y de In Idem jo. ’ * ' . . . glaterra, que según dicen los turcos, vienen i…</t>
  </si>
  <si>
    <t>Scheremote'w</t>
  </si>
  <si>
    <t>…ffling, quien se sintió enfermo en el este' también &lt;se 1c interceptaré tnny pronto; porque ocupad»Sdia 4, después de haber tenido ya dos conferencias con el reii- . Yambol por el general Scheremote'w se dirigirán nuestras tro cffendi, coincide con las disposiciones favorables del Sultán. pas sobre Selimno. A Jo largo de la costa del mar Negro ha ocu Desde esta ¿poca está' mas tranquila la capital ¡ pero ea Jas pado el almirante Greigh é Vassiliko y é Agat…</t>
  </si>
  <si>
    <t>Schneider</t>
  </si>
  <si>
    <t>…pudieran llenar algunas páginas, cuando ios estrechos límites «En Morca quedará una brigada de 4? hombres al mando de un periódico es necesario dedicarlos también i otras mate del general Schneider. Lo restante de la expedición vuelve con el rias , nos quedó todavía del número anterior para él, este céle mariscal Maison, á quien esperamos CU esta para principios de bre documento que sigue de los fautores ó caudillo* de les mal Abril, según las disposici…</t>
  </si>
  <si>
    <t>…nándola dos ó tres dias. i Acciones del banco tStfó fr. 50 c. Empréstito Real de Espafia lo. Idem del *g. Aun permanecen aqui hombres á las órdenes Reata perpetua de ídem gg|. del general Schneider, los cuales deben distribuirse en Patrás, Ne- . ' Trl junes próximo m restiré la corte de Itito por tres dies coa varino j Modon. El cuartel general quedará ea eU ciudad. La j motivo de le muerte de SnA. R. el Principe.de Knse-Hombourg. expedición ha permanec…</t>
  </si>
  <si>
    <t>…iéndome enterado de una exposición de D. Antonio La visiones que no pertenezcan á esta brigada se embarcarán hoy. pizaran Salmón, administrador de Rentas de la provincia de San El general Schneider hace continuar con mucha actividad to tander, en que se queja de que el tribunal de subdelegaron pjo- das ¡as obras que e nece.ilan para reedificar las plazas destruidas I cede á nombrar abogado fiscal á la parte de la Real Hacienda en de Modon y de N ivarino…</t>
  </si>
  <si>
    <t>…y ¿:las diez de . la mañana con dirección el Hoy sale el mariscal con todo su estado mayor y el coronel circuló del Rhíri , pasando por OtFenbach y Worms; en esta últi Fabvier; el general Schneider los ha acompañado; cuando el ma— ma ciudad se detendrán esta noche. | riscal entró en esta se le hizo un saludo de 15 cañonazos. ITALIA. Ayer llegó Mr. Calergi, ayudante de campo del conde Capo* I d’Istria, con pliegos y dos hermosos sables que el conde regal…</t>
  </si>
  <si>
    <t>…ustos nombres en el catá para ocupar a Coros basta que lleguen las tropas griegas. logo de los mas virtuosos, mas afortunados, mas grandes Prínci »Ea el mismo dia hubo en casa del general Schneider un gran pes de la Europa, y que esta en fin los aclame digno modelo para banquete. El arzobispo griego que se-haliaba en él brindó de este los Reyes sus sucesores, y blasón eterno de ios mejores' Barbones. modo: «Al sentimiento que causa á la Grecia la partid…</t>
  </si>
  <si>
    <t>Sdllvéres, Gaspar Marta'</t>
  </si>
  <si>
    <t>Gaspar Marta' Sdllvéres</t>
  </si>
  <si>
    <t>…z de!'mundo. : femó.;...................................- * 10,000 «F*. * tí, * _ | ■*-_: ___-„ -f . ___f ♦____ * JLOs- iT4ises—J3a*05 aa 1 xsj&amp;í^ukj» iwu^mt.ipt^r-cr mrpulSíj- El Sr. D. Gaspar Marta' Sdllvéres, habilitada que la Oran BretaEi di-ai las ideas libérales, vuelvenvá adoptar stt principal de k división de granaderos y* cazadores sistema nñtfgtic, sin ^oftebrarse ¿el catolicismo ni de la aristocracia provincia!^ de Ja guardia Real de mftstefla, es nom tfo…</t>
  </si>
  <si>
    <t>Se, Francisco</t>
  </si>
  <si>
    <t>Francisco Se</t>
  </si>
  <si>
    <t>…ha sido reemplazado por Nouri- tífiero Ares , D. Mariano Ocana, D. Rafael Díaz de R ibera, * bey, tesorero dei Capitan-bajá. slks Mamad de Zarazaga, D. Carlos Florez y Val le jo, D. Francisco Se dice que el conde Alexis-Orloff, uno de los comisarios Alonso Visdo, D. Josef de Sierra y D. Antonio Ventura Mon que asistieron á las conferencias de Andrmópoiis, está encargado tenegro : para contadores de segunda clase á D. Pedro Noiasco - de una misión ext…</t>
  </si>
  <si>
    <t>Sebas</t>
  </si>
  <si>
    <t>…esentantes, á saber: D. Josef del Valle, Doña Ma Svéilíg.• •■•«••••*••••••••••••••••••••••••••• ■IMMIMSSastMSSiMS i dallo papel. zas Teresa Perez del Camino, D. Domingo Rodríguez, D. Sebas ®íílZJXedeaAev* i beneficio din* tian Luzon, D. Jaime Dót, D. Manuel Chanta, D. Gregorio Granada:.............................................................. Par á ( dafio. Salinas,D. Minuel Blanque, D. Juan Amonio Colmenar, Don ' Gfltdobz...!..............…</t>
  </si>
  <si>
    <t>Sebastian</t>
  </si>
  <si>
    <t>…Nicolás ha debido prestarse á, aceptar las bases que le TURQUIA. han presentado los gabinetes de Francia, Inglaterra y Austria pa ra hacer la paz. Constantinopla sí de Entro. «El general Sebastian!, acompañado de su estado mayor, ha con La Puerta ha recibido del campo del gran visir un boletín cluido su viage. H« estado en Corinto , Megara , Eleusis, y Emen el cual anunciaba que una división de su ejército había sor belalci en la isla de S.damin.i. Est…</t>
  </si>
  <si>
    <t>Secre</t>
  </si>
  <si>
    <t>…CETA DE MADRID. MARTES 7 DE ABRIL DE 1829. ARTICULO DE OFICIO. de costas y fronteras, será gradual ascendiendo de un empleo al El Rmt nuestro Señar te ha servido dirigir al Excmo. Sr. Secre inmediato. Art. 24. Los sargentos, cabos y carabineros no optarán al as tario de Estado y del Despacho de Gracia y Justicia el Real censo inmediato hasta después de haber servido dos años á lo me decreto siguiente: nos sus empleos; y cuando hubiese mediado un…</t>
  </si>
  <si>
    <t>Secretario</t>
  </si>
  <si>
    <t>…IEDAt&gt;E&amp; íómediato se hará ely.rimer remste'á Jasi‘i:de la mañana en los fifinas de carbon de fiedrd. ■ estrados de aquella Ordenación en lá ciudad de&gt; Vitoria; donde se El Excmo. Sr. Secretario!dé Estado’yÓcl despacho dé Hacien hará presente el pliego d« cóndiüiónés y démas; y en igual dia del da con fecha 30 de'Diciembre último ha circulado la Real orden mes de Marzo siguiente se verificatrá'él ti* y último- remáte. Lo siguiente: ;■_ ír que se avis…</t>
  </si>
  <si>
    <t>…formasen lo que se les ofreciera sobre va Gracia y Judíela por el último reglamento que remitíÓlTeste rios particulares* Instruido de cae modo el expeliécfe, y r_ &gt; en- mmkteno el Sr. Secretario dei Despacho de aquel ramo, no han da tomado $. M. en ^consideración la nec Aiad 'de qüc queden á debido *ufrir los descuentos que tenían antes los empleados. De disposición de los tribunales civiles y demás aiitorku.ee* átl reino Reai orden ico* Madrid 15 de…</t>
  </si>
  <si>
    <t>…es ultramarinas de Inglaterra, en igual forma que lo son los in cuanto las condiciones mencionadas y referidas en la dicha acta del gleses en las espadólas, me ha contestado dicho Sr. Secretario que arlamento no han sido cumplidas en todas sus partes por el goJa expresada declaración Se hizo ya en 28 de Abril último, y que Eierno de S. M. Católica, por lo tanto los privilegios concedidos en virtud de ella y de la aceptación que ha mediado por parte d…</t>
  </si>
  <si>
    <t>…«.la que tiene ■ Con fecha r$ d* Agosto próximo comunicó al Cornejo por en Boston Mr. Albert, de Berna. Cuando se lo pagan, bien, tace conducto dal lima Sr.decanr* deéi el Excao. Sr. Secretario de las fieras á una plaza, rodeada de fuertes estacadas, pera que lu Estado y del Despacho de Gracia y Justicia la Real orden si chen con, perros. En este alio, cediendo 4 las' ihstanci«s de una guiente: ; í sociedad de negociantes ricos, hizo construir una p…</t>
  </si>
  <si>
    <t>Secretarte</t>
  </si>
  <si>
    <t>…us m-embro?; pe^o sus saron a mis manos es y de Agosto próximo anterior , y cor te r- músculos oc so man i ferabas, ni formaban las elevar Iones que saemándose coa el dicrámes del Sr. Secretarte ¿el Despacho éc M¿- ten verse en los mari ceros fuertes, ó otros europeos atleta icos simif de acuerdo can el ¿¡ rector general de k Real A muda y ce aiasdo hacen esfuerzos. En los individúe»-de ambos sexos se ob ess Dirección generd, -e ha servido S. M« reso…</t>
  </si>
  <si>
    <t>Segalis</t>
  </si>
  <si>
    <t>…sentarán al prhmcnto; aaramtamWjpanttriido*.,de que sa A^ejahdrlaÁl agüele «sMOÜiMKtis-zójo í-.bJíisnsg.slnsbüyA ‘ piensa proponer algunos, y afirmamos positivamenté que ya se es- doctor Segalis, uno de mwstres mts célebres facultativo^ tan tomando loe informes qilá'he&amp;os indicado. (.Meming-Chro- efcsbs di bker lá ofieracnmdrh* iitetrkiá £*a&gt;nifto dbdreáános, nielt,) .... ...^.cvijki vVf-¡fcv.ó^w^vrrts^-.T;; pulMiúaada mné piédra^)|MRéiité i-gruém qú…</t>
  </si>
  <si>
    <t>Segasti, Manuel de</t>
  </si>
  <si>
    <t>Manuel de Segasti</t>
  </si>
  <si>
    <t>…ncisco | qiie mide,en está córte, calle de la Cóm* I ayuntamiento jr consulado, se cantó á toda orquesta la misa de su cepciongétomma, iiúm. n ,cuarto a.* | célebre malograd» hijo D. Manuel de Segasti v*n ,*t cuerpo segun - „ ,Poy providencia del Sr» García Doncel,1eníenta de com- [ do de un gran cenotáfio,erigido bajo la cúpula del templo,» leía idor ¿e éste villa, rcfré&amp;dadé.dsl escribano Gaona y Loéchas,» la siguiente inscripción: ' i - f a señalado pér…</t>
  </si>
  <si>
    <t>Segovia, Obispo de</t>
  </si>
  <si>
    <t>Obispo de Segovia</t>
  </si>
  <si>
    <t>…esta corte lo que costase la conduc Al socorro del hospital del mismo Real sitio................ 6,000. ción. Se suscribe en Madrid en la imprenta Real; en Sevilla en la Ai limo. Sr. Obispo de Segovia , como presidente de la librería de Caro Hernández; en Valencia en la de Fauli; en Barce junta de auxilios de pobres artesanos para socorro de lona en la de Sierra; en Zaragoza en la de Paces, y en Cádiz en la las necesidades que considere mas dignas.........…</t>
  </si>
  <si>
    <t>Segoviano, Cayetano</t>
  </si>
  <si>
    <t>Cayetano Segoviano</t>
  </si>
  <si>
    <t>…e esta fecha. papel 20 rs., pasta 16, rústica 21. — ..Se emplaza á los que tengan derecho á los bienes y herencia El 2®, 4.0 y 5®, cada uno papel, 32 rs., pasta 40, rústica 34. de D. Cayetano Segoviano, administrador que fue de la Real El 7.0, 10, 11 y ia ,cada uno, papel 15 rs., pasta 20, rús Alhóndíga en esta corte, y natural de Nieva, obispado de Segovia, tica 16. que falleció en ella intestado en el dia 5 del corriente, para que Documentos del congreso…</t>
  </si>
  <si>
    <t>Seguis, Tomas de Aquino</t>
  </si>
  <si>
    <t>Tomas de Aquino Seguis</t>
  </si>
  <si>
    <t>…a me ; Decreto pera el establecimiento del crédito público/bula dada tropolitana da Granada, por la de D. Jorge Antonio de Mira, 4 por el Smo. Padre Pío vil en 1818, rústica 4 rs. D. Tomas de Aquino Seguis; Decreto por el qnt.ee establecen puertos de depósito en la Pe Cdatimtmhtdtaatmt de ¡a Gaceta anterior. nínsula , rústica i rs. (ú amttmerá.) Rt.vn. turf. 1 ílunte de loe seminaristas del Real colegio de la* escuelas Pías de S. Antonio Abad, en k sensible pér…</t>
  </si>
  <si>
    <t>Selandres, Antonio González</t>
  </si>
  <si>
    <t>Antonio González Selandres</t>
  </si>
  <si>
    <t>…la un diplomático de mucha ¡Real jocitdod económica gaditana de. Amigos del fait. consideración. (Gaceta universal.') - En la ciudad corre la voz de haberse enviado órdenes á Ply- D. Antonio González Selandres; vecino de esta ciudad, y duemouth para suspender'el embarque de los refugiados portugueses. fio del café nombrado de las Palomas, uno de los muchos sugetos fT*»« carta de Plymouth recibida esta mañana anuncia que se i quienes la sociedad facilitó madres del…</t>
  </si>
  <si>
    <t>Seltuchin</t>
  </si>
  <si>
    <t>….; 1 i&gt; llones de reales) por indemnización de las pérdidas que ha sufri Se continúa asegurando que el general Kisselew reemplazaba do el comercio ruso desde él afió de 18ÓÓ. i al conde Seltuchin en el gobierno y presidencia de los Principados. Se concede á la Puerta el término-de 10 afioa para verificar el ; .[ K' de la indemnización de guerra ; con el bien’entendido que si GUCIA, lómodá puede hacerlo antes del plazo estipulado para ¿aN¡ípotes de' Ro…</t>
  </si>
  <si>
    <t>Semayan, Josef</t>
  </si>
  <si>
    <t>Josef Semayan</t>
  </si>
  <si>
    <t>…,4Mastue mMW qoe. Matas asta uoeta^i pimanria bo, D» FrarKÍM^&gt;ycrgirA,'D.,Fio. Alrara‘Rab40«.IX Juan Am dal Sr. Qmaítf. Btaod. tmtara dé ommgidor^daunfitatai iy anie _ gel Chaco», D. Josef Semayan», -JP. Iwdoro Seco, D. Vitnnta d iiBhtatafic- taitlirmln «cfnañeriéta^. hspémJata ' Bert&gt;anza, D. Joaquin Ratmet ,iP,Joser Mmta.^feévl ,Df Jpsdf S.S.«aU#de S; Roques nánX1 'rd-y1 ifycmrto; t S* ló ’ftam'évsm Alejandro, D. FniKiMOrSitiáiR BopiAicinOtar, D. Jna…</t>
  </si>
  <si>
    <t>SemtableaerU-pac</t>
  </si>
  <si>
    <t>…iY«é'tpojmel noble Duque, i¡ te» fiqnidacioo de la: deuda del Edado...^ ........ 1,000 mvwm «Mmciés dé que ei-m&gt;~ miniuro fwtf/kw, peto si ihii ’ Doña Ufala¿t Zuaznavar, viuda del Sr. D. SemtableaerU-pac 6 parttomerva. t»hiea¿ mctmic-mmr deárme- Róriíh de loTroi, (mnistro que Fue del Real y biisa, el Duque puede taartéensunecioB, yc&amp;&lt;U*kaUa»¿ un apoyo ^fafaCófajoy Cimera de Casrilla....':........ s&lt;* liiírfejiX^nMá.&lt; . o. .i-;,.:-,'..!, .: Í vrq ,-,¡v.-T ' D.…</t>
  </si>
  <si>
    <t>Señor, Muy</t>
  </si>
  <si>
    <t>Muy Señor</t>
  </si>
  <si>
    <t>…osef Miranda, Comandante gmtal del Campo. sos españoles, y nosotros los proscribimos de nuestro seno. ¡ Cual de los dos gobiernos obra con mas acierto en esta parte? que Ja Excmo. Sr. Muy Señor mió, Tengo el honor de acusar á V. E. diga y sentencie el mundo ilustrado. el recibo de su expresivo y atento oficio fecha 13 del corriente: *»&lt; Acaso nosotros nos hallamos en actitud de rechazar fácil Si mi deber exigió que adoptara en el mes de Setiembre úl…</t>
  </si>
  <si>
    <t>Sermos, Con los</t>
  </si>
  <si>
    <t>Con los Sermos</t>
  </si>
  <si>
    <t>Gaceta de Madrid n.º 124 (extraordinaria)</t>
  </si>
  <si>
    <t>…n. 114... (¿cuartos. &gt; 461 GACETA EXTRAORDINARIA DE MADRID DBl SÁBADO $ DE SBT^BMBBB DB 18*9. ARTICULO DE OFICIO. Exento. Sr.: 'A las ocho de la mañana de hoy calió el Rby nuestro Señor Con los Sermos. Sres. Infantes de S. Ildefonso para trasladarse á este Real Sitio, y habiéndose roto la clavija maestra del coche de S. M , después de haber andado una legua, se desprendió el juego delantero con el tiro» y cayó el carruage de frente por su propio peso sin v…</t>
  </si>
  <si>
    <t>Serrano, Francisco Gómez</t>
  </si>
  <si>
    <t>Francisco Gómez Serrano</t>
  </si>
  <si>
    <t>…que les ha concedido, no el del). Miguel Alvarez, á D. Mariano‘Aguírre: para otra dé hacen mas que úna de sus limosnas! ¡un millón y medio de reales, la de Astorga, por muerte de D. Francisco Gómez Serrano, á dados por sí y por su augusta Esposa , no hacen mas que uno de D. Blas Leonardo Lozano; y pira otra de Ja colegial de Castroje- sus beneficios! Pero su generosidad no se satisface si no es imitada riz, por la de D. Francisco Mecerreyes, á D. Juan García Lo…</t>
  </si>
  <si>
    <t>Serrano, JosefAntonio</t>
  </si>
  <si>
    <t>JosefAntonio Serrano</t>
  </si>
  <si>
    <t>…ierr|, se cita'y ([Idem.) emplaza á los acreedores que no se hayan personado enét juifcio Real orden sobre admisión de buques españoles en laspetasio- de concurso á los. bienes de D. JosefAntonio Serrano, para que nes inglesas. (2V«m. jd.) - ■ ‘h ■ ' . \ en término de 30 dias qué por último perentorio se íés concede, I , : .Otra sohte pago deldietas á los comisionados de apremio. (Id.) se presenten por sí ó ;por medio de representante* legítimos'.vcon¡ Ir Otr…</t>
  </si>
  <si>
    <t>Sevilla</t>
  </si>
  <si>
    <t>…mino de go dias; pues de lo contrario les parará el Bilbao..... . i ídem á par. perjuicio qu&lt;E haya lugar. Cádiz...... i Par. — En yirtqd de providencia del Sr. Ojeda, juez asesor general Sevilla ! f á -§- daño, .de la Real-Casa y Patrimonio, refrendada por. el escribano del Málaga t idem. Real Sitio del Pardo Seenz Tobia, se cita y emplaza á los acrec-r Granada................................................ 'i 1} á f ídem.1 jiotes de Francisco Carre…</t>
  </si>
  <si>
    <t>Sevilla, Cordcñol Arzobispo de</t>
  </si>
  <si>
    <t>Cordcñol Arzobispo de Sevilla</t>
  </si>
  <si>
    <t>…ta Marta y Caitagena, cultivado por un indio, á epor. iniciales,ty dedicadas en su publicación al nmo» y Ezccquien solia yo visitar á menudo por ai gran caudal de conocimien ísimo Sr. Cordcñol Arzobispo de Sevilla. obre, en U;qUn tos Otiles que me confiaba. Jamas he visto .árboles que produjesen eparticular mente te trata de los virtudes, zelo, predicación , milataoto como los suyos; Ip que se debía sin duda á la fertilidad,d«5 ros, penecuciones, miserias y trabajos qu…</t>
  </si>
  <si>
    <t>SevUla, Asistente de</t>
  </si>
  <si>
    <t>Asistente de SevUla</t>
  </si>
  <si>
    <t>…ternal gobierno de maestro augusto Soberano él Sr. D. Miguel i.° (Gaceta ele Lisboa.') . ACXICUITCXA. Entre los varios ensayos agronómicos que por orden del limo. ;;; J; _ ESPAÑA. Sr. Asistente de SevUla se están haciendo en el jardín y estableci Madrid 19 de Octubre. miento rural que ha formado en él sitio de le Bella Jhr, donde 1. 9. M r AA;,cdat¡tiúiin sin novedad eá tu importinte salud ae reúne 4 un tiempo la utilidad con el agrado, llama primera^ en e) R…</t>
  </si>
  <si>
    <t>Seymur</t>
  </si>
  <si>
    <t>…d' de Junio. ■ S. M-.- y A A- continúan en esta'capital-sin novedad en su imFonjot públicos. Tres por too, consolidados 88f. poetame «aludi • • El gobierno ha recibido pliegos del lord Seymur, encarga-' do de negocios de S. M. Británica en Berlin. Son de 7 del cor riente, y avisan la llegada á aquella capital del Emperador de El Redactor dél ao dé Abril, periódico que se publica en Rusia y su Esposa. La Emperatriz en la ¿nica que se aguardaba? Nue…</t>
  </si>
  <si>
    <t>Shirow</t>
  </si>
  <si>
    <t>…ue esté dotado de los dos y obligados á volver á la ciudad por dos regimientos de cosa buenos sentimientos que le .han hecho acreedor á la confianza de que cos, al mando del mayor general Shirow. Algunos días después es depositario ; sm.embargo que ¡amas se habrá visto en situación volvió á intentar el ataque Ja guarnición de Giurgewo, y volvió tan crítica y.¡en que tanto se. necesita saber- (G.lobi and Traveiler.) a ser rechazada, sin que los rusos…</t>
  </si>
  <si>
    <t>Shutelen</t>
  </si>
  <si>
    <t>…turcory la 'dispersión dé su e¡ér-L sos y matándoles mucha gtntfe, nr cufonúmeto se cuentan el jócím ha sido tan completa, que los militares mas antiguos dicen que ven y valiente general Shutelen y el teniente coronel baro^Rcnsjamas han visto otra igual. El plan del geBeral'Pjebit^ch roqunria ky. El grqeral Rásohow intipó por escrito al bajá de Giurgewo á la verdad para su ejecución unos esfuerzos muy enérgicos j pero laírendicion de la plata amaraste…</t>
  </si>
  <si>
    <t>Sí'tirana, Manuel</t>
  </si>
  <si>
    <t>Manuel Sí'tirana</t>
  </si>
  <si>
    <t>…e sanidad, teniendo LS- Garcíi, O. Benito N&gt; jera, D. Lu s Gutiérrez-, D. Antonio Pa á su cargo el establecimiento de fas líneas, y el difícil encargo de ea rís , D. Matías Nieto, D. Manuel Sí'tirana , D Fr masco Aki- combinar ei surtido def país epidemiado con la seguridad de los xrfras, D. Julián Rodrigo, O. Lucio Vade, O. Lidoro Díaz, Hmít rofe&lt;. sL D. Pedro Eoptxuu O. R«fatL López Ballesteros, D. Ju*n Tro, En 1808 fue nombrado coronel de! regimiento i…</t>
  </si>
  <si>
    <t>Sierra, Josef de</t>
  </si>
  <si>
    <t>Josef de Sierra</t>
  </si>
  <si>
    <t>…ibera, * bey, tesorero dei Capitan-bajá. slks Mamad de Zarazaga, D. Carlos Florez y Val le jo, D. Francisco Se dice que el conde Alexis-Orloff, uno de los comisarios Alonso Visdo, D. Josef de Sierra y D. Antonio Ventura Mon que asistieron á las conferencias de Andrmópoiis, está encargado tenegro : para contadores de segunda clase á D. Pedro Noiasco - de una misión extraordinaria para esta capital. Fernández, D. Ildefonso Sagúes, D. Tomas Obregon, D. Do Aunque se halla muy avanza…</t>
  </si>
  <si>
    <t>Sierra, Wenceslao María de</t>
  </si>
  <si>
    <t>Wenceslao María de Sierra</t>
  </si>
  <si>
    <t>…en prensa, y al que se abre la suscripción hasta rujano del cuerpo de Inválidos de Madrid......... ....... . 244 el dia en que se anuncie la obra en venta, sin que por e*o se ade Sr. D. Wenceslao María de Sierra, secretario de lante su importe hasta ei momento de entregar los ejempkies, el la legación de S. M. C en Lisboa .......................... 2,000 precio de la suscripción será el de íó rs. en Madrid y 17 en las Él pueblo- de Carchase he I de arriba, por mano p…</t>
  </si>
  <si>
    <t>Sievers</t>
  </si>
  <si>
    <t>…andante, añadiendo que se había ^ve miento de huíanos del Bug, con cuatro piezas de artillería rolan rificado el desembarco. Luego que fondeamos á un cable de dis te, al mando del general Sievers, á quien di orden para que tan tancia del navio general, recibió el espitan Nartigues la orden de pronto como hubiese ocupado la plaza hiciese las señales que se pasar á bordo de aquel con todos sus papeles para examinarlos: el habian determinado con el objet…</t>
  </si>
  <si>
    <t>…guido de la noble le llegasen los socorros que esperaba, prometió que se presentaría za romana reunida en el palacio de Lúea para cumplimentarlas. al dia siguiente en el campo del general Sievers para concluir las (Monitor.’) asociaciones: en el ínterin anocheció, y su oscuridad no permitió ____ Dedicados á publicar los adelantos y descubrimientos en toda que se emprendiese cosa alguna contra el enemigo. clase de ciencias, artes y oficios, ponemos el…</t>
  </si>
  <si>
    <t>Silazar, A. Martinez de</t>
  </si>
  <si>
    <t>A. Martinez de Silazar</t>
  </si>
  <si>
    <t>…ución de. premios 4.te riumnos denm sobresaliente apü- —Practica de sustanciar pleitos eptutrüm y Wdhtdrhs , pof cacica .y mejotscooducta. píose príncipíoal acto, presidido por el D. A. Martinez de Silazar. Corregida: Un tomo en :y.° Excoso* Sr, duque de Al agón, protíxíax y gefe superior, con ana práctico de los cuatro juichs chñl ordinario, sumario de pmícion, memoria- que; leyó el terciario de la ¡ustate- catedráticos, da&amp;do ejecutivo y general de concurso d…</t>
  </si>
  <si>
    <t>Sipiagin</t>
  </si>
  <si>
    <t>…pas turcas de la guarnición de Patrás han punto la Gaceta de Odesa de 16 de Noviembre, limitándose á sido condiicidas á Smirna en buques franceses. anunciar la muerte del ayudante general Sipiagin acaecida en Ti- ; Se hallan ya en Patrás io9 griegos bajo las órdenes de loa, flis. (Gaceta unhersaj.') . ,; . :r genérales franceses Higonnet y Schneider..Se han propalado aquí Idem 12. . , . diferentes noticias acerca del conde Capo d’Istria y del general A…</t>
  </si>
  <si>
    <t>Sobejaco, Josef</t>
  </si>
  <si>
    <t>Josef Sobejaco</t>
  </si>
  <si>
    <t>…á sus intereses un partido, sea por so les de este ano; puestos en música con acompañamiento de forte bornos ó por ofertas , toma por pretexto la voluntad general para piano , por D. Josef Sobejaco, profesor dei mismo Seminario. Se hacer una rerofacioa, so siendo es realidad mas que la suya pro hallarán (con otros dos de los años anteriores) en el almacén de pia. Suponemos que es es vano citar ejemplos de la historia para música de Hermoso. corroborar e…</t>
  </si>
  <si>
    <t>Sobejano, Josef</t>
  </si>
  <si>
    <t>Josef Sobejano</t>
  </si>
  <si>
    <t>…dotación del navio Asia, Manutl Caballero, por ñamiento de fórtc-pkno por el profesor del mismo establecimien haber sido uno de los principales cabecillas en la sublevación que to D. Josef Sobejano. Se hallará perfectamente grabado con el tuvo el expresado Buque en k isla de Guajan; y se sigue la causa dei año anterior én la librería y almacén de música, de Hermoso á cinco individuos mas que han sido aprehendidos en la Habana y calle Mayor, frente á las…</t>
  </si>
  <si>
    <t>Sobrevifias, Josef de</t>
  </si>
  <si>
    <t>Josef de Sobrevifias</t>
  </si>
  <si>
    <t>…Noticia biográfica del generar de Í riel Julián García, 7 ppr, su ausencia ui apoderado ^). Pedro máriha D. Blas de Lezo, con la relación deda heróica defensa de Muro;en Murcia i D. Josef de Sobrevifias: en Al icánteála com-, Cartagena de Indias én ¿741. 5.* Noticias1 curiosas sobre la marina psÚía titulada Masanes, ó á su apoderado D. Francisco Gataumbo, dé guérré , ensóbrela arquitectura' naval antigua 7 moderna , có 7 en Segovia á, los herederos ó téstame…</t>
  </si>
  <si>
    <t>Soderiao</t>
  </si>
  <si>
    <t>…e evacuado por la contaduría general de Valores, que es &gt; Odesa 13 de Setiembre. adjunto, nopuede mqnos la Dirección de apoyar la solicitud del La fragata austríaca Comtesa Julia, capitán Soderiao, qne sa Regente, inclinándote 4 creer que será justo y'beneficioso 4 loa lió de Constan: inopia cargada de vino &amp;c. el dia gi de Agosto, pobres en veneraly 4 la Real Hacienda, el que siendo del agre? entró ayer en este púerro. Por la correspondencia venida en…</t>
  </si>
  <si>
    <t>Soi-er, Harcko</t>
  </si>
  <si>
    <t>Harcko Soi-er</t>
  </si>
  <si>
    <t>…E^tremera , "en ¿a provincia ce Toledo , ha recib'L* Tarrssa, Üiier, fírmanos v compañía, tejidos de lana. do varas mtioras. En las ccs3&gt; de su ayunta miento fesn hRho Bar-elcoa, D. Harcko Soi-er, pi-itería vjovería. reparos importantes; se ha íorm eo un arch vo c?.n*z con su es Midríd, D. Jnan Hos-seschmedeis, pianos. tantería , donde se hsn puesto les regktros y foocs los libro- y Re¿i Mcnc:o^ ? D- Mateo Fr-te&gt;, mm.o. p.ioe e5 encuadernado^: i&lt;»s ca…</t>
  </si>
  <si>
    <t>Sojo, Agustín'de</t>
  </si>
  <si>
    <t>Agustín'de Sojo</t>
  </si>
  <si>
    <t>…17^ chancillen* de Granada: para dos plazas ¡de alcalde del crimen de Depósito de entrada...,......... 2.066,646 17IJ. la propia audiencia de Géliciá,vacantes por fallecimiento de Don Agustín'de Sojo , y haber sido nombrado D. Vicente Puig de .... Exportación. ' Semper' para alcalde del crimen de la chancillaría de Valladolid, á D,-Miguel López Andrcu y D Josef Antonio Navarrete. Comercio nacional................. 2.284,250 7áy Asimismo se ha servido S. M…</t>
  </si>
  <si>
    <t>Sola</t>
  </si>
  <si>
    <t>…os. Trar por too consolidadas 88f. laractírtt y uto médico del centeno di apelan 4 comtxMtle (sécale t ■« cartas de la Guaira, venidas por Filadelfu con fecha da cornotum. L.) del Sr. Sola, «acorrió tu historia, indicó su aná 7 det corriente, confirman la noticia da. haberse coocluido el tra lisis, examinó su acción directa sóbre las propiedades vitales del tado de pas entre Colombia y el Perú. útero, las varias opiniones de jos fisiólogos czpe…</t>
  </si>
  <si>
    <t>Soldé, Pedro Vicente</t>
  </si>
  <si>
    <t>Pedro Vicente Soldé</t>
  </si>
  <si>
    <t>…omete él establecimiento recibir cuaíito dad de primer consiliario; el marques de Casa Irujo, D. Matías convenga á la elevación de su crédito, y el de' la nación;, únicb Pinilía , D. Pedro Vicente Soldé villa, D. Juan Domingo Balma- -objeto ir que dedicará la junta sus incesantes Jareas, en justa cor seda, D- Manuel Angulo, V. Jaime Ceriola y EX Josef Garay, respondencia al honor con que S.'M. la distingue; siempre con consiliarios; D. Joaqujn González ^^aiq…</t>
  </si>
  <si>
    <t>Soler, Carlos</t>
  </si>
  <si>
    <t>Carlos Soler</t>
  </si>
  <si>
    <t>…so, Cuanto es falso que la línea divisoria de am El Exentó. Sr. conde de Revillagigedo.................... I»500 I bas repúblicas, que aparece en el tratado que citan, demarque la Sr. D. Carlos Soler, cónsul de Faro......................... 3°° f latitud que suponen; pues su paralelo pasa por los 43o N., que es El vicecónsul de Villareal......................................... - 100 j decir, 3° y 15 distante de los puntos que han usurpado é invadido D. A…</t>
  </si>
  <si>
    <t>Solí, Manuel</t>
  </si>
  <si>
    <t>Manuel Solí</t>
  </si>
  <si>
    <t>…r,-se djspersan entre sí y se ’: En la de Retórica, D. Pablo Fernandez. . apartan .demasiado de los muros en que consiste &gt;1* seguridad común. En Historia, Geografía y Cronología, D. Manuel Solí». Parécenos, en este asunto, digna de memoria y de meditación _ En Lógica y Outológica, D. Josef Rodríguez. . la discreta respuesta que antiguamente dió un embajador veneciano En Aritmética y Algebra inferior, D. Fidencio Bourman y á cierto porsonage de Roma.…</t>
  </si>
  <si>
    <t>Solís, Antonio</t>
  </si>
  <si>
    <t>Antonio Solís</t>
  </si>
  <si>
    <t>…cción del sol y de la in 1 0 D. Antonio Léiva. Ambrosio Morales. El P. Juan de clemencia del tiempo, por espacio de 400 años. Es opinión co Mariana. Fr. Lope Felhr de Vega Carpió. D. Antonio Solís. Don mún que los chines dejan la arcilla expuesta al aire; durante so Nicol as Antonio. años, antes de emplearla en las fábricas. a.® El Cardenal Gil Albornoz. Gonzalo Fernandez de Cór La zirconia y la glucina, por su escasez, no han sido aun em doba. El eran…</t>
  </si>
  <si>
    <t>Solo</t>
  </si>
  <si>
    <t>…a misa y ejido divino, con algunos actos a! fin para ca sbs desastres se han so-edido gradualmente y sin interrupción. la preparación y acción de gracias á la misa; obra del limo. Señor Solo us hombre ha tenido el Rio de la Plata capaz de servir D. A. de Lig cris &amp;c. Traducido dei italiano al castellano por el I su patria con. virtudes y talentos. El señor Saavedxa se mostré presbítero D. P. Perez Villanueva.; segunda edición. Un tomo ea desde lu…</t>
  </si>
  <si>
    <t>Solvilegiot, Pedro Vicente</t>
  </si>
  <si>
    <t>Pedro Vicente Solvilegiot</t>
  </si>
  <si>
    <t>…os Vázquez, acudirán á legitimar y liquidar su» respectivos créditos habitantes de (os principados. La Servia gozará de los mismos pri- en el término de ig días ante el licenciado D. Pedro Vicente Solvilegiot y derechos; y -se volverán á reunir á está provincia scia devilla, que vive en la. plazuela de Matute, húm. 23, y í la casa distritos que los turcos habían separado de ella indebidamente. To de Arratia y sobrino, existente en el Rastro; advertidos de que das…</t>
  </si>
  <si>
    <t>Sooparis, Domingo</t>
  </si>
  <si>
    <t>Domingo Sooparis</t>
  </si>
  <si>
    <t>…...................... ......... .. 00. Fernando de Rojas, Doña María Josefa Moreng, D. Josef PeAlicante. eSSSS*M¡i*MsiSS«l*MÍ*M*M»l**&gt;*l*»MM«IMlM|MSt|S ^ j I draza. Di Juan Sala, D. Domingo Sooparis, D. Mariano Vals, ■ Murcia...;....!.*...............v.................................. i¿em* D. Isidro Prots, D. Fernando Hérrera y D, Vicente Salvés, que V1ÍCÍHCIÉ&gt;ssÍimms«smmi«»»«shs&gt;».m».*smsi........ idem. representaba la caja de Amortización: todos.acre…</t>
  </si>
  <si>
    <t>Sor, F.</t>
  </si>
  <si>
    <t>F. Sor</t>
  </si>
  <si>
    <t>…olleto en 8,° Vén AVISO. dese 4 a rs. en las librerías de .Cuesta 7¡dc Sánchez. La fragata Sabina saldrá de Cádiz para Manila del a 5 al ra\f f«‘i fietac fáciles para guitura, por D. F. Sor, á 8 rs.,co del corrienfc , armada en cono 7 mercancía, con 18 cañones dél ro 7 wals de los brotes en la ópera Elena 7 Malvina pira flauta ó calibre de á 18 7 demás armas: es buque sólido, forrado en co violín 4 a rs. Variaciones fáciles sobre una contradanza…</t>
  </si>
  <si>
    <t>Sor, Femando</t>
  </si>
  <si>
    <t>Femando Sor</t>
  </si>
  <si>
    <t>…u pro- de'una-marcha dél sitio de Coriñto, del célebre maestro Rossini, ¡ TÜICiliiiMisuMMmaiMiisMis^jíliieiifwr^fwHswMiHitaHMmaissstisM ( X3|| V 7 un tema nuevo coa variaciones de D. Femando Sor. Se suscribe Uni Sra-iTiudi/felig^aa;« k parroquia de S.Luis. -. 160 i&gt; dicho periódico 4 razón de ao re. por cada trimestre en 'lo* al Lo» cotKUwentq á upa peqntfta rauniom................., 100 macenes de música de Mintegui 7 Hermoso, 7 en: la' guitarrería…</t>
  </si>
  <si>
    <t>Soria, Remigio González</t>
  </si>
  <si>
    <t>Remigio González Soria</t>
  </si>
  <si>
    <t>…em. , 4I de los demas acreedores que aparezcan tener derecho á los, bie'tAIX~B^ltfe~ss»rssrJi-iiii •H&gt;*aM*s*M*****tM^s«sf«ss*i**aM**«*sia , /■ f idem. . net que dejó el ya difunto D. Remigio González Soria. Lo que se MurciaaioMftoaao——eoeoweof «eaa«é«o****aaaeo*óae*«o»»o*»a**»o ., ifideifc avisa para que en el término de seis dias'se presenten por sí, ó VilClICitsSStMlMSS'S id ídem, persona autorizada en la.eKribanía de Corral, en donde se les ins Barcelona i -…</t>
  </si>
  <si>
    <t>Sotilla, Juan</t>
  </si>
  <si>
    <t>Juan Sotilla</t>
  </si>
  <si>
    <t>…l Segundo Martí caballería. (A~úm. 22.) nez , D. Minuel Hoyuelo, D. Minuel de la Viña, D. Ramón Real decreto eximiendo al principado de Cataluña del dere Rox , D. Francisco Gómez, D. Juan Sotilla, D. Ramón Luen cho de bolla en los géneros que menciona. (Núm. 2J.) ga;, Manuel Ctrpintero, D. Minuel Ribera, Sres. Hermoso y Orro restableciendo los derechos impuestos á los algodones en compañía, y D. Dominao Altube-, y á D. Josef Mayoli , cuya rama extranj…</t>
  </si>
  <si>
    <t>Soto, Cayetano</t>
  </si>
  <si>
    <t>Cayetano Soto</t>
  </si>
  <si>
    <t>…xtraordinaria para esta capital. Fernández, D. Ildefonso Sagúes, D. Tomas Obregon, D. Do Aunque se halla muy avanzada la estación ha tomado una lira mingo Gallego, D. Martin Ares, D. Cayetano Soto, D. josef grande actividad la navegación dol mar Negro desde que se ha pu Marta Quasda, D. Josef Pérez Vilkmif, IX Pablo Conchillos, ~ blicado la paz, y muchos buques cargados de granos han arribado D. Manuel Eslías Caíala, D. josef Ludena, D. Juan Ramón ¿ lo…</t>
  </si>
  <si>
    <t>Soto, Gabriel de</t>
  </si>
  <si>
    <t>Gabriel de Soto</t>
  </si>
  <si>
    <t>…l desorden, de tai modo que^a Por resolución, ¿ consulía de la Oamarzy se ha servido-eí nn momento quedaron privadas de cuanto poseían utos 590 firix¿-b Rey naes&amp;o Señor nombrar á D. Gabriel de Soto para la diga*-: lias mejicanas.El conde del Valle, el coronebNoriega y otros,va dad de prior, primera silla de la iglesia col^ial de Roa , en - eL rios han sido asesinados. Ei coronel González cayó en manos de obispado, de Osma, vacante: por fallecfinicmtQ á&amp;…</t>
  </si>
  <si>
    <t>Sr, Diebitsch</t>
  </si>
  <si>
    <t>Diebitsch Sr</t>
  </si>
  <si>
    <t>…de la Gaceta anterior. K cuyo.valor ascendía á 400® pesos fuertes. Rs. vn. __Por cartas de Semlin sabemos;que no es cierto, como han anunciado algunos periódico* alemanes, que el general Diebitsch Sr. Subdelegado principal de policía, los depen haya enviado un parlamentario al gran visir para participarle que dientes de la subdelegaron, y los demas subalternos del el Emperador Nicolás deseaba hacer la paz con la Puerta: loque ramo de los cuarteles de esta…</t>
  </si>
  <si>
    <t>Sr, Josef Soto y</t>
  </si>
  <si>
    <t>Josef Soto y Sr</t>
  </si>
  <si>
    <t>a8 ' En ortologías Sr. D. Josef Hénriquez. ^ , _ ■ S4,i5á...&lt; * ^OOsi&lt;«IH»MtUW »«•••*«■•*• Madrid. ~ En caligrafía. Sr. D. Josef Soto y Sr. D. Josef Barafiao. . 118.» ' ..........................i. Granada. En gramática castellana. Excmo. Sr. nuraúes da Sacares. 3,8x2.... - 400......», Bilbao. En la date ínfima dt latinidad. Sr. D. Francisco Mcndez y S4»59°— Cádiz. Sr. D. Josef Mateos. 27&lt;757— ^…</t>
  </si>
  <si>
    <t>Sr, Juan Oafii y</t>
  </si>
  <si>
    <t>Juan Oafii y Sr</t>
  </si>
  <si>
    <t>…00......», Bilbao. En la date ínfima dt latinidad. Sr. D. Francisco Mcndez y S4»59°— Cádiz. Sr. D. Josef Mateos. 27&lt;757— ^OOsftlfSSMSHSMttMHISSIs' Idem. En la cíate media dt Ídem. Sr. D. Juan Oafii y Sr. D. Be 16,029.... 400........................... Valencia. nigno Ballesteros. ■' ' ;T~* Si¿SS*v- ’ Corufia. En la suprema de idem. Sr. D. Jo»í .Rodriguezy Sr* Don 30,830.... Barcelona. ^OOilSStMIlMtSMSHSUISSM ' Valencia.Fidencio Bourman. . ■ ■! 5»44S"" ‘ En r…</t>
  </si>
  <si>
    <t>Sr, Miguel Fontecilla y</t>
  </si>
  <si>
    <t>Miguel Fontecilla y Sr</t>
  </si>
  <si>
    <t>…Sr. D. Rafael Figuera, • Málaga. i idem. En dibajo. Sr. D. Gregorio Vedoy a, Sr. D. Pedro Mádrazo, Granada. i} ídem. Sr. D. Pedro Bravo y Sr. D. Mariano Gil. . " f ídem, En piano. Sr. D. Miguel Fontecilla y Sr. D. Miguel Saliiua. i ídem. En violín. Sr. D. Genaro Qúesada. • Valencia i ídem. Enflauta. Excmo. Sr. marques de Casasola. Barcelona á pesos fuertes.................................. f ídem. . En equitación. Sr. D. Antonio'Calderón! Zaragoza,........»........…</t>
  </si>
  <si>
    <t>Sr, Pedro Bravo y</t>
  </si>
  <si>
    <t>Pedro Bravo y Sr</t>
  </si>
  <si>
    <t>…francesa. Sr. D, Josef Casan!. . - - i daño. Én idem inglesa. Sr. D. Rafael Figuera, • Málaga. i idem. En dibajo. Sr. D. Gregorio Vedoy a, Sr. D. Pedro Mádrazo, Granada. i} ídem. Sr. D. Pedro Bravo y Sr. D. Mariano Gil. . " f ídem, En piano. Sr. D. Miguel Fontecilla y Sr. D. Miguel Saliiua. i ídem. En violín. Sr. D. Genaro Qúesada. • Valencia i ídem. Enflauta. Excmo. Sr. marques de Casasola. Barcelona á pesos fuertes.................................. f ídem.…</t>
  </si>
  <si>
    <t>SS</t>
  </si>
  <si>
    <t>…Nueva Granada y los de Nicaragua, en que fueron desechos esto» últimos con mucha pérdida.Íranciscanas. Madrid JO de Abril. Continúan las limosnas dadas por el limo. Sr. Comisario general SS. MM. y AA. continúan sin novedad en su importante sa de Cruzada, con motivo de los dias de S. M. la Reina. lud en esta capital. A la casa de niños expósitos de la ciudad de Avila....... to.ooo. En la ciudad de Valencia se abrió una suscripción en favor de A l…</t>
  </si>
  <si>
    <t>Sstnr, Joref</t>
  </si>
  <si>
    <t>Joref Sstnr</t>
  </si>
  <si>
    <t>…ra ie peraid’^ ytajukio Oua bsiy»lnger. &gt; t -' - i £ • 4 que ha* *¡do prerniades cotVum MidaltadnpUtamns los sifUieo- lu.Eldb iy talumrscnte tá taocbtar se celcbm iuntageofsel t«: D. Joref Sstnr &lt;k T«jada , D, XibuKÍo^Ctaúa ^ IX Aiidma deecr»edoM»4V&gt;s&lt;b&lt;ebav'quedado»-porfalUCintancotaFrancitGome» Somorrostro, D&lt;tatnro.Mdrano , D. Dbaainuo Pom- eo Rodrigmz,4Mastue mMW qoe. Matas asta uoeta^i pimanria bo, D» FrarKÍM^&gt;ycrgirA,'D.,Fio. Alrara‘Rab40«.IX J…</t>
  </si>
  <si>
    <t>Stcgman</t>
  </si>
  <si>
    <t>…isión solicitando la protección dé la trató de introducirse en TuraUl -por .medio de lina estratagema. Rusia: da modo que et» el a9 de julio se habían ya sometido Mas instruido el general Stcgman del peligro que amenazaba á voluntariamente, y por lo mismo te.hallaban en poder de ios jla fortaleza, destacó de Megera algunas tropas, á las cuales no ejércitos rusos todos los sandjacks del-bajalato de Erreroti, excepto quiso aguardar él enemigo , y se vol…</t>
  </si>
  <si>
    <t>Sté.Maríí, Pablo' de</t>
  </si>
  <si>
    <t>Pablo' de Sté.Maríí</t>
  </si>
  <si>
    <t>…cente Espinel. D; Jorge Juan;. «_l_Por providencié: del Sr. García Doncel, teniente correD. Antonio de Ulloa. jidor de esta villéVst na señalado el domingo 30 del corriente en 17. D. Pablo' de Sté.Maríí. EIP. Diego Lainez. Fr. Geró Írposada de S. S.,' 7*hóra de las mievé y media en punto ¡de su ma*‘ nimo Gracian. D. Josef del .Campillo. El Cardenal* D. Francisco ñafia', para la juhta general de acreedórés de Cri$anto4 Benavcnte, deMeddózá. O; Alfonso'de Caít…</t>
  </si>
  <si>
    <t>Strang-</t>
  </si>
  <si>
    <t>…ña, haya Tn. papeles que acabamos de recibir de LondMiao dicen co-í constantemente en la que con igual denominación acaba de esta sa mas importante que la llegada i Portsmoutb del lord Strang- blecerse en Paris, seis pensionados con n9 reales anuales, los cua ford, de vuelta de su misión al Brasil. También se recibieron plie te disfrutarán solamente la pensión durante los tras años de estugos del lord Pónsonby con fecha'en Rio-JaneiriTef'éde ■icéte…</t>
  </si>
  <si>
    <t>Strangford</t>
  </si>
  <si>
    <t>…a salud pública. Brasil que alcanzan hasta la fecha del 28 de Octubre. El a a del ' «En el discurso de la semana que viene una junta de facultati mismo sé'presentó al Emperador el lord Strangford, el cual fué vos,1 acompañada por sargentos de policía, visitará los distritos recibido cón los honores correspondientes. Se había hecho la pu para inspeccionar las casas y edificios que tuviere á bien, con el fin blicación de la ratificación del tratado de p…</t>
  </si>
  <si>
    <t>Stratfford</t>
  </si>
  <si>
    <t>…ncias que de ellas pueden sobrevenir, Luego que el Emperador supo en Czernowitz que la inteli- ha anunciado con franqueza su modo de considerar los dos casos g. ncia y energía del lord Stratfford habia triunfado de las inter de que ha hecho mención. Desearia, si fuese posible, adoptar minables perplejidades del divan, y que el comercio del mar Ne sobre este particular una opinión contraria; pero en su dictámcn, gro iba en fin á verse libre de las trab…</t>
  </si>
  <si>
    <t>StrattffórdV</t>
  </si>
  <si>
    <t>…ienteql mes de Julio, dispensando la formalidad r por el gabinete ruso en Jarearía escrita desde Czernowitz al viz de no haber pasado, como era preciso en tal concepto, la revista conde StrattffórdV con la que acompaña usa memoria recordando de dicho mes. De Real orden &amp;c. Madrid 7 de Enero de 1829.= las diversas circunstancias en que el dirán ha admitido el princi ¿ambrano, , pio de intervención en los negocios relativos á sus provincias cristianas. ..…</t>
  </si>
  <si>
    <t>Stroini-</t>
  </si>
  <si>
    <t>…aquellos. dable noticia se le ahogó con la que recibió al mismo tiempo dé _E1 Corresponsal de Nuremberg pretende que mientras el Em la pérdida de la fragata Rafael, mandada por el capitán Stroini- perador Nicolás permaneció en Berlín, hizo la declaración si kow, quien se entregó al enemigo sin haber hecho la menor re- guiente: La Rusia no permitirá ya qué sus súbditos sean como an ¡ sistencia. tes aprehendidos*y Vendidos cómo esclavos á los turcos; tam…</t>
  </si>
  <si>
    <t>Stuart</t>
  </si>
  <si>
    <t>…de Negocios extrangeros un los informes y noticias con venientes para asegurarse de su certeza.” como€03pli^yéi para S. R. Gordon, nucsrroetnbajador en Ccns- ESPAÑA. tta¿60pí*--p«lord Stuart dé Rothesay, nuestro "embajador en Federico Ada ni, lord alto comisario de las tsf»^^^^^íít«sidcnte en Corfú. También Im-Heva del aliñi*'* Madrid 26 de Octubre. rantazíO para $. Pulteney Maleo!ni, comandante de la escuadra brítJnícafeen el Mediterráneos (Cour…</t>
  </si>
  <si>
    <t>Suanz, Josef</t>
  </si>
  <si>
    <t>Josef Suanz</t>
  </si>
  <si>
    <t>…que distribuyó en premio"me cimiento, sita en la calle del Turco, núm. 10? cúartq principal. dallas de plata á los mas adelantados. Compusieron de repente va ___ Loa herederos de D. Josef Suanz se presentarán en el¡ tér rias piezas ¿n prosa y veno sobra las argumentos que señaló di- mino de 30 días al tribunal de visita eclesiástica de esta villa, y -chó Señor; y se oyeroh con especial agrado dos composiciones .por el oficio dé Molinuevo, á deducir…</t>
  </si>
  <si>
    <t>Suarez, Josef</t>
  </si>
  <si>
    <t>Josef Suarez</t>
  </si>
  <si>
    <t>…orteo de los vales de Setiembre D. Carlos Ortiz, D. Rafael Larragoiti, D. Jipa Miguel Zar£ que es la Gaceta y Diario, fechas 25 y 23 del. actual se anunció lela , D. Fermín Genoa, D. Josef Suarez laclan, D. Juan Gar al público se verificaría en aquel día y bo-ra.; , cía, D. Buenaventura Llaverky D. Juan Manuel Anzoaín, Dea Juan Antonio Jrusta , D.Antoníor Alvarez Moran, D. Félix ét CAUSIOS BEL DIA. Olaverríagae y Blanco , Do Amonio Tarascó, Sres. Freg…</t>
  </si>
  <si>
    <t>Sucre</t>
  </si>
  <si>
    <t>…edó electo ¡ Roma 17 de Diciembre. , ' presidente de Bolivia él general Santa Cruz, antiguo presidente n El jueves último asistió el Sr. vizconde de Chateaubriand, em del Perú. El general Sucre ha sido arrestado y conducido á Lima: bajador de S. M. Cristianísima, i un gran convite que le habia ofre el 10 de Setiembre estaba en el Callao. Lamar, presidente del Perú, cido el caballero Guerin, director de la academia Real de Fran debía salir á tomar el…</t>
  </si>
  <si>
    <t>Sultiin</t>
  </si>
  <si>
    <t>…idszcvritelr y~xt-generzl Geismar; este se-halla en la petuaímeotian dirige i Coiútaatinopla, con el. fin de .hacer que el quefia Valaquia, de donde los lurcos se han retirado. El general Sultiin acceda al tratado da ó da Julio. S» Mah*mod*o!J*aJra l,é»td Diebitscb ha renido^óOL^bló- cOnicf.'léndéjRiblñ: sino también con Mto, el ejército francés regresaré muy. pronto I Su pufríatinl* menor duda i sinój'espfdfiableque páse el ístmodeCorinto par* proyee…</t>
  </si>
  <si>
    <t>Superintendente</t>
  </si>
  <si>
    <t>…días en este reconocimiento, den &amp;c. Madrid 20 de Mayo de i8a9.=sLuis López Ballesteros.. y luego que regree , partirá para Francia, haciendo la cuarentena, en Malta. Circular del Sr. Superintendente general de Rentas señalando los Mañana se dan á la vela para Tolon el Vesubio y el Heclas casos en que corresponde al administrador de provincia nominar escoltando 25 tra portan Parece que el Gobierno despedirá á to letrado de su confianza en ¡a dirección de…</t>
  </si>
  <si>
    <t>…de verificar el dia r 3 de Julio próxi te América* españolas en los casos que expresa::(¿V¡f&gt;*i. ff}. mo 4 las doce, en la sala de justicia del Real y supremo consejo Circular del Sr. Superintendente general dé Rentas sobre nom de ia Guerra, á presencia del Sr.D. Francisco deQuevedo y Bue bramiento de Sacates de aquellas, por ausencia dé los propietarios. no , del Consejo de S. M. , ministro togado del mismo superior (Wffli.) tribunal, y asesor, de la dir…</t>
  </si>
  <si>
    <t>Susrez</t>
  </si>
  <si>
    <t>…to se dará á dichas fine as . e! destino corRilao^..*___ Par á £ ídem, icspondteéfe cdn áf reglo 2 te ínstrnccion de te materte. Cádiz f a f Idim. —__E© virtud de próvídeilcia de! Sr. Susrez, alcalde de te Beai 4 daík). cmst f corté, sé cite 7 emplaza á ios herédete* de lá Urna. Serori Halan.................... f s f beneficio* Dosa Francisca Brost 7 Varona , viuda que fue del. limo. Señor Grasada.........__ .... | 2 dáña córtete de €S$2 Valiente…</t>
  </si>
  <si>
    <t>Svéilíg, Ma</t>
  </si>
  <si>
    <t>Ma Svéilíg</t>
  </si>
  <si>
    <t>…_Sc cita y emplaza á los sugetos que sé expresarán, sus here Cádiz.................................................... i ídem. deros ó representantes, á saber: D. Josef del Valle, Doña Ma Svéilíg.• •■•«••••*••••••••••••••••••••••••••• ■IMMIMSSastMSSiMS i dallo papel. zas Teresa Perez del Camino, D. Domingo Rodríguez, D. Sebas ®íílZJXedeaAev* i beneficio din* tian Luzon, D. Jaime Dót, D. Manuel Chanta, D. Gregorio Granada:..............................…</t>
  </si>
  <si>
    <t>T, CQ-</t>
  </si>
  <si>
    <t>CQ- T</t>
  </si>
  <si>
    <t>…esempefiar los . portante salud ¡ 'disfrutando ale igual beneficio SS. AA. los Sereejercicios pio-1 itera ríos, que bajo la-augusta protección del Rar níúmm Sra. Infantes. nuestro Señor CQ- T). G.), y qué presidido* én ni Real nombre por el Sr. D. Pedro ’Josef de Avellá y' Navarro,' arcediano y ca : El Real consulado de esta corte-celebró los exámenes generanónigo dé la’ santi iglesia dé esta Ciudad, provisor y vicario ge les de ios discípulos de…</t>
  </si>
  <si>
    <t>T, J. L. y</t>
  </si>
  <si>
    <t>J. L. y T</t>
  </si>
  <si>
    <t>…rtee cue el amere de Barbjeena he recibido orden ter- Sra. Doña P. S. B........ ..................... ............. 500 mmarm ce volver el BruG -or. A joven reina Doña María , que D. J. L. y T.... 40 no puede permanecer va en luz Aterra, puesto que el gobierno ha Y. B. V.C., feüg re, de lah ver reama ce S. Mire-ueltc interserir ctnmnm entre e. Bmu y Portea J. Se di Ihn , por nviTiO de. Sr. cura párroco ce &gt;■ ?la-3 misma...... §00 ce también cue el m…</t>
  </si>
  <si>
    <t>T, J. R.</t>
  </si>
  <si>
    <t>J. R. T</t>
  </si>
  <si>
    <t>…en lenguas tan distintas y exóticas 'no pueden te ditados pvra borrar las tintas comunes y hacerlas restablecer. Por ner igual mérito en poesía, y solo prueban el conocimiento d# D. J. R. T.: un folleto en 8.° rústica. Véndese á 2 rs. en la li esos idiomas en e! auto?. Mecha? de e&lt; tas obras permanecen iné brería de Ranz * caite de la Cruz. ?%/ ditas: y asmase ei mayor número se ha dado á lite, ha-sido ea - __Los suscriptores á la Química aplicad…</t>
  </si>
  <si>
    <t>T, Josef</t>
  </si>
  <si>
    <t>Josef T</t>
  </si>
  <si>
    <t>…nuará.') mentado 20 veces mas. ' í-vü.-' "". 1 . t V ■■' •‘ V 7j. y ■ ’■ ¡&gt;- Gramática frjtra tltmtnfal, por ,¡el P. Inocente Paláciqs I En la ciudad de Santáñder esta comtrurendo D. Josef T^odri* de la Asunción, sacerdote df ,'ias Escuelas pias de Castilla. En ésta I guez Trio' una exceletUe casa para tornar baRos de agua del ■», obrita sé ha procurado reunir la brevedad.con la sencillez atm[ la cualpor su situación y demas ci rcunstancias, bajo…</t>
  </si>
  <si>
    <t>T, M. de</t>
  </si>
  <si>
    <t>M. de T</t>
  </si>
  <si>
    <t>…it. ■ i.. Tratado para enseñad y aprender el carácter de letra inglesa El premio de 2500 rs. concedido en todas las extracciones á en cinco lecciones sin auxilio de maestro-, por D. M. de T., pro las huérfanas de militares y patriotas que murieron en defensa fesor de educación en Barcelona; Papel en 4,0: su precio 2 rs. vn. de la justa causa en la- guerra de la independencia, cupo en suerte Se hallará cji la librería de Ranz, calle de ia Cruz. de…</t>
  </si>
  <si>
    <t>Taboada, Felipe Gil de</t>
  </si>
  <si>
    <t>Felipe Gil de Taboada</t>
  </si>
  <si>
    <t>…stian del Cano. teresados; en lá inteligencia que al’que no concurriere le parará Fr.: Melchor ‘Ciñó. ’ElPrAlfonío Salmerón. D.Bernardo de el perjulcjoquvhaya nigar. , ; Valbuena. D. Felipe Gil de Taboada. " Nota., La táecion sóbre la verdad y divinidad de la religión Cada cuadernode seit'fiftiaítbii'áMi élepltome da su Vida 50 rs. dt Jesucriito, probada de un modo evidente por un solo hecho, Cada retrato suelto á 8 rs. examinado4 Jas lupn óe una crítica ,ex«c…</t>
  </si>
  <si>
    <t>Tafeo, Fraacisco</t>
  </si>
  <si>
    <t>Fraacisco Tafeo</t>
  </si>
  <si>
    <t>…recopilaran las C«pí tu lares de cumplim ento. E tá señalado de ta Real rnano en Arastuez 4 zS Caite Maguo- tmsm ja los- eqtóáote la Colección de leyes godas dé Abnf de ifizy-ipÁ D. Fraacisco Tafeo,fejCaiomairde.d . de «gs ^oíBíiigé-^lsriCo^ el Fuero fe los jueces, que de orden dé JÉgkm toNfe^samfc-Ja*4clChillo décíme^eMc de Toledo; Contimía d Roal decreto -sobre la orgardzaUm ide carabineros de costas. ... ‘kt.je# ¡feiasrf^eéshgé géetmlfe leyes propias…</t>
  </si>
  <si>
    <t>Tamariz, Joaquín de Haro y</t>
  </si>
  <si>
    <t>Joaquín de Haro y Tamariz</t>
  </si>
  <si>
    <t>…ón que excede sus recursos pecuniarios. Aña pasageros: entre ello, van el gobernador de la provincia'de Pue den que ha declarado, que respecto á este particular st atenia á su bla D. Joaquín de Haro y Tamariz , criollo de luees y fortuna; primcrai contestación; á saber , qué consiente en pagar los gastos el marques de S. Miguel de Aguayo con su familia , el canónigo de esta guerra, pero solo hasta el momento en que recibió el pri Monteagudo, pájaro de cuenta en to…</t>
  </si>
  <si>
    <t>Tarán-iena, Jjosef</t>
  </si>
  <si>
    <t>Jjosef Tarán-iena</t>
  </si>
  <si>
    <t>…os principa María Vicetita Jauregui. D. AtídresXfatienzo. D. Francisco ^qles desde el año 1600 hasta el de 1808 , pueden acudir á recoger ionio Bringas. D. Josef Gorrita y Villar, D. Jjosef Tarán-iena 'éPiaen&amp;f.* y adelantar el importe del 8.° í las librerías en donde Yamez. D. Josef Fernando Álvarado^ D., Vicente Díaz Romaq. se han suscrito. el cual se publicará dentro de un mes, único 'Doña Isabel Ortega. D. Agustín -- ° n *— tiempo en que. permanece abi…</t>
  </si>
  <si>
    <t>Tascos, Josef Bances</t>
  </si>
  <si>
    <t>Josef Bances Tascos</t>
  </si>
  <si>
    <t>…-á■ reunirse á García: para una ración de la catedral de Badajoz, vacante por Ir ásoiadra de guerra de Cossrantmppla, y obrar ambas de con- destitución de D. Manuel de 4a Rocfo, á D. Josef Bances Tascos: elaso este rerano ea el tnaf Negro, (Gw*ep¿§ de AugsburgG.') y para ana medía ración de la misma , por promoción de D. Vi^ -K - -y , 0“ cente Gómez Laxukro, á ración de ella, á: L&gt;. 'Juan 'Vinagre de ' A, ::: IXSIÁXS&amp;ÍÁ*-: la Rocha. ■' - - ~ i&amp;d* Abr&amp;*: 5 '…</t>
  </si>
  <si>
    <t>Tastet, Fcrmjn de</t>
  </si>
  <si>
    <t>Fcrmjn de Tastet</t>
  </si>
  <si>
    <t>…2,500 tes del territorio de Bueñosr Aires, como lo ha ejecutado retirán . Sres. Timernua y compañía hnihimsnsMMswsmhsi» ■ *.59® dose a Montevideo.” (Dimrio de los Debates.) . (j , D. Fcrmjn de Tastet,. ESPAÑA. Srá. y Sr. de Rothschiíd.—....................... . 2,500.. . Sres. Bcrgareche ycotqpañía....——— &gt;,500 Madrid to de Agosto. ' Sres. A; A. Gówer,sobrinos y compañía...... 1,50» ;; S. M. y AA* continúan sin novedad en au importante talud Sres. en el R…</t>
  </si>
  <si>
    <t>Tatalla, Josef</t>
  </si>
  <si>
    <t>Josef Tatalla</t>
  </si>
  <si>
    <t>…rendió el cuerpo ruso que m‘á Apartide íMi rundo del subtenientedel escüadronde arti» sitial» la fortaleza, de Kusltdsja, y lo obligó á refilgiartc en una Kría' de la’mismaguardia D. Josef Tatalla ,al trámitoporaqiifc- mezquita que ’bié incendiada por jos turco» despues-de uaaaccion llk rilht y una librad* pan bkncoch lugar de la ncioacomplett abgrifna^siemlo víaima do las llamas ó.del furor dé los mpsuldelibray.;media'qúe corresponde á cada individuo…</t>
  </si>
  <si>
    <t>Teja, Francisco Saenz de</t>
  </si>
  <si>
    <t>Francisco Saenz de Teja</t>
  </si>
  <si>
    <t>…rtante salud. ' puertos de la Halaga , Santiago,. Puerto-Príncipe ;, I4atanzus , Tr i nidad ,Baracoa, Gibara, Holquin , Jagua y Manzanillo. Valori-r El Rey se ha servido nombrar á D. Francisco Saenz de Teja zado todo,el giro de dicho año al'incalo precio' de los aranceles, da , oidor dé la audiencia de Sevilla, para la plaza de igual clase da los siguientes resultados. , ue resulta vacante en la chaníillería de Granada por muerte de Í&gt;. Juan Agustín de Abarrateg…</t>
  </si>
  <si>
    <t>Telazquez</t>
  </si>
  <si>
    <t>…las hilanderas, pintada por D. V*. Uzquez, y grahpda por F1. J^úntanér , 36 r^ ' escribanía del número que despacha Granja, en el término de 301 !■» fragua de Vulcano, pintada por D. Telazquez, y grabada dUa. pof sí ó pór perseoa que lé represente» parándola en- otro] por GUiroomopdet, n. . caso et perjuicio que haya lugar. J :it;.iSe cité y emplaza a todas las personas qué la crean con dere*| U hija de Faraón sacando á Moisés del Nílo, pintada por…</t>
  </si>
  <si>
    <t>Telón</t>
  </si>
  <si>
    <t>…en 40&amp; yo efecto quedarán exentos de toda contribución igual numero de .. . - .-V,ÍA - ' r sus habkaite. ,.-t FRANGIA. " “ ' Según las noticias que se han recibido de ICrajowa el general Telón 11 de Agoste* Grisma r píTtmsscí tranquilo en Rachowa con k mayor parte de Se asegura que el navio Conquistador *e dirige í Brest, donde sus trepas. será desarmado. ¿ De cuatro semanas .4 esta parte hace, k peste grandes ©tragos Todos los días hacen ejercicio…</t>
  </si>
  <si>
    <t>Tercero, Fnncisco</t>
  </si>
  <si>
    <t>Fnncisco Tercero</t>
  </si>
  <si>
    <t>…o. XBAlEatOTEXIAS. - Fas persona (pie se consideren con'derecho á los hiena que En la extracción de la Real lotería primitiva, celebrada en dados por fallecimiento del. presbítero D. Fnncisco Tercero , $tk tarde de hoy, salieron sorteados los números sigukntés: cino que fue de la villa de Miguelturra, en la Mancha, se pre 8*» S4. 4* . 83 F 7d. sentaran á acreditarlo en el término de 30 dias, por sí ó por pro , El premio de 2500 rs. concedido en toda lar e…</t>
  </si>
  <si>
    <t>Teresa, María</t>
  </si>
  <si>
    <t>María Teresa</t>
  </si>
  <si>
    <t>…o é ínteres le explicación que ta los torrentes que habían salido'de madre le obligaron 4 feicef les dió él conservador tic aquel estabfecimicnto. noche en Feletto. S. M. la Reina Doña María Teresa, y las Princesas sus hijas, La misma causa impidió que nuestras Soberanos y sus Reales vinieron 4 despedir 4 SS. MM. Sicilianas, y 4 m augusta hija la Húeiocdef entrasen en esta ciudad el sábado como habían pensado; Princesa Doña María Cristina ; y en compañí…</t>
  </si>
  <si>
    <t>…deuda, eos cerca de 5 millones de rea Doña María Francisca, y cn^cl otro ks Se raías* Srss* Infamas les, y la de disminuir en go millones próXimau&amp;me k de amho$ Doña Luisa Grlofa, Doña María Teresa, y los Sermos* Sres. In ramos: ademas de haber contribuido á la entrega de. mas de íygS fantes D. Carlos María Isidro y Dv Francisco de Paula. pe?ns fuertes sobre el capital de pasados 5378 # á que ascienden A su arribo al expresado Reai Sitio esperaban a SS.…</t>
  </si>
  <si>
    <t>Terreu, Artonio</t>
  </si>
  <si>
    <t>Artonio Terreu</t>
  </si>
  <si>
    <t>…l Portazgo Todo el ías Sor o, D. Jr^ef Codee ido, D. Jo^rf Arroyo, D. Manuel Hor- resto de la campaña Lie una continuación de combates y encuentros si casítas, D. Domingo Gallego, D. Artonio Terreu , D Rafael con los enemigos, pues salió con una expedición á la serranil de la Morstemayor , D. Inocencio Pardos, D. Mmu#i Bordons; y en Ronda, y'auxilió á los ingleses en el ataque de Málaga-y dei Cas bar los ramos.de geografía , historia, música , dibujo, l…</t>
  </si>
  <si>
    <t>Terrones, Pedro Sainz de</t>
  </si>
  <si>
    <t>Pedro Sainz de Terrones</t>
  </si>
  <si>
    <t>…ulcs-.........-...i......................... ............. ............... loo D. P. M..................... 8ó D. Bartótomé Santamaría •ee»eaee»»»eeeaa»ne»««e»eeee»e*»e**e»ae Mff' Sr. D. Pedro Sainz de Terrones, temrero general D. X.T ••e*e#a*«e* •««&gt;••••* •••t«»4«e*t 4» de la Real1 casa, por cuenta del producto de fa sas-&gt; D. Luis de Clouet, coronel ».»••»•••*&gt;&lt; •■•••e«aea*e» 400 cripcion dé los criados deSS. MM...................... . 306,000 D. A. Roucher is«s««s…</t>
  </si>
  <si>
    <t>…e su habilitado p. Pascual Latabea..... 783.. a Isiderar esta querella mas que como querella separada” Una señora viuda................... ................................... . 20 Sr. D. Pedro Sainz de Terrones, tesorero general - ESPAÑA. - de la Real casa, por cuenta del producto de la suscrip-' cion de los criados de S. M., ademas de los 200,000 Cádiz ¿o de Mayo. rs. vn. entregados en ag .de Abril..................... ....... too,000 Sumida Cádiz en, el .profundo…</t>
  </si>
  <si>
    <t>…rga de los buques. ‘ . Jos terremoto/. : ' . En tal estado, habiéndose perpetrado mqchos excesos y tro ' Rt. mr/i' pelías de toda especie contra la naciente colonia, por di ver,os Sr. D. Pedro Sainz de Terrones, tesorero' general émulos suyos de tos pueblos limítrofes, y á consecuencia por una | de lá Real casa, por cuenta del producto de la sus1- * parte de informes del Capitán general de la isla, y dé varias re-; l cripcion de los criados de S. M., ademas de los 3…</t>
  </si>
  <si>
    <t>Tesorero</t>
  </si>
  <si>
    <t>…ouet, se...formó expe h&gt; entregados en 25 de Abril y 5 de Junio.............- 76,24a diente por el supremo gobierno, y dpspues de varios trámites, Idem por1 lo que ha recaudado el Sr. Tesorero del' tuvo á bien S. M. mandarlo pasar.» su Consejo de las Ifidias en ISermo. Sr. Infante D. Carlos, su augusta Esjtosa y 27 de Junio y 13 de Agosto de 1828. Examinado tadb en él , [amados Hijos; cbmodotmivodelOsCriadofdeSS. AAi 11,697 detenidamente, elevó su…</t>
  </si>
  <si>
    <t>Thornton</t>
  </si>
  <si>
    <t>…. La*junta, en del parlamento faeililó á los católicos la entrada á los empleos cumplimiento de lo que la superioridad le tiene.prevenido sobré militares, y en el de 1818 pidió el general Thornton que se abo la materia, hará que las purificaciones se lleven al cabo con aquel liesen los juramentos sobre la transustanciacion, y sobre la ido esmero y cuidado que requiere objeto tan interésame. Al mismo latría de la iglesia romana; pero el lord Castlereagh…</t>
  </si>
  <si>
    <t>ThorwAdson</t>
  </si>
  <si>
    <t>…llegado tiene 15^ ITALIA. pies franceses de elevación; por con-ecuescla es mas alto que la ci Moma 6 de Noviembre. ma ¿elMoníeMascc. Si la e.~lacion favorece mi proyecto, inten E caballero ThorwAdson ha concluido ya ef monumento se taré por tercera vez la subida, aprovechando mejor el tiempo; y pulcral de S. S. P.o vil, el cual debe colocarse en k basílica de creo que no hadaré obstáculo pira llegar á la cima, que según S. Pedro. Este se compone de un gru…</t>
  </si>
  <si>
    <t>Til, Juan</t>
  </si>
  <si>
    <t>Juan Til</t>
  </si>
  <si>
    <t>…, ten . Merchante, s D. Manuel María Arbizu. =D. Manuel Jiménez drían los díscolos un numero indefinido de pretextos para ofender. Guazó.sD. Rafael Morara .=D. Bartolomé Vasallo. =D. Juan Til redactor de Nueva-Yotck. acaba de decir discretamente que . Gualberto González. cuantas revoluciones ha habido en el mundo, y cuantas mudan zas de gobierno se han hecho, han sido cohonestadas con la tira Los periódicos de París que se han recibido por extraor…</t>
  </si>
  <si>
    <t>Tmcoa’, Josef.BMsces</t>
  </si>
  <si>
    <t>Josef.BMsces Tmcoa’</t>
  </si>
  <si>
    <t>…oa restantes da promoción de D. Juliaa- Sénz Gutiérrez, á D. Josef Gar'cía Diéit alivio', conumntiro, da lamswrtadaS. AtR. elFríocipe Federico rs otra de le de Badajoz ,&gt;por Is de D. Josef.BMsces Tmcoa’,-4 Pablo A laistidrodeOH»a»bar|o., ....r.-. . Pedro&gt;Martia de Milaga: para una canongía&gt;,de la iglesia^ ce- a^ ln;«ap«ila griaga dai laitetsaoa niM ua Bfegiaidé&gt;Lorca,obi*padodpCaiiagei&gt;», vacante porfallecimfen^ solcaioe Tr D*mm por«líraswlacimicn«&gt;:de la sa…</t>
  </si>
  <si>
    <t>Tobólas, Esteban Martínez</t>
  </si>
  <si>
    <t>Esteban Martínez Tobólas</t>
  </si>
  <si>
    <t>…ninguna nación del mundo que pue sef Joaquín Perezpara una ración de la metropolitana de B r- da considerarse libre de tener un partido de enemigos disgustados gos, por suerte de D. Esteban Martínez Tobólas, 3 D. Felipe é que $* crean agraviados, mas ó menos poderosos, y siempre dis-</t>
  </si>
  <si>
    <t>Togores, Juan Roca de</t>
  </si>
  <si>
    <t>Juan Roca de Togores</t>
  </si>
  <si>
    <t>…a Francisca deAsís,........* : l~ AVISOS. W atfeústa' Esposa............................ ......... 20,900 Por la^ inspección general de infantería se há de contratar por ' El Sr.: D. Juan Roca de Togores, veciiio de el término de 30 días Ja constricción, de lás'pfendas 'sigéiéntés: OfiKüér!a:..'..,.'.'..i....'...........l.'.--............... 6,ó¿ó 259 pantalones de paño', de los cuales 199 serán de colpr - azul EVIlmol cabildo eclesiástico de ¡d......„..i¿.ÍV…</t>
  </si>
  <si>
    <t>Toiiy, Barclay de</t>
  </si>
  <si>
    <t>Barclay de Toiiy</t>
  </si>
  <si>
    <t>…mucho tiempo. Se trata de organizar la mento que se le dará otra vez al ejército la organización que le Grecia; de civilizar á los griegos; ¡bellas quimeras! que no se dio ei fdd-mariscal Barclay de Toiiy. Con las nuevas conscrip realizarán en algunos centenares de años; pero ¡la Francia deberá ciones se podrá lograr este objeto, y mientras,que con los nuevos encargarse por sá sola de verificarlo 1 ¡ no se resentirán sus rentas: reclutas se forman las reservas…</t>
  </si>
  <si>
    <t>Toledo, Josef Alvarez de</t>
  </si>
  <si>
    <t>Josef Alvarez de Toledo</t>
  </si>
  <si>
    <t>…trucciones económico-políticas de .S^i^cho Panza.. n etos. Rs. m. Invectiva contra ellujo, por Rojo.. ?......... . 4 Pastora ñus constante/ comedia de VlÜanueva........' 1 Exento. Sr. D. Josef Alvarez de Toledo, minii- Proverbios del marques de ¡¡antillana..................«... 3 fro plenipotenciario de S. M- C. en Ñipóles............. 1.000 Relox espiritual........................................................... 2 Sres. oficiales indefinidos de la provincia de l…</t>
  </si>
  <si>
    <t>Toll</t>
  </si>
  <si>
    <t>…Schumla, de dónde ha salido yá el gran visir, aunque se ignora «El Comandante general, el gefe del tostado mayor, y el ayu la dirección ^úe ha tomado. ,.n‘ dante dé campó general conde Toll, escoltados únicamente del estado mayor, se presentaron delante dé la plaza , y recorriendo la mayor parte de su circunferencia, hicieron un exacto recono! • Pttérsbwgé 6 de Setiembre. cimiento del’terreno y de las trincheras con que el enemigo pen Con fecha…</t>
  </si>
  <si>
    <t>Tolstoy</t>
  </si>
  <si>
    <t>…ue pueda tomar El general Gcidbaf «KiceU sus fuer**, £aftfe esperaOT que dentro de poco 4$U|t mp ttagi llagólo iplLlas orillÚL.I ITilIAs del Danubio las reservas á las órdenes del general Tolstoy. (Gsmafiana tuvo esta po- 5ía otaooi blacion nuesttos augustos Soberanos Smlin 26 dt Julio. de regreso de su viage á Ñapóles. ¡¡¡HZtSSafr-Hi-rte- ---------------;-------------— Se ha voladdTglTítnlaoeBEe^ólvw'de* Roma i°ds Agosto. s din, cauundo la muerte á m…</t>
  </si>
  <si>
    <t>Tomás</t>
  </si>
  <si>
    <t>…as obispo de Santander; y para una media ración de la iglesia cate clases, para que por medio de suscripciones y de dotiativos volun dral de Santo Domingo de la Calzada, por el de D. Tomás de’ tarios se remedien tantas desgracias y se enjuguen las lágrimas de Simón Sá^z, á D. Narciso Mabc. ' ' ’ tantos infelices. ¡Y que hemos de hacer sino imitar al Rey ? ¡ Le dejaremos solo en esta escena trágica, én que todos debemos acom El embajador del Rey…</t>
  </si>
  <si>
    <t>Tomas, Josef</t>
  </si>
  <si>
    <t>Josef Tomas</t>
  </si>
  <si>
    <t>…su plano. Sobre7 ?rancisco Elias, D. Valeriano Salvatierra, D. Manuel de Agre é' se levanta otro mn concéntrico, y encima un gran pedes da y D. Ramón Barba: el segundo de estos 7 D. Josef Tomas, tal, imitado de. beTroqueta como los cnerpo* anteriores, con el los grupos, trofeos 7 demás ornatos.- la obra toda fue trazada 7 basamento 7 cornisa de piedra Manca. Cuatro lápidaa resaltadas en dirigida por el ya nombrado D. Custodio Moreno. sus frentes, im…</t>
  </si>
  <si>
    <t>Tomas-</t>
  </si>
  <si>
    <t>…thpensa i nuestra faina. D.'Ambrosio Lézica,. negociante de esta ciudad, tantos males! Los manteneros ó federalistas rodeaban U ciudad,-fe fue-encargado decdirigirse ¿‘ su hermano D. Tomas-, establecido cortaban los víveres, peleaban diariamente con ventaja contra los en &lt;Jádiz ¿ parí iniciar sus relaciones con los gefes dr aquel ejérci unitarios, y tal vez penetraron y combatieron dentro de las ca to. Sus contestaciones abrieron un campo risueñ…</t>
  </si>
  <si>
    <t>Tomos</t>
  </si>
  <si>
    <t>…química, por Thenard, 6 tomos 4.0, leen, dignidad de la catedral de Salamanca. Concluida la solem papel 144 rs., rústica 156. nidad , pavirón todos al salón de exámenes, donde el catedrático Tomos sueltos, cada uno-á, papel 24 rs., rústica 26. de hutnaaidade» leyó un elogio fúnebre, qué ayudado de sus pio Memoria sobre k construcción del pavimento ó firme de los rnos recuerdos por los oyentes,causó en todos la mas tierna y pro caminos, por Barraf 4.0,…</t>
  </si>
  <si>
    <t>Toribio</t>
  </si>
  <si>
    <t>…al cisco Goitisolo, á la baronesa de Nordcnfiich, á Doña Asuncios quiera que sea la profundidad del camino, le falta m verdadero Alvarez, D. Pablo Casas - D Atanasío del Castillo, D. Toribio apoyo y se destruye.” { Se concluirá.') Antonio Calvo, D. ManuelSénra, D. Francisco Iriaoyen, Dos Manía Casuso, D. Antonio Goal, D. Josef María Uría, Dos Asmo de la Peal Caja de Amortización. Lorenzo Tajona r,D. Manuel Posadillo, D. Vicente -Lazcsso* Om motiv…</t>
  </si>
  <si>
    <t>Torio, Torcuato</t>
  </si>
  <si>
    <t>Torcuato Torio</t>
  </si>
  <si>
    <t>…sión sir John Cox Hippisley, hasta enton- gos de caligrafié1, aritmética, gramática y ortografía castellana, i cas partidario acérrimo de la emancipación, hizo uña proposición por D. Torcuato Torio de la Rivá,J para uso dé los seminarios y ■ que parecía no tener mas objeto que impedir el buen éxito de lo escuelas públicas del reino, obra que ha merecido lá aceptación ■ que raeifcbÉ discutiendo. Enlhreíion de 11 de Mayo pidió que general, é indispensable…</t>
  </si>
  <si>
    <t>Tornea</t>
  </si>
  <si>
    <t>…- caw.de haber fallecído la de sus heirederos. O él mismó, d quien (Jcr&lt;»,y7descendiente.de:DóiU María^Víaequez ,?óUimai!pe»aedora supiese ui paradero podrá «visarlo: en «m cotm-á-D. Tornea da la dql' ceauó impuesto ttbie casaa que te innúran á García Yaaqtiez, ñ Huelba ArgíkUes, agente de negocios. x k : , Á sb ttvní ¿síi ; j«; ,i.: v--í-.‘j .¿ •;&gt; líísdai. íJ -.b '-.¡..‘.'nHn !¿5 ,.s 'J 11 ■'O EN LA1MPEENTA REAE.</t>
  </si>
  <si>
    <t>Toro, Josef María Moreno de</t>
  </si>
  <si>
    <t>Josef María Moreno de Toro</t>
  </si>
  <si>
    <t>…uel del Pozo; y para .otra de la dé Si ——Hallándose pendientes én el juzgado' de esta capitanía gene giienza, por promoción de.D. Juljan,HerranzMartinézal arcedianato de Molina, á D. Josef María Moreno de Toro. ral d? Castilla la Nueya, los autos de testamentaría .y juicio, uni versal de acreedores' dél Estenio Sr. D. G rdgório' Laguna', téniente Por el Señor Secretario del Desparto de Hacienda se ha comuni- general que fue de los Reales ejércitos, se ha mandaVIó c…</t>
  </si>
  <si>
    <t>Torrente, Mariano</t>
  </si>
  <si>
    <t>Mariano Torrente</t>
  </si>
  <si>
    <t>…uscritos ha llegado á uno de sus sobrinos^ Historia general de la revolución moderna dt la América es pira .que aprovechándose de ellos,-pueda adelantar en su carrera pañola , por D. Mariano Torrente, autor de la geografía univer literaria y cooperar al lustre, de su distinguida familia. sal—Está venal el primer cuaderno de esta obra en las librerías de Sojo, Novillo, Razóla, y en las principales del reino , en Jas que se admiten suscripciones á razón de…</t>
  </si>
  <si>
    <t>Torres, AndrésCasaus y</t>
  </si>
  <si>
    <t>AndrésCasaus y Torres</t>
  </si>
  <si>
    <t>…emás comunidades de nación que se hallen enfermos. (Quotidiana.) Madrid................ ................................................................. 640 j El M. lltre.Sr. Fr. D. AndrésCasaus y Torres, abad ESPAÑA. del Real monasterio de S. Cugat del Vallés, de la con gregación benedictina claustral tarraconense y cesar- Madrid $ de Junio. agustana, por mano de D. Bernardo González Alvarez. 1,500 S. M. y AA. continúan en el Real sitio de Aranjuez sin El ca…</t>
  </si>
  <si>
    <t>Torres, Juan de</t>
  </si>
  <si>
    <t>Juan de Torres</t>
  </si>
  <si>
    <t>…ón de Tamaulipas. de la iglesia catedral de Albarracín ^vacante por fallecimiento de 5&gt;E1 20 á las seis de la tarde avisé á V. $. por un extraordina D. Pedro Antonio Fernandez ; á D. Juan de Torres para una ca rio la aparición def general Sanppa en Pueblo Viejo; y le traslanonjía de la iglesia catedral deTaiazoaa, vacante por destitución , : dóei aviso que tne dio el. cáf^é^D. Antonio Vázquez coman leeií de D- pSiicarpo Romea»; y 4 D. Domingo Miralle* p…</t>
  </si>
  <si>
    <t>Tprreí, Fernando</t>
  </si>
  <si>
    <t>Fernando Tprreí</t>
  </si>
  <si>
    <t>…nse las Memorias de But^ niño de siete,años-, 4jjo ;la,intfo4M«c¡on-á ?lps eiercicios en'./qna lér k- lom»^&gt;JPágssáo.8.X c.jslscb:, .. oda.ltrica con admira^je graqia.y serenidad. D. Fernando Tprreí En los años de 180Ó y 189/ no.se hizo ninguna proposición pxónúnció iin largo y tierno discurso, exhortando á los padres de en favor de los católicos. En 1808 presentó Mr. Granan á la Cá: familias á no malograr el beneficio de la educación de.sushijos-í ;r &gt;J ma…</t>
  </si>
  <si>
    <t>Tr, Josef</t>
  </si>
  <si>
    <t>Josef Tr</t>
  </si>
  <si>
    <t>…nfantería im ¿t D. baít Nunez . D. Manuel Moreno, D. Jóser Fchegaray, Don perial de Toledo, con el que volvió á k pkza de Cádiz, donde ya ra jo-ef García Octdcros, D. Luis Angulo, D. Josef Tr^vanco, había estado de guarnición, hasta que el 15 de Mayo del año si pe D. Cirilo Bahía, 1 &gt;. Félix Urú nagoena, D Antonio Sa-tre, Don guiente salió mandándole ai ejército de operaciones de campaña, Pablo StBiiago, D. josef Buenav da, D Juan Marques, D. Be p…</t>
  </si>
  <si>
    <t>Trajino</t>
  </si>
  <si>
    <t>…séstlskaMinaMnbstsÁmasHs, Idem. Concluyo con «riasobaervafcíooasquapueden ser para Cá- Barcelona á-pesos fiMMtiÍm*aiMsis«wsMM«*Mst«»»*, 4 ¡détn. ^foririrífiéas; Todós siten«pie al emperador Trajino era «spa- ' ZkfrEOMMHn&gt;rMMMiianiiia^«*Mllriss*«ssts&gt;ts&gt;Mt,*n«tl»M« íf ídem. pfibf^triral daltálteayyunode loe mejores emperadores de Ro- Valladolid__ i«aati&gt;eM»*eÍM*M»Mif&lt;iiW '* '■00; •• jmftiSiiqimiga-f que s*¡ UamóPlotinaPompey*&gt; fue una princesa Búrgos»í»…</t>
  </si>
  <si>
    <t>TRANCIA</t>
  </si>
  <si>
    <t>…encia á favor de Inglaterra. 18.561,000. ídem. Vttna de Jmm« Ar&lt;r llegó ¿ «2 capital el barón Budberg, ayudante de camI po dei general en gefb del ejercito ruso. Salió del cuartel general TRANCIA. M$e Madara el dk 14 del corriente, y trae una relación círcuns- Parts JO de Julio., j lanciada de la batalla que se dio jacto á Kolowtschi ei día 11 de Bolsa de hoy. Cinco por 100 consolidados 109 f. 70 c* Ac mes. Después de la llegada de este oficial se ha…</t>
  </si>
  <si>
    <t>Trecel</t>
  </si>
  <si>
    <t>…ado dé un ayu- 1 zado el pago quedarán en poder de los rasos los dos principados &gt; dente de campo y de un secretario. Inmediatamente fue i visitar ral y la plaza de Silistria. ' ‘ general Trecel, qUe hace algunos dias se halla aquí convaleíiéa- &gt;•' Respecto í I* indemnización de las pérdidas del comercio,-se - dose de'unía’ grave1 enfermedad que ha padecí do, y que le ha im- 1 dava la Puerta el término de un afio, subdividido en tres plazo* - pedido…</t>
  </si>
  <si>
    <t>Trias, Juan</t>
  </si>
  <si>
    <t>Juan Trias</t>
  </si>
  <si>
    <t>…^ por F. Mágendie, miem Acoioaes áei Banco............. 13 duros. bro del instituto Reí por D. lUmoa Figii, doctor eñ medfeb^ yen cipag|% y sa:íetario del Beal colegio ANUNCIOS, y D. Juan Trias, doctor en medic^^tffhnfr^^^láco tal general de. Palma en MalIofc§. Se ^feta: obi^ Cmtmáa el catálogo de ¡01 obras de 5. AL ¿ytie sekaiian venales constará de % tomos en -4.0, á 28 j*f. cada tcm§ ^je^fegabdo^^ en ei des pacho y almacén de la imprent a Rea!» i…</t>
  </si>
  <si>
    <t>Troubezkoy</t>
  </si>
  <si>
    <t>…rte sé han «fesbandado y refugiado en los educmion literaria, y Ja ciencia será elevada á la.dignidad. v es plendor áque su importancia la destina. Constituida la academia - iu Él príncipe Troubezkoy, ayudante de campo del conde de I en cu especie de magistratura, celará con vigilapcia sobre el -Diebitsch, ha traído esta noticia, y salió del campo de bar*cumplimicnto del reglamento citado, atenderá la* justas quejas que 11a al coocluirta la acción, por lo…</t>
  </si>
  <si>
    <t>Trpjano, Pedro Jiménez Herrera' y</t>
  </si>
  <si>
    <t>Pedro Jiménez Herrera' y Trpjano</t>
  </si>
  <si>
    <t>…rregidoces de AWoy .íüqos f Alicsft», ps^ que prr^ea* vias,‘‘ las hutafe que se (¿gafen .stt.soSipüjj:;^l alcalde lenítndm lmsQOOfr^qisuAsuafeeuce.esten i se *».pidanpor la* mayor D. Pedro Jiménez Herrera' y Trpjano pfic^Y^n; va— ^utotidadeadftQribuSU s yxe i ettae disppstcioaes que ^ei|itarAnla ^KconMiimm;iia^^pM. iffyfám.vm SKÍor.slisUiiWKÍondacstosatt»liio«i -j y-i... , -:Ti solida de dos varasde ancho, tres de altura y -fiepjto.jjciongliiid, cubierta dé baldosas de p…</t>
  </si>
  <si>
    <t>Trucios, Salvador</t>
  </si>
  <si>
    <t>Salvador Trucios</t>
  </si>
  <si>
    <t>…Letona, Tk Manuel Gsrcía, Otra fe*bte «I modo de ventilar ios negodoi de ctmtribudo- D, Pedro Vivuoco , D. Juan Miguel Arrechea, D¿ Pedro C«stenes, ¿í«^IscrGs Me. (ALMs. 171) jon, D. Salvador Trucios, y IX Juan Manuel 2e: AÍxse£a ,para Ch-sa^sobre como se han. ¿e cc^nsíderar después de su falleci qpc émtm de sek m^es precisos , que por último término se les miento ¡os mbihdcs» t cesanses para I pago de sus babero. (Ahá- asigna se presento en el. juzgado c…</t>
  </si>
  <si>
    <t>Trujülo, Femando</t>
  </si>
  <si>
    <t>Femando Trujülo</t>
  </si>
  <si>
    <t>….... 1,000 El va|or total de la exportación, calculado por arancel, ha El mismo por sí............................ 40 sido de 11.47^,723 rs. y 7 mrs.__Se ha hecho en bandera anglo D. Femando Trujülo................. ........ 320 americana española, inglesa, dinamarquesa, siciliana* rusa, sarda, Doña Géróoima López.........—............... 20 francesa, alemana y hokadesa. Coa la primera se han exportado JX Jitás dé. Lecanda^....^..*... 120 menos dé ~ del…</t>
  </si>
  <si>
    <t>Truy, Marcos</t>
  </si>
  <si>
    <t>Marcos Truy</t>
  </si>
  <si>
    <t>…uartel ge brar á D. Juan Palerm para una canongía de la iglesia catedral neral de Altamira conduciendo *ese$ vacunas, y la mayor parte de de Mallorca, vacante por fallecimiento de D. Marcos Truy oís. ellos estabas estropeado* dei cansancio, y lastimados*'cl¿ las espinas de los montes^ «Serian te doce y media de la noche cuando paseándome por Ei Diaria de ía Habana de i $ de Setiembre último publica ia plaza con el comandante D. Ramón María Arroyo , o…</t>
  </si>
  <si>
    <t>Tschantschawadse</t>
  </si>
  <si>
    <t>…ré! aumento del precio en los! reiitaierón al destacamentó de Bajazed, que mandaba en persona el comestibles; Se teme por otra pane que el rigor dét bloqúeb ‘y la’ iliayor.general príncipe Tschantschawadse,. dos compañías del regilentitud con qué 1 legan , lost raspones den lugar á algunas medidas mietató de .infiptería de Hoslow y una parte del batallón de los nim mas violentas; y se teme asimismo' que las disposiciohé*:q&amp;B,fiéi «arbaM», de EHéanTy al itastame…</t>
  </si>
  <si>
    <t>Tschantscháwadse</t>
  </si>
  <si>
    <t>…división del depósito, mandada por el general Sal destacamento, recibió orden de dirigirse sobre Erzeron, i fin de dan!», saldrá dentro de dos ó tres dias.” apoyar la posición del príncipe Tschantscháwadse. Viéndose cer __La carta escrita por el duque de Wellington alDr. Curtís ha cadas por este .movimiento las tropas turcas que se hallaban en dado margen £ muchas discusiones. Nos consta que si el que la ha Troprack-Kale, y temiendo £ las operaciones combinadas…</t>
  </si>
  <si>
    <t>Tschawstsch’wadse</t>
  </si>
  <si>
    <t>…que^nloi &gt; comisos procedente* de - 1 Él conde Paskewitsch Erivanski. ha recjbjdo el parte que sigue preras cnrr«pondaá;lo&gt;aprehen,ore»,.«obrecuyasotnisione1 se delimayór general príncipe Tschawstsch’wadse,. respécio á ix¡. ope fradelévadó ida1 soberana consideración déiS. M. repetidas.Quejas, raciones del cuerpo destacado del Cáucasó al. bajalnlo de Rajazed. lat cuales1 manifiestan la . suma morosidad. yidescuido coaiqua en eíiwEL enem¡go',i cuya fuerza ascenr…</t>
  </si>
  <si>
    <t>Tschawtschasvád</t>
  </si>
  <si>
    <t>…cn la entrega ds las partes de tat de Tropachkalé, «ri el camino^ que conduce 4 Erraron. ¿ uh des los comisos que se declaran; dándose lugar á que se-desalienten lo» tacamento del príncipe Tschawtschasvád*e&lt;/Los turcos:embozaroiv que-sé dedican -á la persecución del contrabando, coá grave per atacando á ■ 310 fotrageadores y ún caflon que había ¡éb. el 'puejuicio dé la Real Hacienda y del 'Estado. Y deseando S. M. que bko.'d© GracOma ¡ í dos verstas del tkstac…</t>
  </si>
  <si>
    <t>Turquía, García</t>
  </si>
  <si>
    <t>García Turquía</t>
  </si>
  <si>
    <t>…n« acreedores á la testamentaría de D. Román Miguel, ve netos á loa buques de todas las naciones que no esten en guerra con cino que fue de está villa, radicada en él juzgado del Sr. García Turquía ni con Rusia. Se confirman-y afianzan los privilegios y Doncel, teniente de corregidor de ella, y escribanía de Santin y franquicias estipuladas en el tratado de Ackerman en favor de los Vázquez, acudirán á legitimar y liquidar su» respectivos créditos habita…</t>
  </si>
  <si>
    <t>Tutor, Joaquín</t>
  </si>
  <si>
    <t>Joaquín Tutor</t>
  </si>
  <si>
    <t>…ón por 15 años de una máquina pendencia del pueblo mejicano. para adelgazar los hilos de oro y plata. «Las autoridades de elección popular y demas empleados que Idem jo de iVev. A D. Joaquín Tutor, privilegio de intro Íresiden1 repúblicael ordenqueda públicorestablecida.permanecenEl comerciante,en sus destinos.el labradorLa pazy deel duccióncados frescospor cincodel marañosCantábricopara traeryáMediterráneo.Madrid en 40 horas los pes artesano vuelven á…</t>
  </si>
  <si>
    <t>Ucelay, Francisco Antonio</t>
  </si>
  <si>
    <t>Francisco Antonio Ucelay</t>
  </si>
  <si>
    <t>…corriente; el segundo el 31 del mismo; las Barreras , D. Juan Antonio Ucelay, D. Andrés Calvo, Don y el tercero el 6 de Abril próximo, todos á las doce de la maña Juan de Alzaga, D. Francisco Antonio Ucelay, D. Juan Josef na. Durante los dos últimos términos se admitirán las mejoras que Castaños y D. Francisco Mazon, accionistas que fueron de la com 'se hicieren sobre el primer remate. pañía de mercaderes de fierro y demas metales en esta corte, ó á t sus herede…</t>
  </si>
  <si>
    <t>Ucelay, Juan Antonio</t>
  </si>
  <si>
    <t>Juan Antonio Ucelay</t>
  </si>
  <si>
    <t>…. El primer remate se celebrará en la ca ■ -Se cita y emplaza á Doña Antonia Olazaran, D. Manuel de sa consular el dia 26 del corriente; el segundo el 31 del mismo; las Barreras , D. Juan Antonio Ucelay, D. Andrés Calvo, Don y el tercero el 6 de Abril próximo, todos á las doce de la maña Juan de Alzaga, D. Francisco Antonio Ucelay, D. Juan Josef na. Durante los dos últimos términos se admitirán las mejoras que Castaños y D. Francisco Mazon, accionistas que f…</t>
  </si>
  <si>
    <t>Ufala</t>
  </si>
  <si>
    <t>¿aclarando que no asegnrtriY«é'tpojmel noble Duque, i¡ te» fiqnidacioo de la: deuda del Edado...^ ........ 1,000 mvwm «Mmciés dé que ei-m&gt;~ miniuro fwtf/kw, peto si ihii ’ Doña Ufala¿t Zuaznavar, viuda del Sr. D. SemtableaerU-pac 6 parttomerva. t»hiea¿ mctmic-mmr deárme- Róriíh de loTroi, (mnistro que Fue del Real y biisa, el Duque puede taartéensunecioB, yc&amp;&lt;U*kaUa»¿ un apoyo ^fafaCófajoy Cimera de Casrilla....':........ s&lt;* liiírfejiX^n…</t>
  </si>
  <si>
    <t>Ufe</t>
  </si>
  <si>
    <t>…- Valle de Aran. . .. cribe lo que sigue con fecha 44^ íu^°n Antes de ayer fondeó en la bahía de. esta plaza el bergantín En socorro de personas indigentes detesta ad Alerta, y su comandante Ufe, df^crght fue : presentad o; ai dey: ministración......— ......... 801 este se ha^a, según &lt;£cea, Ay |I§puesíp á entrar en negociacio En pago dé las pensiones que sobhe estos fon nes, y el iUFÍo^réádsc/ soto* espeta que el.tiempo favorezca para dos están conc…</t>
  </si>
  <si>
    <t>Ugafde, Juan</t>
  </si>
  <si>
    <t>Juan Ugafde</t>
  </si>
  <si>
    <t>…arios establecimientos de bene zimo pasado destinado por loa actores, 7 entrega ficencia de este obispado......-i................................. .......... S»®4® do por el autor D. Juan Ugafde 4,34* Al hospital de pobres incurables &lt;6tt Madrid..... 2,101 El Sr. subdelegado de policía de la* provincia En socorro dé varias comunidades de veligiosas por sí 7 sus subalternos ws*s«íw»»«» e •••••••*•••■«••••* •«•••** 5,03° pobres de aquella diócesis.....…</t>
  </si>
  <si>
    <t>Ülle, Josef</t>
  </si>
  <si>
    <t>Josef Ülle</t>
  </si>
  <si>
    <t>…cuta,D. Manuel Domínguez, marquesa 15 é ídem, de Fuentehermosa f marques de S. Juan Nepotmtceáo, D. Jane? S-is iaiijí-»er ... .**..*.,..... *... &gt;. .... i beneficio. de los Ríos , D. Josef Ülle, D. Pedro Moreno Altuzarra, Dea Bilbao........................... ... ¿ ídem, Mariano Merino , D. Ricardo Gíeveiand, D. Miguel Bertiz ,Boa Odiz.......—.....—............................................... i beneficio, Diego Goldie, D. Manuel Martínez del Camp…</t>
  </si>
  <si>
    <t>Ulloa, Josef María de</t>
  </si>
  <si>
    <t>Josef María de Ulloa</t>
  </si>
  <si>
    <t>…sucesivo por el decidido auxilio que les darán otros, igualmente interesados que | Avila. ellos en defender la gloria y el honor de España y de su Soberano, D. Simón Gutiérrez y. D. Josef María de Ulloa, desempeñarán esta nueva parte que agregan á su periódico, con la vecinos del Barco............-...................................... 1,096 enérgica franqueza que los distingue , sin que sean poderosos para D. Manuel Rovina, contador de Propios, y los detene…</t>
  </si>
  <si>
    <t>Un, Pedro de</t>
  </si>
  <si>
    <t>Pedro de Un</t>
  </si>
  <si>
    <t>…lecas, pintada por D; Velazquez , y grabada vecino de Santa Marta, provincia de Salamanca; á D. Andres Ig por B. Vázquez, 14 rs. nacio Ipuzquiza, vecino de Badostain en Navarra; á D. Pedro de Un sugeto desconocido, pintada por D. Velazquez, y grabada Meñdororo y Di Josef Cevallos, vecinos de Mundáca en Vizcaya; por F. Muntaner , 16 rs. (Á continuará.') á D. Félix García, D. Miguel -Carbonell, D. Miguel Pantoja, D. Manuel Felipe; D.* María Regalada Cu…</t>
  </si>
  <si>
    <t>Una, Gujlle-</t>
  </si>
  <si>
    <t>Gujlle- Una</t>
  </si>
  <si>
    <t>…administración. EsU cantidad ha llegado mu? i tiempo para pagar los sueldos atrasados del ejército, cuyos indi- Vierta § it Amito. riduos comenzabiui ¿ insurreccionarse, porque el conde Gujlle- Una estafeta que ha llegado boy de Richareit trae, la noti mfnot desde que tnarchó á Constantinopla no da ningún dinero. cia de que el al da Julio pasaran loa rasos él Balkán por dos pun El dia ij es el seftalado para la apertura de la asamblea general, tos sin e…</t>
  </si>
  <si>
    <t>Urbina, Rafael</t>
  </si>
  <si>
    <t>Rafael Urbina</t>
  </si>
  <si>
    <t>…illería de Granada por muerte de Í&gt;. Juan Agustín de Abarrategui: para la de dicha audiencia á Importación. D. Antonio Josef Godinez, oidor de la de Galicia; y para esta resulta á D. Rafael Urbina: para otra plaza de oidor de Ja au , 4 ■; i-::; ¿-.i Pejoí.fí. r Rs. vn, Comercio nacional.i.............. 2.341,322 15 •) diencia de. Canarias á D. Juan -Sevilla, alcalde del crimen dé la Extranjero............ 1-2.744,885 5 ^17.352,85417^ chancillen* de Gra…</t>
  </si>
  <si>
    <t>Urgel, Obispo de</t>
  </si>
  <si>
    <t>Obispo de Urgel</t>
  </si>
  <si>
    <t>…con el nombre de principios generales Al hospital de la villa de Calanda, en Aragón............... 3,300. de análisis química, forma el tomo 5.a del tratado elementaL de Al limo. Sr. Obispo de Urgel, para socorro de los po esta ciencia de Mr. Thenard, publicado en París en 1827. La na bres mas necesitados del valle de Aran......................... Sor. turaleza de esta obra y el nombre de su autor son suficientes títu A la casa de niños expósitos de Mála…</t>
  </si>
  <si>
    <t>Uría, Josef María</t>
  </si>
  <si>
    <t>Josef María Uría</t>
  </si>
  <si>
    <t>…Pablo Casas - D Atanasío del Castillo, D. Toribio apoyo y se destruye.” { Se concluirá.') Antonio Calvo, D. ManuelSénra, D. Francisco Iriaoyen, Dos Manía Casuso, D. Antonio Goal, D. Josef María Uría, Dos Asmo de la Peal Caja de Amortización. Lorenzo Tajona r,D. Manuel Posadillo, D. Vicente -Lazcsso* Om motivo de celebrarse la lotería primitiva el 31 del pre Í&gt;. Jdscf Aldrey, D. Nicolás Elorza, D. Josef Gandarias, Doá sente mes í las cinco- de su tarde ,…</t>
  </si>
  <si>
    <t>UrmNafatrondo, G.</t>
  </si>
  <si>
    <t>G. UrmNafatrondo</t>
  </si>
  <si>
    <t>…El capitán de UReal compaftla de guardias Alaberátroa, per- D. Nicolás de Rhras Salmón, cónsul de S. M....—. ' 500 rícipa al ministerio de la Gurrrv haber nemitido al R. Obispo do D. G. UrmNafatrondo, vicecónsul........................ 100 Orihuela ,en debido cumplimiento de le Real orden de ji de D. Antonio Bragada.......................................... 300 Marzo último, le cantidad de 4389 n, em pe han contribuido D- Juan Nepomnccno. de. Perada ■«•••…</t>
  </si>
  <si>
    <t>Uro</t>
  </si>
  <si>
    <t>…l imimOSr^Dnfidal , ie In rafiatidn p» Alftgto'deT-tílhgm^w; *b ne ' •: |ÉMi;|maral de irrandorii jdéBlÉa Btom Fraito, memo de Vidl• ' •-lg.í '8iMlMnVÉijli. &amp;to ^vm PSdrrt -Mamrto/Don Uro, al día podel«cvrienurai,h,fo«dáde :&amp;. S. iy flpn d&lt; ]*» Mmi• BéotMI fééfit.;D. Odflniért 6ome»d*He*tnu D/Oaa- odm an punto da añ nrafiah»,ldiMOM haca taber 4 lo* ¡otar*' pee d*Otnpao y pimeniel. 1™* : í£ mém^ ■ '..Xtehu-'j A oiWba !■/: oíto'oí i\ ■&gt;*&gt;- , í-…</t>
  </si>
  <si>
    <t>Urquijo, Valentín Ignacio de</t>
  </si>
  <si>
    <t>Valentín Ignacio de Urquijo</t>
  </si>
  <si>
    <t>…; la sangre, la muerte ------ El Real tribunal consular, ante quien pende el expediente y todos los crímenes eran el patrimonio que fes daba la federa de concurso de acreedores de D. Valentín Ignacio de Urquijo, de ción comb'nada con los apetites desenfrenados de un pueblo que este comercio, ha señalado para la primera junta el miércoles 23 fia roto su»- cadenas, y desconoce las nociones del deber, del dere del corriente á las diez de su mañana en la Real casa consu…</t>
  </si>
  <si>
    <t>Urrutia, Tomas</t>
  </si>
  <si>
    <t>Tomas Urrutia</t>
  </si>
  <si>
    <t>…esia catedral. 3,000 ; *1,5®® ■ . ...........Cádiz,........ Cuenca. •: r El Sr. cora pirroco de le de S&lt; Antonio*..»........ flp * Al Sr. obispo de esta diócesis pare la lactancia D. Tomas Urrutia, del comercio.» de los expósitos,............................... ......................... ; 7,000 Producto de la función cómica-de 6'del*plró* En socorro dé varios establecimientos de bene zimo pasado destinado por loa actores, 7 entrega ficencia de este obi…</t>
  </si>
  <si>
    <t>Uruefia, Antonio</t>
  </si>
  <si>
    <t>Antonio Uruefia</t>
  </si>
  <si>
    <t>…no común K en todu lea partea de su emefianza; y el ayuntamiento acordó se comprende la primera pahida, en la imprenta de Amarita, pla diese un testimonio honorífico á su maestro D. Antonio Uruefia, zuela de Gclcnque, y en las librerías de las ciudades del reino de y se 1c pasase oficio de gracias por su zelo en el desempeño de le signadas en el prospecto, pagando en Madrid 40 rs. vn. por ella, díñetelos* ■ y otros 40 anticipado* por la siguiente. En la…</t>
  </si>
  <si>
    <t>Uxbfidge</t>
  </si>
  <si>
    <t>…s que hasta el presente ha Mr». Dickitooti, Fynesclifitón, Estcourt, Bateley, H. DaVis, bian -sido perdonados, y qué la mayor parlé de .ellos presentaban B. Godper, C. PelhaiH, él conde Uxbfidge, el marques dé Blond- al pais prénda* de su fidelidad y de su afección en sds hijos, en fond, el cotónél Sibthorp, el coronel Peél, iir Bünell, Mr. sus familias, en sus enlaces con criollas y con indígenas? ¡Por qué? Dudéómbe y Mr. Moote hablaron contra ella.…</t>
  </si>
  <si>
    <t>V, A.</t>
  </si>
  <si>
    <t>A. V</t>
  </si>
  <si>
    <t>…al Bustamante, que manda en aquella pro Sra. Doña M. H. y B............-.................................. 1»°00 vincia , le han batido en retirada por espacio de muchas leguas; y Doña A. V.............................i..:--........... 30 (Se continuara.) en el trance apurado en que se ve, pide con "instancia al gobierno de Méjico refuerzo de tropas para contener á los invasores. Esta D. Rafael de la Rosa, interventor de rentas de Ayamonte, notic…</t>
  </si>
  <si>
    <t>Va</t>
  </si>
  <si>
    <t>…lemne concurrencia fue luí* para cantó el sermón! TfDtwn. cidísima y numerosa, y durante la función dió la guardia al tem por ascenso de D. Salvador de Cea á ración de la misma, ¿ D. Va plo una compafiía de Voluntarios Realistas. (Gaceta ir Lisboa.) lentín García Ramirez. ESPAÑA. ' • ia Comisionados para felicitar al Rbt nuestro Señor por Ib Barcelona, 1£ Je Noviembre. Maestranza *de Ronda los Srcs. D. Domingo Ramírez de A re! laSS. MM.y A.…</t>
  </si>
  <si>
    <t>…trozo de columna estriada la estatua de Himess? de 7 pies de dicha lápida, y otro mas corto encima de él, que sostiene en tu altura, imitando á mármol, obra del escultor de Cámara D. Va medio dos esferas cubiertas'con el manto, toison 7 cotona Real. leriano Salvatierra. La del templete fue trazada 7 dirigida por el FcatMi de un capitel á otro-bandas de flores. El testero que cier arquitecto mayor de la villa D. Antonio López Aguado, 7 pin ra…</t>
  </si>
  <si>
    <t>Vacca</t>
  </si>
  <si>
    <t>…aplausos de la concurrencia , que se componía de las mas distinguir codo del dél gobierno ... r ___..... ......._____ das persones de la citulad. - » Acto continuo se presentó al Sr. Vacca una corona de laure había obrado asfy ño de qtro'(j}cSp^ piro¡/yiej'^Pu^rta táu&amp;lfcn les, y este profesor, que é suconocido mérito reúne la mayor mo* tenia otros queno la dejaban aceptar proposiciones,contrarias'a sn dipstia, distribuyó inmediatamente las hoj…</t>
  </si>
  <si>
    <t>Vacca, Domingo</t>
  </si>
  <si>
    <t>Domingo Vacca</t>
  </si>
  <si>
    <t>…s de peste eg los habióme* da aleunf; aldeas vpero ! ^nuestros cefés h»n toondo ,efiaces ptovickncic. ^4 que no ^e Génova de Julio. propagué el contagie. ((¿{Kttm 'dt A»gtí 1 ‘ El Sr. Domingo Vacca, dé Final, inventor de un nuevo mér</t>
  </si>
  <si>
    <t>Val, Carlos Florez y</t>
  </si>
  <si>
    <t>Carlos Florez y Val</t>
  </si>
  <si>
    <t>…l El naslr de Pera y de Gálaía ha sido reemplazado por Nouri- tífiero Ares , D. Mariano Ocana, D. Rafael Díaz de R ibera, * bey, tesorero dei Capitan-bajá. slks Mamad de Zarazaga, D. Carlos Florez y Val le jo, D. Francisco Se dice que el conde Alexis-Orloff, uno de los comisarios Alonso Visdo, D. Josef de Sierra y D. Antonio Ventura Mon que asistieron á las conferencias de Andrmópoiis, está encargado tenegro : para contadores de segunda clase á D. Pedro Noia…</t>
  </si>
  <si>
    <t>Valarino, Angel</t>
  </si>
  <si>
    <t>Angel Valarino</t>
  </si>
  <si>
    <t>…que tanta aceptación ha para hacer peines de concha, carey y asta, de un modo nuevo. merecido del público (como lo prueban las muchas ediciones que Idem 2£ de ídem. A la viuda de D. Angel Valarino, vecina de ella se han hecho), tanto por su sólida y copiosa doctrina, cuan y del comercio de Cartagena, y consortes, privilegio de introduc to por las grandes reformas, adiciones y notas con que la enrique ción por cinco años para la elaboración del carbonat…</t>
  </si>
  <si>
    <t>Valcarce, Josef Marques</t>
  </si>
  <si>
    <t>Josef Marques Valcarce</t>
  </si>
  <si>
    <t>…D. Fran cisco Alonso Gutiérrez, á D. Vicente; Ruiz de.GordejueL: paro ’ fjXTUGAL. una ración titúlala de S.-Mircelo; deja catedral de Lean, por Lisboa y Je Noviembre. promoción de D. Josef Marques Valcarce,&lt;á D. Joscf Alomos Hoy se 1ia verificado la dedicación de la iglesia nueva de le para una canongía de la colegial de latCorufia, en el arzobispado feligresía de S. Jorge, sita en el crucero de Arrow , para lo cual de Santiago, por muerte de D. Manuel Cao Cord…</t>
  </si>
  <si>
    <t>Valenun</t>
  </si>
  <si>
    <t>…e ii’ÍMdcpendenciá ¿:£bpo eA suerte .d«U pcjaer extracto de1 la^de esté dfaJá María Antótria Chia, hK obra'i y en Bircéloba en lá de Saiifí y compffijia. ,u,,r , , ja dél patriota D. Valenun, muerto en al campo dal honor. ^ I, Los suscriptores ;í ios Amlis fle nuevos desfajamientos'usua AVISO.. ■ les _y prácticos, íí memorias de^econoniía itid^l^j^, rural y.'dq'•*&gt; IU:!ííl!lí¡! . , , , .IfU Iñéstica, pasarán á la libréría^de Rázplá á recogar eí s…</t>
  </si>
  <si>
    <t>Vales, Joaquín Ignacio</t>
  </si>
  <si>
    <t>Joaquín Ignacio Vales</t>
  </si>
  <si>
    <t>…ño. Por Real orden de 18 de Diciembre anterior se ha dignado Palencia................ ............................... 1 á i beneficio. S. M. conceder su Real permiso al presbítero D. Joaquín Ignacio Vales consolidados................ ............... 16 4 17 por 100. de Jkisave para establecer rm nuevo €010010 de Humanidades en es Idan no consolidados,..*,............,..................... ó á Ó# por 100. ta corte,cuya apertura se verificará el día 7 del corrie…</t>
  </si>
  <si>
    <t>Valiente</t>
  </si>
  <si>
    <t>parece positivo ce que el Gran Señor--, ha dado orden terminante de 1800 después de la llegada del Sr. Valiente, del Norte de Améde reconquistar i varia á cualquier precio; y solo «1 tiempo nos ráa, donde se padecía, y que á pocos días empezó á ejercer su impe dirá si sera fácil vencer la resistencia del general Roth y el rigor rio tirano, causando lá; desgracias que s…</t>
  </si>
  <si>
    <t>Valkessi</t>
  </si>
  <si>
    <t>…dos 108 f. 50 c. Ac te daré la noticia que me pides respecto á la situación del enemigó, ciones del banco 1780. Empréstito Real de España 75 }. Rénta según me las ha comunicado el comandante Valkessi.... Los solda perpetua de idem ^óf. ; . , ■. ^ dos turcos, continúa Tsavella, carecen dé disciplina, sus fortifica ____EL dia 16 se reunió la asamblea general de la sociedad anóniciones están en mal estado,no tienen artillería de campa&amp;a,y aun ma del boletín…</t>
  </si>
  <si>
    <t>Valladares, Joscf García</t>
  </si>
  <si>
    <t>Joscf García Valladares</t>
  </si>
  <si>
    <t>…ra que no se admitiesen católicos en el consejo del Junio de 1829.=EI gobernador presidcnte.cnFcl.ipe de Fieires.=El Rey ni en los tribunales: finalmente tampoco se r probó la de* secretario Joscf García Valladares. . j Mr. Goulbourn, para excluir á los católicos del gobierno de las Cazarla 18 de junio. ■ qolonias, .habiendo 163 votos contra la adición, y 120 en favor; de modo que la mayoría iba en aumento. En la sesión de 2 de _ t Él 15 del corriente entre dos y media…</t>
  </si>
  <si>
    <t>Valladolid, Antonio</t>
  </si>
  <si>
    <t>Antonio Valladolid</t>
  </si>
  <si>
    <t>…iaconsistorialde lade la BarcelonaZaragoza...................á pesoe fuerte»...^. ississ»aooeonooooo» dt«fioiídem. " iidem., ' inte inspectora da escuela», lo» discípulo» de la de D. Antonio Valladolid. nnnoee»oooooeoo»»»a«»eooaoaooaaoo—aaooaoaeaoonneaon ,oo. , iarcía Girón, maestro acreditado, a cuya enseñanza concurren , BéiyfcsMMMMHSSSHWSrwtSMIimMMH» • oooasaaaaooooooq , oo. -mocho» niño» de lo» pueblo* cercano». El acto dió principio por Coníft^a. Nai**…</t>
  </si>
  <si>
    <t>Valle, Francisco del</t>
  </si>
  <si>
    <t>Francisco del Valle</t>
  </si>
  <si>
    <t>…de Hoyos, D. Antonio Fita y Don {Núm. 3/.) Miguel Carasa, vecinos de la ciudad de Cádiz; á los que lo son Otra id. sobre nombramiento de mariscales de los cuerpos de de esta corte D. Francisco del Valle, D. Manuel Segundo Martí caballería. (A~úm. 22.) nez , D. Minuel Hoyuelo, D. Minuel de la Viña, D. Ramón Real decreto eximiendo al principado de Cataluña del dere Rox , D. Francisco Gómez, D. Juan Sotilla, D. Ramón Luen cho de bolla en los géneros que mencion…</t>
  </si>
  <si>
    <t>Valle, Josef del</t>
  </si>
  <si>
    <t>Josef del Valle</t>
  </si>
  <si>
    <t>….......... i ídem. __Sc cita y emplaza á los sugetos que sé expresarán, sus here Cádiz.................................................... i ídem. deros ó representantes, á saber: D. Josef del Valle, Doña Ma Svéilíg.• •■•«••••*••••••••••••••••••••••••••• ■IMMIMSSastMSSiMS i dallo papel. zas Teresa Perez del Camino, D. Domingo Rodríguez, D. Sebas ®íílZJXedeaAev* i beneficio din* tian Luzon, D. Jaime Dót, D. Manuel Chanta, D. Gregorio Granada:.............…</t>
  </si>
  <si>
    <t>Valle, Ramón</t>
  </si>
  <si>
    <t>Ramón Valle</t>
  </si>
  <si>
    <t>…si la España no debe someter i nuevo examen sys títur , Én Caligrafía, D. Fernando Avila. los metropolitanos, mas importa á todos los, gobiernos legítimos En Gramática castellana, D. Ramón Valle. _el qye tío se valga de otra defensa que la antigua y pacifica po En la clase ínfima de Latinidad, D. Javier Cienfuegos y sesión. Es este título la. piedra angular sobre que descansa el grai» D. Josef B.iranao. baluarte dé la legitimidad, único punto en que…</t>
  </si>
  <si>
    <t>Vallejuelo, Manuel' Ortiz de</t>
  </si>
  <si>
    <t>Manuel' Ortiz de Vallejuelo</t>
  </si>
  <si>
    <t>…entre este reino y Argel. les...........................................ir..................................... 0,814 __Un periódico aleman-anuncia que las hostilidades no empeza- D. Manuel' Ortiz de Vallejuelo, empleado en l rán en Bulgaria hasta que hayan llegado alli las tropas de reserva clase de temporero en la oficina general de renovación -bajó lai órdenes del general Witt, lo que no puede verificarse de vales Reales............. .............................…</t>
  </si>
  <si>
    <t>Valles, Francisco</t>
  </si>
  <si>
    <t>Francisco Valles</t>
  </si>
  <si>
    <t>…a: tercero, míe las con- 7. *^ D. Luis Requesens. D. Bartolomé Leonardo de Argéntinuaa mejora» que sc hacen ea loa aranceles cOn la detención y sola. D. Juan de Palafox y Mendoza. D. Francisco Valles. Don pulso que reclama toda novedad en la hacicoda,y con el tino pro* ' Juan de Ribera. SI Maestro Fr. Luis Poncc de León. pío da las luces que distinguen i los individuos que componen la 8. ® D. DiegÓ Mésía ‘ y Guzman. El Maestro Juan de Avila. | junta encar…</t>
  </si>
  <si>
    <t>Vals, Mariano</t>
  </si>
  <si>
    <t>Mariano Vals</t>
  </si>
  <si>
    <t>…. ......... .. 00. Fernando de Rojas, Doña María Josefa Moreng, D. Josef PeAlicante. eSSSS*M¡i*MsiSS«l*MÍ*M*M»l**&gt;*l*»MM«IMlM|MSt|S ^ j I draza. Di Juan Sala, D. Domingo Sooparis, D. Mariano Vals, ■ Murcia...;....!.*...............v.................................. i¿em* D. Isidro Prots, D. Fernando Hérrera y D, Vicente Salvés, que V1ÍCÍHCIÉ&gt;ssÍimms«smmi«»»«shs&gt;».m».*smsi........ idem. representaba la caja de Amortización: todos.acreedores en el con…</t>
  </si>
  <si>
    <t>Van-Zuilen</t>
  </si>
  <si>
    <t>…e Ceuta, y se griegos. La llegada á Smima del almirante Rigny , la cual parece, hallan detenidos por efecto de otra Real orden de 9 de Febrero según se dice, concertada con la del barón Van-Zuilen , es tanto próximo pasado; tuvo S. M. por conveniente oir el dictamen de mas importante en el día, cuanto la confianza de que goza Mr. de su consejo supremo de la Guerra, y conformándose con el que Rigny cerca de su gobierno , y la estimación que sus negociac…</t>
  </si>
  <si>
    <t>Varcla, Manuel Fernandez</t>
  </si>
  <si>
    <t>Manuel Fernandez Varcla</t>
  </si>
  <si>
    <t>…os regimientos provin h ron por h&gt;* Fs.saos. Sres. D. Joaquín Abarca, consejero de Es ciales de Alcázar de S. Juan , Toledo y Segovia, hasta que decla e- tado y Obl-po de I ern, y D. Manuel Fernandez Varcla, comi rada el año de 1800 la mortífera epidemia que afligió la Andalu Í0 sario ¿enera! de Cruzada; y obtuvieren los primeros D. Baltasar cía , fue nombrado mayor genera! del cordon de sanidad, teniendo LS- Garcíi, O. Benito N&gt; jera, D. Lu s Gutiérrez-, D. Ant…</t>
  </si>
  <si>
    <t>Vasallo, Bartolomé</t>
  </si>
  <si>
    <t>Bartolomé Vasallo</t>
  </si>
  <si>
    <t>…razón de los que mandan, ten . Merchante, s D. Manuel María Arbizu. =D. Manuel Jiménez drían los díscolos un numero indefinido de pretextos para ofender. Guazó.sD. Rafael Morara .=D. Bartolomé Vasallo. =D. Juan Til redactor de Nueva-Yotck. acaba de decir discretamente que . Gualberto González. cuantas revoluciones ha habido en el mundo, y cuantas mudan zas de gobierno se han hecho, han sido cohonestadas con la tira Los periódicos de París que se han recibi…</t>
  </si>
  <si>
    <t>Vassal, Jaime</t>
  </si>
  <si>
    <t>Jaime Vassal</t>
  </si>
  <si>
    <t>…d de los fieles: se Por Real orden de 19 de Noviembre del afio último se ha añaden en esta quinta impresión oraciones para la confesión y co servido conceder el Rey nuestro Señori D. Jaime Vassal, re munión, y un devoto ejercicio, para visitar los sagrarios el jueves 7 sidente en Barcelona, privilegio exclusivo por 19 años pera la viernes santo: un tamp .eh.i2.0, en pasta, á 8 rs. Se hallará en la propiedad de Upa máquina que Na mejorado para amatar l…</t>
  </si>
  <si>
    <t>Vázquez, Antonio</t>
  </si>
  <si>
    <t>Antonio Vázquez</t>
  </si>
  <si>
    <t>…para una ca rio la aparición def general Sanppa en Pueblo Viejo; y le traslanonjía de la iglesia catedral deTaiazoaa, vacante por destitución , : dóei aviso que tne dio el. cáf^é^D. Antonio Vázquez coman leeií de D- pSiicarpo Romea»; y 4 D. Domingo Miralle* para la dante de las fuerzas oe la barra, por el que me anunciaba que te caaongk titulada de la Candela, vacante en la iglesia colegial de # de Santana habían entrado en el expresado Pueblo Viejo. St…</t>
  </si>
  <si>
    <t>Vclazquez</t>
  </si>
  <si>
    <t>…o con las bases de las demas sales calcografía de i* imprenta ReaL [que se hallan disueltas en el agua del mar los productos volcánicos Baco coronando á los Borrachos, pistada por D. Vclazquez, [que quedan indicados. y grabada por M. Carmona, 34 rs. F Basta ya de oxígeno, de hidrógeno, de tódio y demas palabras . El charlatán ó sacamuelas, pintada por. T. Rociaos, y graba exóticas que parecerán á los no químicos como de conjuró; y tra- da por M. Ca…</t>
  </si>
  <si>
    <t>…...corte;l©‘ .que.... se &gt;a«!.heceootorio pata que quivel, 10 rs. «]&lt;»t ’dtü:tfuénh'qtiequ$enh iáierceursei ‘éa. ¿icho suministro, concurran pq» *í. Del bobo de Coria; pintada por D. Vclazquez, 7 grabada lópSnuK por A Croutelle,:i4 rs. (J&gt; continuará.') smAueionouAe. t mayores déla Loe suscriptores é la obra titulada Trotado de lar/pontee a. dmdtar*/ acudirán á le librerfrde Mijrar, calle del Príncipe; don»! de también se «endeiá do rs. ea róuica v…</t>
  </si>
  <si>
    <t>Ve</t>
  </si>
  <si>
    <t>…r F. vor suyo dichos libramientos, bien que procurará auxiliarla coa Ribera , 14 rs. escolta para la conducción de caudales. • , En pliego de marca imperial. De Esopo, pintada por D. Ve Los iicitadora podrán presentar sus proposiciones en dicha lazquez , y grabada per M. Esquivel, &gt;4 rs. inspección general desde este dis. . De Menipo, pintada por D.Vclazquez, y grabada por M. Esquivel, 14 rs. __Se cita á los socios de la casa de comercio Aldanay…</t>
  </si>
  <si>
    <t>Veces</t>
  </si>
  <si>
    <t>…n antea. Siempre asuren;TSfios testigos á las trasportaba el acompafiam tanto debajo de, la daré de tol a la de/u. conferencias que hay éntre los'cristianos y turcos para conti El Sr. Veces entregó después las pizarras de sus discípulos a un nuar las negociaciones. Se. ha notado que en la primera que profesor que ejecutó inaedíatansente la música que contenían, 7 tuvo Mr. Gordon con el reis-effenrli le trató este como si hubie todos, quedaron sa…</t>
  </si>
  <si>
    <t>Vedoy, Gregorio</t>
  </si>
  <si>
    <t>Gregorio Vedoy</t>
  </si>
  <si>
    <t>…En idem italiana. Sr. O. Silvestre Collar. Bilbao i idem. En idem francesa. Sr. D, Josef Casan!. . - - i daño. Én idem inglesa. Sr. D. Rafael Figuera, • Málaga. i idem. En dibajo. Sr. D. Gregorio Vedoy a, Sr. D. Pedro Mádrazo, Granada. i} ídem. Sr. D. Pedro Bravo y Sr. D. Mariano Gil. . " f ídem, En piano. Sr. D. Miguel Fontecilla y Sr. D. Miguel Saliiua. i ídem. En violín. Sr. D. Genaro Qúesada. • Valencia i ídem. Enflauta. Excmo. Sr. marques de Casasola.…</t>
  </si>
  <si>
    <t>Veíasco, Manuel de</t>
  </si>
  <si>
    <t>Manuel de Veíasco</t>
  </si>
  <si>
    <t>…i'nmedrati' ai teatro ; se ha ■ pintado -e-te y se Valencia , Rea! sociedad económica, hilado de seda. --- le ha dado mejor arreglo: se han construido grandemente un¿ car Sevfüi, D. Manuel de Veíasco, academia de dibujo en la cs~: nicería y una pescadería: el cuartel, que se hallaba arrumado so¿üeís grctmta. de sJLs, bremanera, -e ha reeducado y ofrece en el día alójamiearo para Barcelona, Real isnta de comercio de Garatusa, por su cons lé infante^y cuadr…</t>
  </si>
  <si>
    <t>Veiazqoez</t>
  </si>
  <si>
    <t>…Ribera , y grabada por sobre esta, por no haberse hecho proposición alguna por fruto F. Ntbaul, 20 rs. de tas prolija y acalorada declamación. ¿ E! aguador de Sevilla, pistada por D. Veiazqoez, y grabada por B. Ametiler, 24 rs. ~ ESPAÑA. Sta. Rosa de Lima, pintada por B. Murillo, y grabada por B. Átmcller, 24 rs. Yergara 18 de Julia* En medio piiégo de marca imperial Una Virgen coh ei Niño Dios y tres ángeles, pintada por A. del Sarto, y ^grabada p…</t>
  </si>
  <si>
    <t>Vela, Angel</t>
  </si>
  <si>
    <t>Angel Vela</t>
  </si>
  <si>
    <t>…porción' y resolvieron que.clasificados como sobresalientes, obtuvieron los tres primeros,loscomplicados problemas de éste género; y sondeando con mano premios; y Da Isaac Nufiez, D. Angel Vela y D. Josef de Loatrevida la profundidad del cálculo algebrárco, dieron en su ¡á- renzo, que clasificados como buenos, ganaron los segundos. Sifisutiá etperaééas1 las mas lisonjerasde sb mocedad:' En lá latinidad guieron los de la lengua francesa, presentándose entre otros lospresenta…</t>
  </si>
  <si>
    <t>Velasco, Agustín de</t>
  </si>
  <si>
    <t>Agustín de Velasco</t>
  </si>
  <si>
    <t>…egará el cerdo inmediatamente: en la inteli tribunal consular y escribanía cartularia de D. Ildefonso deSalaya, gencia de que si en el término de ocho dias no hubiese acudido, por D. Agustín de Velasco, del comercio de Aranjuez, compren se venderá la res con la mayor ventaja posible, y se tendrá su im dido en el marco consular, el lunes 30 del corriente á las diez de porte en depósito hasta que se presente el interesado á percibirlo. su mañana en la Real ca…</t>
  </si>
  <si>
    <t>…ica que hay establecida - El Real tribunal consular se ha servido señalar para junta de en las principales plazas de España para el pago de las letras de acreedores al concurso de D. Agustín de Velasco, vecino y del cambio. Un tomo en 4.°, que consta de 19 pliegos. Se vende á comercio de Aranjuez, el dia 15 del corriente, á las once de le 12 rs. en Ja librería de Sanz, calle de Carretas. mañana, en la Real casa consular, plazuela del Angel. Lo- que se ____…</t>
  </si>
  <si>
    <t>Velasempleo, Manuel de</t>
  </si>
  <si>
    <t>Manuel de Velasempleo</t>
  </si>
  <si>
    <t>…distin alumnás dé fe primera expusieron muy bellos dibujos de adornos, guidos de fe Puerta. Dófite fel-últimas reformas desempeñaba el cuya enseñanza costea el intendente jubilado D. Manuel de Velasempleo de intendenta general de las réntas del Estado, y ademas co, vicedirector de la Sociedad, y cuyas obras han tenido lugar estaba encargado últimamente de auxiliar cota sés consejos al reís- én fe exposición pública de fe corte, y presentadme á fe Real cffctadi…</t>
  </si>
  <si>
    <t>Velaz-</t>
  </si>
  <si>
    <t>…el Nílo, pintada por P. Vetonéi, y grabada por L. Henriqoez, 40 rs- cho á los bienes quedados pór fallecimiento abintestato de Boni- I la coronación dé María Sapnsima, pintada por D. Velaz- farió Rey, vecino qué fuá de esta acorta, para que, en el .términol qutz, y grabada por Mastard , 24' rs. de 30 días se presenten por sí ó pór medio de procurador, á de*| ducir el que le» competa en el juzgado del Sr. Diez Prado, pri-l Jesucristo muerto, pint…</t>
  </si>
  <si>
    <t>Velazquez</t>
  </si>
  <si>
    <t>…aim faqsta fin de Agosto próximo:] D. Diego Velazquez, retratando i la infanta Dofia Marga- los pretendientes deberán hablar el vascuence. 1 I rita, hija de Felipe iv, pintada poc D. Velazquez, y grabada —¡-Lo» que se crrnn con derecho á los bienes pertenecientes á la¡ por P. Audouin, «tf rs. ■ S. Gregorio Magno, pintada por.J. Ribera, y grabada por testamentaría da D; Tomas Martinas frailé, vecino y,del comer-i B. Ameritar, 36 rs. ció que fue de &gt;…</t>
  </si>
  <si>
    <t>…zar loa pagamentos mensuales, serán de cuenta de Jos la calcografía de la Imprenta Real. contratista; púa que la inspección no hará mas que endosar á fa , De un'enaño, pintada por D. Velazquez, y grabada por F. vor suyo dichos libramientos, bien que procurará auxiliarla coa Ribera , 14 rs. escolta para la conducción de caudales. • , En pliego de marca imperial. De Esopo, pintada por D. Ve Los iicitadora podrán presentar sus proposiciones en dicha l…</t>
  </si>
  <si>
    <t>Velazquez, Diego</t>
  </si>
  <si>
    <t>Diego Velazquez</t>
  </si>
  <si>
    <t>…illa detergeráJ «n la provincia de Guipúzcoa, que vale 11&amp; rs. va. ai uño1; eí j lacaLografía de ¡a Imprenta Real. ayuntamiento resibiiái raamoriaim faqsta fin de Agosto próximo:] D. Diego Velazquez, retratando i la infanta Dofia Marga- los pretendientes deberán hablar el vascuence. 1 I rita, hija de Felipe iv, pintada poc D. Velazquez, y grabada —¡-Lo» que se crrnn con derecho á los bienes pertenecientes á la¡ por P. Audouin, «tf rs. ■ S. Gregorio Magno…</t>
  </si>
  <si>
    <t>Velazquez, Vicente</t>
  </si>
  <si>
    <t>Vicente Velazquez</t>
  </si>
  <si>
    <t>…tampa del Santísimo Cristo de la Obediencia, que Grasadbu«*«, i* idem. se venera en la iglesia Real de nuestra Señora del Baen-Suceso de AEcante~— £ Idem. esta corte, dibujada por D. Vicente Velazquez, y grabada con es ■•Murcia... 1 por 100 ídem. mero por el profesor D. Juan Carrafa. Ha obtenido el pase cor Valencia..... 1 ídem. respondiente de la Real academia de S. Femando, y ha sido dedi Barcelona á pesos fuertes... í á 1 ídem. cada por su Real congrega…</t>
  </si>
  <si>
    <t>Vélez, Benito Joaquín</t>
  </si>
  <si>
    <t>Benito Joaquín Vélez</t>
  </si>
  <si>
    <t>…daño de trios suficientes para dispensar tan importante bien á este pueblo; la salud pública, abriendo a distancias y en parage proporcionado y aplaudían el zelo.del alcalde mayor D. Benito Joaquín Vélez otro nuevo, cercado de árboles, eos dos puentes y una alcanta de Hoyos, á cuyos afanes, auxiliados por el ayuntamiento,es deu rilla pan dar salida 4 las aguas de la población: se ha compues dor de tantas mejoras. &lt; to las travesías inmediatas y abierto un nue…</t>
  </si>
  <si>
    <t>Veluminow</t>
  </si>
  <si>
    <t>…asta la el espíritu de partido vuelve á reanimarse, y f pesar del cuidado madrugada del 7 no pudo piársele. * que el gobierno tiene dé ocultar las malas noticias, los desconten El general Veluminow á la cabeza de 4 batallones te preci-r té hallan medio de* esparcirlas en el público. El Suttan se en pitó! sc^re d atrincheramiento.fenentigo, y le tomó sin dificultad. cuentra en una posición verdaderamente crítica, y eito lohace L¿pturcot echaron á correr,…</t>
  </si>
  <si>
    <t>Veramendi, Antonio</t>
  </si>
  <si>
    <t>Antonio Veramendi</t>
  </si>
  <si>
    <t>…oba 44. it .. Rs. vn. Vizcaya;—BURsa. &lt;30 de Abril.) Trigo, fanega 40 á 44: centeno 25: maíz 28 á 30; cebada 19. ib D. N. M*~ 400' NOTICIAS DE LAS PROVINCIAS. r- IX V. M. I,OGOSr. D. Antonio Veramendi, nombrado porS. M. Se están levantando los planos para la nueva carretera desde de asssai general de Tánger.,................................. . SS° Burgos al embarcadero de Limpias en k ría de Sautoña, que de eí D* Baltasar 5°°- berá facilitar las exportacio…</t>
  </si>
  <si>
    <t>Vetascó, Pedro Fernandez de</t>
  </si>
  <si>
    <t>Pedro Fernandez de Vetascó</t>
  </si>
  <si>
    <t>…co ñafia', para la juhta general de acreedórés de Cri$anto4 Benavcnte, deMeddózá. O; Alfonso'de Caítagéna. ''k . vecinoque fuedel lugar deGetafe; lo que se hace saber á les in 18. D. Pedro Fernandez de Vetascó. Juas "Sebastian del Cano. teresados; en lá inteligencia que al’que no concurriere le parará Fr.: Melchor ‘Ciñó. ’ElPrAlfonío Salmerón. D.Bernardo de el perjulcjoquvhaya nigar. , ; Valbuena. D. Felipe Gil de Taboada. " Nota., La táecion sóbre la verdad y divi…</t>
  </si>
  <si>
    <t>VeTazquez</t>
  </si>
  <si>
    <t>…l desde este dis. . De Menipo, pintada por D.Vclazquez, y grabada por M. Esquivel, 14 rs. __Se cita á los socios de la casa de comercio Aldanay Espelza, . De Barbarop, pintada por D. VeTazquez, y grabada por de Bilbao , á D. Domingo de Lacé, D. Simón Joaquín de Arriaga, L. Croutelíe, 28 rs. . D. Manuel Silvestre Echevarría, D. Pedro Antonio deOlayarríe- Do Marte, pintada por D. Velazquez, y grabada por Le Vita‘y Santa Cruz, y á D. Francisco Lemonau…</t>
  </si>
  <si>
    <t>Vi</t>
  </si>
  <si>
    <t>…destitución de D. Manuel de 4a Rocfo, á D. Josef Bances Tascos: elaso este rerano ea el tnaf Negro, (Gw*ep¿§ de AugsburgG.') y para ana medía ración de la misma , por promoción de D. Vi^ -K - -y , 0“ cente Gómez Laxukro, á ración de ella, á: L&gt;. 'Juan 'Vinagre de ' A, ::: IXSIÁXS&amp;ÍÁ*-: la Rocha. ■' - - ~ i&amp;d* Abr&amp;*: 5 ' 'Siguas sin variación los cambios-de*fondos públicos.- - Según un periódico Ingles , un panudo de seda empapado en c____El…</t>
  </si>
  <si>
    <t>Vicente</t>
  </si>
  <si>
    <t>…rece do tanro mas interesen-el día, cuan;o honorífica dignación y bondad del muy ilustre ayuutamiento.Ea; pone: de nlahifiesta lo que ha- inudJdo.el modo dqjpemar en aquel seguida.D. Vicente deCiria.alentó á sus eptnpañqrQs cpn une», país con :resp£cto;á este punto ,-,en el que, siempre hubo una opí— I versos endecasílabos. D.,Berqardino Biscasülas pronunció, im .dis-, nion tan tenaz, .y por consiguiepfs puede servir 4;los.poiíticos pacurso latin…</t>
  </si>
  <si>
    <t>…lvo, D. ManuelSénra, D. Francisco Iriaoyen, Dos Manía Casuso, D. Antonio Goal, D. Josef María Uría, Dos Asmo de la Peal Caja de Amortización. Lorenzo Tajona r,D. Manuel Posadillo, D. Vicente -Lazcsso* Om motivo de celebrarse la lotería primitiva el 31 del pre Í&gt;. Jdscf Aldrey, D. Nicolás Elorza, D. Josef Gandarias, Doá sente mes í las cinco- de su tarde , se traslada al día siguiente .1.° de Andrés Bcistegui, D. Tomas Gallegos f D. Ignacio Mansid…</t>
  </si>
  <si>
    <t>…sua de Pazo», chantre de la catedral de Trujiljo.* paro gos, y la Puerta ha sido vencida.” una canongía de la de Calahorra ,.por fallecimiento de D. Fran cisco Alonso Gutiérrez, á D. Vicente; Ruiz de.GordejueL: paro ’ fjXTUGAL. una ración titúlala de S.-Mircelo; deja catedral de Lean, por Lisboa y Je Noviembre. promoción de D. Josef Marques Valcarce,&lt;á D. Joscf Alomos Hoy se 1ia verificado la dedicación de la iglesia nueva de le para una canongía…</t>
  </si>
  <si>
    <t>Vicente'María</t>
  </si>
  <si>
    <t>…824,00 cuanto se Oponga á lo dis consecuencia S.M. se ha servido nombrar desde luego pensionados Vázquez Quiroga Queipo de Llano, y áDonpuesto ael emente dccieto.&lt; ‘‘-i;;'' 'c:' á D. Vicente'María ____ EL rp ne.Junio ha debido Muñirse 1» congregación de los Antonio Vicente de Parga; siendo su soberana voluntad que los jesuítas en virtud de autorizackmpontificia, para elegir el supe-1 demas pensionados sean propuestos por el director del Real con rior g…</t>
  </si>
  <si>
    <t>Vicente, Bory de S.</t>
  </si>
  <si>
    <t>Bory de S. Vicente</t>
  </si>
  <si>
    <t>…dos en ese rápido recuer dicen, ¿n Tolon en los 15 primeros días de Eneró. Entre los sa do de la virtud de !lós'españoles’ qué habitaban en la América en bios que,van se cuenta al coronel Bory de S. Vicente, conocido 'Vquella',¿póca... No"ttos 'veríamos én: la necesidad de refutarlos, por sus gfandei tareas en geología, historiá.hatural y botánica. 'pórque su misma honradez los haria tributar los elogios debidos á Escriben del Havre de Gracia lo siguiente la fid…</t>
  </si>
  <si>
    <t>Víctor</t>
  </si>
  <si>
    <t>…o Real decreto dé ai del pasado; y dígnese también recibir be névolo estas ligeras demostraciones de la mas profunda sumisión, ; Atendiendo S. M. i los méritos y circunstancias de D. Víctor y del mas eterno 'reconocimiento con que este vuestro consulado rianó de Encima y Piedra, ha tenido í bien nombrarle para el em rogará incesantemente .aí cielo consérve la preciosa vida de V. M. pleo de director de la Real .caja de Amortización ,, vacante' po…</t>
  </si>
  <si>
    <t>Victtttó</t>
  </si>
  <si>
    <t>…ii^e#^^|i^.Fd««^tT vm Et rige en dkbo establecimwntO.dnCédiren lo que seopoim á '•titf óiP^t**átaÉ*#f fiUuimienio da parte litcrém dd citado ragtottiadi'o» en cuyo* términos podrá D. Victtttó^»l;i l&gt;. JÓ^ AntmtoÜanwafc .&gt;■".,J ¿ ¿. el.Keal coleeio de Cádia llamarse de nediciae y cirugía como los Igualmente se he serta*» S-M. "?«*«•.■.é&lt;qgttt «* U Cto 4*rMadrid, Barcelona y Málaga. Lo qtie de orden de S. M. cotnif triaratinto I* tora tkalcaldemayor…</t>
  </si>
  <si>
    <t>Vidal, Vicente</t>
  </si>
  <si>
    <t>Vicente Vidal</t>
  </si>
  <si>
    <t>…ctos remitidos hre_9Í* V v' ' J " ’ ; de Cád'mtu pasage bien público. Los mozos que abrieron los ter En el departamento del Ródano, capital León, t sobré 6fl cios en el almacén de D. Vicente Vidal, que vivía en la calle de En fin, en el departamento del Sena, capital Paria, sé cuentan Sto. Domingo, comenzaron á- estornudar: acercóte el cajero y k ? hijtísnaturalessobrey9ilegítimos, ' su«dió..lo mismo.- liízolo el O. Vicente y experimentó lo pro " Concl…</t>
  </si>
  <si>
    <t>Vidal, Vicente'Alberti y</t>
  </si>
  <si>
    <t>Vicente'Alberti y Vidal</t>
  </si>
  <si>
    <t>…guientes. . . suscriptores al Manual de un lector, ó sea diccionario. Rs.vn.mrs. etimológico-analítico de voces «gradas, técnicas, históricas, mir"' ■*” tológicas &amp;c., escrito por D. Vicente'Alberti y Vidal, acudirán D. E. G......................................................... ao á recoger el tomo i.tt a la librería de Bruit, y a adelantar el imSr. Intendente y dependencias de Rentas Reales porte del a.* que está ya en prensa. de la provincia dc Guadalajara.…</t>
  </si>
  <si>
    <t>Videt</t>
  </si>
  <si>
    <t>…uml#, en el ct$l . .a , IJnááaüaúdtl-Mbo dc_£ucna-Espcran za, fecha 8 de Mayo, han logrado refugiarse algunos cortos restos de aquel ejército, y anuncia que el buque francés Joli, capitán Videt, que salió de .todo oí terreno que puedc descu^rirse cott, láL vista ..está cubier Calcuta y Boston para Bordea^*,(nmifragó á la embocadura del to de despojos. La guarnición de Schunala es muy corta,-y en rio Gianga.De los 20 hombres "que la tripulaban pereci…</t>
  </si>
  <si>
    <t>Vieta, Pedro</t>
  </si>
  <si>
    <t>Pedro Vieta</t>
  </si>
  <si>
    <t>…or de litografiad dibujo, calean- -contornos en el corto espacio de ttn año; tres han sido.:operados | te, superfino paracartas dé comerció en tamaño, grande á lahóian- por el Dr. D. Pedro Vieta, y Jos tsea.restantes por elPr. D, Ra desa y da tolóm variadoa de mucho lustre. ' ;:S -?■ món Frau. Ningunó se hé desgracüilo, ni un solo sínionw élal-fl %■ -r-'-o* i- &gt; t-n: : J ’{Wsv ;.l ¡mante ha sobnevenida a Consecuencia dé la operación , y tfí élgu-; |…</t>
  </si>
  <si>
    <t>Vigil, Francisco Roces del Cafial y</t>
  </si>
  <si>
    <t>Francisco Roces del Cafial y Vigil</t>
  </si>
  <si>
    <t>…el mar Negro , el carácter parti D. Benito González Hermida: para otra de la misma iglesia, por f cular del visir y él talento del general ruso. Por la destrucción de promoción de D. Francisco Roces del Cafial y Vigil á otra de la escuadra turca, los aliados facilitaron al Emperador Nicolás el la metropolitana de Santiago, á D. Antonio Robla; pata la dig-: camino de la conquista. El visir es. un soldado‘valiente, y siempre nidaddechantrc &gt;ic la catedral de Sdamanca, por pr…</t>
  </si>
  <si>
    <t>Viilamí, Josefa Perez</t>
  </si>
  <si>
    <t>Josefa Perez Viilamí</t>
  </si>
  <si>
    <t>…brar en todos los sábados un mer un crédito sin ínteres importante 6324 rs. y 13 mrs., que ha he cado público, que desde el ir de Octubre próximo en que tuvo cho en favor de S. M. Doña Josefa Perez Viilamí!, viuda de principio, fea sido muy frecuentado hasta la fecha, habiéndose D. Bernardo Marras, administrador que fue de la Real aduana vendido ea él muchos miliares de fanegas de todos granos y otros de¿ puerto de Vega , en Asturias; habiendo tenido á bien S.…</t>
  </si>
  <si>
    <t>Vilches</t>
  </si>
  <si>
    <t>…el álcalde segundo de la misma 7 escribanía Bilbao. i ídem. de^ número de Pérez 7 Lope»; apercibidos de que pasado dicho tér, mino, les parará todo perjuicio. Por providencia del Sr. Vilches, oidor de la Real cbsnciüs(1) ‘ Ion nabos 7 zanahorias son originarios de Francia; las co ría de Granada en los .autos de testamentaría del Sr. D. Francisco liflor» han venido de Chipre, las alcachofas de Sicilia, la lechugi Fernandez de Córdoba, difunto, con…</t>
  </si>
  <si>
    <t>Vilkmif, Josef Pérez</t>
  </si>
  <si>
    <t>Josef Pérez Vilkmif</t>
  </si>
  <si>
    <t>…muy avanzada la estación ha tomado una lira mingo Gallego, D. Martin Ares, D. Cayetano Soto, D. josef grande actividad la navegación dol mar Negro desde que se ha pu Marta Quasda, D. Josef Pérez Vilkmif, IX Pablo Conchillos, ~ blicado la paz, y muchos buques cargados de granos han arribado D. Manuel Eslías Caíala, D. josef Ludena, D. Juan Ramón ¿ los puertos de Rusia. Por desgracia los huracanes que han so Perales, D. Ramón jasdenes, D. Andrés Florín, D. Mig…</t>
  </si>
  <si>
    <t>Vill, Antonio García</t>
  </si>
  <si>
    <t>Antonio García Vill</t>
  </si>
  <si>
    <t>…de esta plaza, y nombrados en consecuencia dos de sus individua* de numero nsuTiiu. pira formar partida le junta que se ocupa de este proyecto.. . El académico da (dicha clase Dr. D. Antonio García Vill«es Idndret 03 dt Jumo. cusa, tn la censura que levó á las eoniiJirachnes acerca de loe Fondos ftilicos. Trar por too consolidadas 88f. laractírtt y uto médico del centeno di apelan 4 comtxMtle (sécale t ■« cartas de la Guaira, venidas por Filadelfu con fecha…</t>
  </si>
  <si>
    <t>Villalba, Andrés</t>
  </si>
  <si>
    <t>Andrés Villalba</t>
  </si>
  <si>
    <t>…: ellos Or¡Huela y Murcia. ■.......... Rs. vn. mismos debían ser esta alma: es' verdad que este sistema parece que los conducía. á aspirar á la monarquía moral universal; mas esta Sr. D. Andrés Villalba, secretario de la embajada mira grandiosa ,.y esta ambición (que debe perdonarse en gracia de | de S. M. Cj en Paris.........................................................i,$oo. su extensión y de su sublimidad) defendia á los pueblos, á los tro ■ /.D. Josef…</t>
  </si>
  <si>
    <t>Villamil, Josef</t>
  </si>
  <si>
    <t>Josef Villamil</t>
  </si>
  <si>
    <t>….... \ á | idem. nes de voluntarios Realistas de esta capital, que el coronel de di Zaragoza................................................................ i j idem. chos cuerpos D. Josef Villamil proporcionó generosamente al es Valladolid............................................................. 4 ¡dem. tablecimiento , el primer premiado D. Josef Muso y Valiente Burgos................................................................... Idem. dirigió…</t>
  </si>
  <si>
    <t>Villanueva, P. Perez</t>
  </si>
  <si>
    <t>P. Perez Villanueva</t>
  </si>
  <si>
    <t>…o el Rio de la Plata capaz de servir D. A. de Lig cris &amp;c. Traducido dei italiano al castellano por el I su patria con. virtudes y talentos. El señor Saavedxa se mostré presbítero D. P. Perez Villanueva.; segunda edición. Un tomo ea desde luego digno de presidir los destinos de aquella república; 12.0 á 6 rs. en pasta en la librería de Sánchez y en la de Cuesta, pero muy pronto la muerte robó á su país la única esperanza que y en Cádiz en la de Mortal y comp…</t>
  </si>
  <si>
    <t>Villar, Josef Gorrita y</t>
  </si>
  <si>
    <t>Josef Gorrita y Villar</t>
  </si>
  <si>
    <t>…y la narraciotrde los sucesos principa María Vicetita Jauregui. D. AtídresXfatienzo. D. Francisco ^qles desde el año 1600 hasta el de 1808 , pueden acudir á recoger ionio Bringas. D. Josef Gorrita y Villar, D. Jjosef Tarán-iena 'éPiaen&amp;f.* y adelantar el importe del 8.° í las librerías en donde Yamez. D. Josef Fernando Álvarado^ D., Vicente Díaz Romaq. se han suscrito. el cual se publicará dentro de un mes, único 'Doña Isabel Ortega. D. Agustín -- ° n *— tiempo…</t>
  </si>
  <si>
    <t>Villavkioa, Josef</t>
  </si>
  <si>
    <t>Josef Villavkioa</t>
  </si>
  <si>
    <t>…ar el so. Conti con dirección 4 Barcelona, en cupe plaza solo descamarán cuatro núa abierta Jé suscripción. ... . dias según el siguiente itinerario. ——Suscripción 4 la Mosquea dé D. Josef Villavkioa: un to mo en 8.* i 10 rs- Se suscribe en Madrid en la librería de Pérez; Itinerario ñuño que SS. MM. Sicilianas han tenida i bien señes- Valencia, Cabrerizo; Zaragoza, Polo 7 Monge; BarcelonijOli.lar para tu viage detde Barcelona á la Corte. V»; Murcia, .Ferr…</t>
  </si>
  <si>
    <t>Villecte, Pedro Guoud de</t>
  </si>
  <si>
    <t>Pedro Guoud de Villecte</t>
  </si>
  <si>
    <t>…ianos. de Anduhr vobre el Guadalquivir. El ro de este mes se terñrnó Tarrasá, Gilí y VMyik, tejidos de lasa. y princip ó á servir el gratrposton que ha de sustituirla mien Madrid, D. Pedro Guoud de Villecte, papeles pintados pata tras ^e construye. Tiene mas de 10-0 varas de larsro y apoya per adorné de salas. un extremo en la parte firme que ha de traoar coa ia nueva fá brica, y por el otro en la avenida de! arrecife.- Medallas ¿e ora, La villa de E^tremera , "…</t>
  </si>
  <si>
    <t>Vincent, Bory de S.</t>
  </si>
  <si>
    <t>Bory de S. Vincent</t>
  </si>
  <si>
    <t>…sado bajo el dominio de los Paleólogos, cuando U horda asiática Dé Argos escriben con:,fecha 15 de Agosto. , de. Iqs .turcos atravesó por primera vez el Helespoqtp ^n &gt;¡358, . «El coronel Bory de S. Vincent, gefe de, la cotnision,cientí y se apoderó de Gallípoli, desdedondeestos bárbarps se. espa;cie-r fica, se ha visto precisado á enviar á Francia á los señores Delau- yon sucesivamente poír las provincias europeas del imperip griego. nay y'Baccuet, cuya salud n…</t>
  </si>
  <si>
    <t>Viral, Juan Josef</t>
  </si>
  <si>
    <t>Juan Josef Viral</t>
  </si>
  <si>
    <t>…dos por S. M. sobre in co, justamente interesado en saberlos con exactitud; mas no debe ventos. extrañarse, mediante á que los temblores no cesaron, aunque sin Abril so de s8í8. A D. Juan Josef Viral, vecino de Pamcausar mas estragos hasta el dia 17, y como es de su cargo, todas plona , privilegio de invención por cinco años de una máquinalas autoridades y demas personas benéficas se hallaban demasiado para hilar el hilo.ocupadas en reconocer los daños en…</t>
  </si>
  <si>
    <t>Visconben</t>
  </si>
  <si>
    <t>…l rededores de TtSrré Vergata , fuera de la puerta de Fópoli, ba iMctaciónl Los na ilustres partidarios de la- emancipéeion'escri- jo lá dirección de nuestro célebre archeólogo el caballero Visconben desda - Ing(aterra*&gt; t encargando que la asociación se dHuéiva sn- ti. Da las mas lisonjeras esperanzas esta noble empresa, pues que en médiátaménte; yel néírqtiéssdqAnglesspiy'ellord Hblhind -inJ- el prinjer dia se descubrieron las fachadas de un edificio an…</t>
  </si>
  <si>
    <t>Visconti, P. E.</t>
  </si>
  <si>
    <t>P. E. Visconti</t>
  </si>
  <si>
    <t>…énut de lo qóe'ettipúlrn el clé’roVálcalmente ha contribuido el vejo é inteligencia del distinmiido ar- dé mayor, hospital y fótéslérósVcuyó’págó sé hará por tá rtisriciá cheólogo caballero P. E. Visconti, á quien S. E. honró coa la y por trimestres en nietálicó. El pueblo'^ sano,fe 500 veéinós, dilección de estos trabajos. - poco mas ‘ó menos, abundante de comestibles. Se ha de proveer *' la plaza á la brevedsd pósibli; , y sé admiten memoriales hasta fin cat…</t>
  </si>
  <si>
    <t>Vita, Gabriel di</t>
  </si>
  <si>
    <t>Gabriel di Vita</t>
  </si>
  <si>
    <t>…d g de Octubre de 1819 a Las propinas ,de cada carnuge están rcspectivaméxte pagadas Séfior.s A L R. P. de V. M.a Josef Pinilla.s Ramón Valla por el oficial dé la Real caballeriza D. Gabriel di Vita; qut| irá ■ dead. en el nfim. xa. iTuiAxamio. Itinerario Je SS. MM. ti y Reina Je ¡ai Dos Siciliat, y lista de los carruagee de su séquito en el xiagt desde Ñapóles £ Legúese. Perpti7an, en los meses de Setiembre, Octubre y A’utiembre . Dia jo Je Setiembre Je…</t>
  </si>
  <si>
    <t>Vitnnta</t>
  </si>
  <si>
    <t>…pimanria bo, D» FrarKÍM^&gt;ycrgirA,'D.,Fio. Alrara‘Rab40«.IX Juan Am dal Sr. Qmaítf. Btaod. tmtara dé ommgidor^daunfitatai iy anie _ gel Chaco», D. Josef Semayan», -JP. Iwdoro Seco, D. Vitnnta d iiBhtatafic- taitlirmln «cfnañeriéta^. hspémJata ' Bert&gt;anza, D. Joaquin Ratmet ,iP,Joser Mmta.^feévl ,Df Jpsdf S.S.«aU#de S; Roques nánX1 'rd-y1 ifycmrto; t S* ló ’ftam'évsm Alejandro, D. FniKiMOrSitiáiR BopiAicinOtar, D. Jnah alyáblicoyawnatfcúidaloa^uewp…</t>
  </si>
  <si>
    <t>Vizconde</t>
  </si>
  <si>
    <t>…alir á tomar el mando .del ejército, y algunos buques Iban á dar la vela para Arica, £ fin de conducir lu tropas de Gamarra. cia , en ski casa de campo de Medici (Villa-Medid). El Sr. Vizconde ha dado con este motivo nuevas pruebas del (Idem.) amor que profesa i las bellas artes, manifestando en un breve dis *»Se dice que el viernes ha recibido el duque deRichmond la curso , que piensa erigir i su costa un sepulcro de mármol en ho Orden de la Jarrc…</t>
  </si>
  <si>
    <t>Vn</t>
  </si>
  <si>
    <t>…Wféd-BiV¡R5Ldír¥^t¿^ ñJRió J!M£^róSr^ilóítóidel arte de li Seda1 7 é* ¿^d¿i:MfafinMl'Et?1r?ÁÍ líñestro las nieforaí ,h^jy«j^ «p, los .nójipiules. Toledo bendfci él' nombra ‘ SéSor D. Vn ¿of^l«WÍ^Ííf¡ric«á''!défrimfclé, Do«a; M.iáiXrieifl&amp;k ¿¿«Mido»? refMi Ri?s¿.Wi^ ‘«LWití/tóW' librería de la viuda, de. Cruz . £ 12 &lt;üi -jh Y-.d vpf 'alciiljyjytú &amp;ufrú#?$St genio bienhechor del obispo Palafox. Gaticíi'dwí'tl litoliisjio' &amp; •piuSk;5afa^ái Malb…</t>
  </si>
  <si>
    <t>Volart, Josef</t>
  </si>
  <si>
    <t>Josef Volart</t>
  </si>
  <si>
    <t>…pel y carto so», y confinados á una vergonzosa proscripción: que el ejército sea nes de paja. mirado con Ja solicitud que merecen unos ciudadanos ilustres , que Idem 39 de idem. A D. Josef Volart, tirador de oro en han escrito con sus espada» en el gran libro de la libertad la inde Barcelona, privilegio de invención por 15 años de una máquina pendencia del pueblo mejicano. para adelgazar los hilos de oro y plata. «Las autoridades de elección popular y…</t>
  </si>
  <si>
    <t>Volland</t>
  </si>
  <si>
    <t>…ente' cripciones de les 91a gurtca contribuir á la ejecucio* da «to general, los coronela Trezel y Cuhieres, promovido* igualmente 1 ‘proyecto. a maríscala de campo, el intendente general Volland y el paga vxaMcia. dor Mr. Ferino. Al día siguiente partió el coronel Bory y sus na Pairar jo át Mayo. turalista á la isla desierta de la Sapitoxa, en donde w -‘Virin : Salta de ayer. Coco por too cootolidadps 108 fr. $ c. examinándola dos ó tres dias. i Acci…</t>
  </si>
  <si>
    <t>Vrirk, Hennque</t>
  </si>
  <si>
    <t>Hennque Vrirk</t>
  </si>
  <si>
    <t>…l ataque de Málaga-y dei Cas bar los ramos.de geografía , historia, música , dibujo, lenguas vivas y tillo de k Fuen-Girok, cuando aquellos &gt;e dispersaron y arroja primeras letras D. Hennque Vrirk , D. Mariano Latorre, D. Il ron las armas, habiendo debido á los esfuerzos del coronel Divadefonso Pardos, D. Inocencio Pardos, D. Pascado Lorrlo, Don Ios el haberse podido reembarcar: en seguida fue nombrada briga Josef Luis, D. Cayetano García y D. Fiancóco…</t>
  </si>
  <si>
    <t>WaáSevI, Jorge</t>
  </si>
  <si>
    <t>Jorge WaáSevI</t>
  </si>
  <si>
    <t>…ano Merino , D. Ricardo Gíeveiand, D. Miguel Bertiz ,Boa Odiz.......—.....—............................................... i beneficio, Diego Goldie, D. Manuel Martínez del Campo, D. Jorge WaáSevI lli..........________________.................... i daño. dington, D. Samuel Pnce , D. Antonio Escovar, D. Joan AsMáU¿a-........... | beaef. dinero. tonto Aüsoategm ,D. Antonio Cot, D. Domingo Ordiñana, Dos Gr-mala....... .....................................…</t>
  </si>
  <si>
    <t>Wacchter</t>
  </si>
  <si>
    <t>…ue en cuanto á loa ejecutores chazados con la pérdida de 300 hombres : en esta'acción fue heri 'de apremio de que trata 'la Real instrucción de 18 de Octubre do por la espalda el -general Wacchter. Por sis parte los rusos de 1824, siempre que no tengan sueldo del Real Erario, se ob también han hecho une tentativa contra Achioli; pero ra ha frus- j rarte lo que ella misma previene, en lo no derogado por la úl Irado, 7 las tropas que se habian empleado e…</t>
  </si>
  <si>
    <t>Wachten</t>
  </si>
  <si>
    <t>…por cada lado del de una conflagración general, si no se hace en este afio la paz de i reducto, y ademas otros cuatro batallones y dos piezas de artille Oriente. ría al mando dsl general Wachten. Está dieision cayó sobre los El príncipe de Carignan se halla actualmente en Gerdefia, no turcos i bayoneta calada, y sostenida por la artillería los rechazó como virey, según lo ha referido el Mensagtro de las Cámarat, obligándolos á huir en el mayor desord…</t>
  </si>
  <si>
    <t>…us tra 1 teros. bajos y los de sus colegas serán muy interesantes paradas ciencias. NOTICIAS EXTRANGERAS. RUSIA. TURQUIA. Petersburgo 6 de Mayo. Según los últimos partes del mayor general Wachten, co Constantinopla ag de Atril. mandante de Sisopolis, cuya fecha alcanza hasta el 18 de Abril; Husseín-bajá ha recibido nuevos refuerzos, y orden de des parece que el enemigo no habia vuelto á intentar otro ataque. Se alojar los rusos de la costa i todo tran…</t>
  </si>
  <si>
    <t>Walpool</t>
  </si>
  <si>
    <t>T-m periódicos de hoy traca las contestaciones que han me tros esfuerzos y les de vuatro* aliados, y que una noble y desinte diado entre el capitán Walpool de la marina ingiera, y el gene resada política terminará un empeño que dictaron los agrados in ral Sddafis, á {avistada la islaTercera. tereses de U humanidad. ! -« Cámara ir lar Comstms._Sesión de ayer 6. «Si la Francia ha seguido con afan por un terreno de…</t>
  </si>
  <si>
    <t>Warren</t>
  </si>
  <si>
    <t>…en estos movimientos, de cinco pies y nueve pulgadas. es en extremo digna de observar. «Pues viéndolos obrar, dice el __Existc en el hospital de Rúan un hombre que tiene la manía doctor Warren, se creerá que están dotados de una misma volun de crearse muerto desde la batalla de Austerlitz, en la que recibió tad.** Voluntad que podría partir indiferentemente del uno ó del una herida grave. Cuando le preguntan por la salud suele respon otro, y que au…</t>
  </si>
  <si>
    <t>WelIingtdn, Üé</t>
  </si>
  <si>
    <t>Üé WelIingtdn</t>
  </si>
  <si>
    <t>…rafía, urbanidad, es , desprecia á lo que vemos. Durante'meses*enteros, se ha divulgado fera, globo, geografía ifrasíceurjl dibujo, música vocal é con la mayor] confiatiza ‘que él duque Üé WelIingtdn habla' resuet- ^nstruinentál, ar¡tmét«k«áígtjbm iígqoowúíMiq radimentos dé ieó* toproppocc unip/Z en favor” efe loa católicos j” y 'que ’gmt'látinay Castéílznáí: "sintaxis latina y castellana,, humanidad, jfr»rM/'(^s^rador*£enéral5‘Íq estiba yá" réiíácfáhab.…</t>
  </si>
  <si>
    <t>Wellingtoii</t>
  </si>
  <si>
    <t>…e la exactitud con que estaba escrita. sen tenido entes la mas íntima amistad ;qiie-Je habló con mucho Luego cantaron los jóvenes cotí el mayor gusto y exactitud varias rapcto dcl.duque Wellingtoii j, dpi .lprd. A^rdeen.y su-siste pidas escogida?, compuestas por su maestro, y,tacadas de las me ma político, y le prometió 'que haría cuánto conociese qú¿ era jores óperas. Finalmente,, el profesor jecuto una sinfonía y ,un agradable al gobierno ingles.7 ‘ *…</t>
  </si>
  <si>
    <t>Wellington</t>
  </si>
  <si>
    <t>…y, mansión en otro, tiempo de los Sultanes. dres que en París. Y. sin duda por li misma zazonel periódico in «Luego que los plenipotenciarios. turcos vieron desde su gles acusa al lord Wellington de querer destruir la constitución puesto el móvimíenfo general del ejército, no aguardaron paca inglesa. . anunciar que se allanaban 4 las condiciones propuestas, 4 que se ' «Si la imprenta, dioe el periódico, debe quedar encadenada, á cumpliese el plazo que…</t>
  </si>
  <si>
    <t>Welllngtos</t>
  </si>
  <si>
    <t>…§. Renta marinera del corsario había asesinado 115 personas. El comandan perpetua de ídem 52$. te de la Habanera ha manifestado que en los arrecifes de Colora ____ Aseguras que ei lord Welllngtos ha manifestado á la corte do había visto dos cascos, que á su parecer eran de buques destrui de St. Petershurgo, que Inglaterra y otras potencias- estaban re dos por los piratas.” sueltas á no sufrir ia ocupados ni aun la toma de Constantinopla. ____ Existe a…</t>
  </si>
  <si>
    <t>Wellmgton</t>
  </si>
  <si>
    <t>…on serámas completa que el original castellano: se ¡tuertan en ble ttmbxenque el año último se oposiaál. «nace,pocon el lord ellamuchas notas póstulas del miSno autor , ydel limo. Sr. Don Wellmgton, v es singular que esta ««** « *«7» 'ogndo *to pf ob¡spo que taé de Málaga, y tombíeh .1afio por la influencia y los discurso»,* do, hombres que hasta en- advertencias del traductor1, para inteligencia de lo, jóvenes: »on«s fob,an s.do.muy opuestos a eUa, é s…</t>
  </si>
  <si>
    <t>Wingenstein</t>
  </si>
  <si>
    <t>…: otros dicen coa Ja mayor confianza que se van a em mación da loé almacenes de provisiones necesitaban la presencia barcar nuevo* refuerzos para sostener, i su* compañeros de dej conde Wingenstein cn KatUracb, y el mismo objeto había Diebitsch: el cuartel general del Nos parece sin embargo que —L~~ ------ J~ 'jp|ilconde esté en Jassir'El géneraf Langeron mandaré en la Valaquia, ysú cuartel general esta en esta ciudad: tiene é sus órdenes al gcHfexHRids…</t>
  </si>
  <si>
    <t>Wintñbdthan</t>
  </si>
  <si>
    <t>…resenta una alma virtuosa, pintadla por I viendo de.tipo; teas comparando^ *3ualU» cob-Im da lorpBójrda Zurbarán, y grabada por B. Vázquez, 24 n. ^ ; i77°¿iygo, de que da,rfton el^Sr. Wintñbdthan en Aji.hitu&amp;- . Santiago el menor,en medio pliego,pinrada por’ X.Ribera, ría de Aqiérica, no nosóüeda la taéfior duda en que t»n*u- y grabada por J. Vazqi^z, 14 rs.'(5&gt; continuará.') mentado 20 veces mas. ' í-vü.-' "". 1 . t V ■■' •‘ V 7j. y ■ ’■ ¡&gt;- Gramátic…</t>
  </si>
  <si>
    <t>Witt</t>
  </si>
  <si>
    <t>…Ortiz de Vallejuelo, empleado en l rán en Bulgaria hasta que hayan llegado alli las tropas de reserva clase de temporero en la oficina general de renovación -bajó lai órdenes del general Witt, lo que no puede verificarse de vales Reales............. ................................................... 60 Justa principios de Mayo próximo. d. j. f. o.y....................... ......... ...................... 1Q ___Escriben de Turm lo que sigue: Doña P…</t>
  </si>
  <si>
    <t>…ro, condu Ies ve combatir siempre, y si es necesario, morir á la cabeza de ciendo á la fragata rusa Rafael, apresada á la altura de Heraclea. sus columnas.” Antes de ayer llegó el general Witt de vuelta de su viage al Petirsturgo 18 de Junio. cuartel general. Idem io. Mr. Whylie, médico del Emperador, y el ayudante de cam Las noticias del ejército de Turquía anuncian que el coman po general Potemkin han partido para el cuartel general del cuer dant…</t>
  </si>
  <si>
    <t>…^»;lo..estuñio«í^i.,,C; coi _____________________ mayor actividad, y diarlamenta salen re tuane , deberá agradecerse principalmente una pcnooa de alto fuerzo» para el ejército.dEl general Witt na salido para las colo» carácter que he tomado un grande ¡Rieres l„ ...&amp; *. militares ¿ £n_d|Ldisciplin^r la «oblación que pueda tomar El general Gcidbaf «KiceU sus fuer**, £aftfe esperaOT que dentro de poco 4$U|t mp ttagi llagólo iplLlas orillÚL.I ITilIAs d…</t>
  </si>
  <si>
    <t>Wittgcnstein</t>
  </si>
  <si>
    <t>…o de Cincinato, misionero do con ellas el amor que profesáis al Emperador y á la patria. = en Kentrakey, fue á predicar al pais de Ohio habrá unos diez Firmado.ssEl feld mariscal, conde Wittgcnstein.” años ,solo había allí una miserable capilla de 22 pies de largo y „S. M. I. se ha dignado confiarme el mando del segundo de 18 de ancho, que se había comenzado á edificar por el zelo de ejército: conozco la magnitud y la importancia de este destino, y algun…</t>
  </si>
  <si>
    <t>Wittgenstein</t>
  </si>
  <si>
    <t>…y fomento que merece para que pueda géron estaba nombrado feld-mariscal y general en gefe interino, progresar , y teniendo presente los informes y noticias con que se en lugar del conde Wittgenstein. Parece muy verosímil que Mrs. ^instruido «1 asunto; se ha servido S. M. mandar: i.° En los, Tahlen y Mihziaky asistirán al gran consejo de guerra que se ha BH^OS) sujeto* al derecho de puertas se continuará, cobrando ¡ost de celebrar en Jassy. La comisión de…</t>
  </si>
  <si>
    <t>…s al desenlacé que' entonces producirán sus nobles tareas. El general Diebitsch quedará de gefe del estado mayor, y el Asegurar sin efusión de sangre los derechos de la humanidad; mariscal Wittgenstein mandará la vanguardia del ejército impe arreglar para muchos años unas relaciones que en su antiguo esta rial. Los generales Geismar, Roth y Rudiger mandarán cuerpos do (si se conseguía restablecerlo) ocasionarán por la fuerza de los particulares, á fin de ob…</t>
  </si>
  <si>
    <t>Woronzavo</t>
  </si>
  <si>
    <t>….pvticular , se ha servido resolver en Real orden co colo, con cuyo objeto se embarca hoy en el buque austríaco el municada al mismo por el ministerio de Gracia r Justicia .en 17, conde Woronzavo, y se dará i la vela con el primer viento favora de Agosto próximo¿ que,se observen con vigor las leyes, Reales ble. Esta circunstancia, y la noticia que se ha recibido aqui p6r decretos y ordenesquerigen, en ratón de los españoles que resi las cartas dél com…</t>
  </si>
  <si>
    <t>WoronzofF</t>
  </si>
  <si>
    <t>…láusulas del tratado da paz 11. P. OlobatschcfF, arcipreste y vicario da la igjcaui de esta ciu entre Rusta y la Puerta los siguientes pormenores. dad , y asistieron los generales conde WoronzofF, gobernador de »AI tratado de paz acompafia otro que le sirve de acUracion, la plaza, y el conde de Witt. gefe de la caballería, el ayudante í un convenio particular para loa principadót. En caso que la general Schcoschin, y el consejero . privado Rogdanovskv…</t>
  </si>
  <si>
    <t>Woronzow</t>
  </si>
  <si>
    <t>…orga- Odesa ry de Diciembre. miaCkm general del ejercito de .31 de Mayo último son los úni cas que deben hacerse á todas las clases militares, ó si ademas de El gobernador general conde Woronzow llegó ayer á esta estos pueden tener lugar los que ha dispuesto la punta dei Monte de reereso de su víase i Crimea. pió militar en su circular de 27 de Agosto último en los casos —:—El 5 del corriente fondeó en Sebastopol el navio Si andart, ose refiere, y lo…</t>
  </si>
  <si>
    <t>…es en ún negocio tan rosclti. : sencilló como aquel, y que jamas se hubieran vencido, á no ser No falta mas que atender al estado sanitario del ejército, y es por la actividad del conde Woronzow. Seria pues imposible, á lo to es lo menos fácil; porque á pesar del intenso frío, sigue siemque se ve, ponerse hoy de acuerdo sobre este punto, puesto que el re la peste en Bucharest, Jassy y algunos otros puntos de los combate de Navarino no ha hecho la men…</t>
  </si>
  <si>
    <t>WoroqzofF</t>
  </si>
  <si>
    <t>…fin,seguida.añade.el Qbstroader, que se habiá recibidoel perpetua de ídem 49. parte oficial síe»iÍMte cpní|a. fecba del 24 de Junio en el campo ____ El gobernador general de Odesa conde WoroqzofF salió el . I, i día 27 de Junio para Tulczin, adonde ya se hallan' los generales«•*&gt;ui^ »Ef gran visir , quieq ,d^pues de su derrota se dirigió con un, condes Tolstoy , Witt y Pahlen,.para cumplimentar á S. M. el p^u^^detó^júento de catúlleTÍa^ Schundá^hiio i…</t>
  </si>
  <si>
    <t>Wur-, Paul de</t>
  </si>
  <si>
    <t>Paul de Wur-</t>
  </si>
  <si>
    <t>…i, i 4, cámaraf &gt;{ir. def j|iiÍBpf;iipJrfí la de mayordomo Mr. del Dra XOIEAVIA. go, y Mr. Castracani para la do secretario de la Propaganda. Ha llegado á esta capital S. A. K. el príncipe Paul de Wur- . Jad^-de Didembre^^.^ ^ - '--Olíaos. En este momento corre la voz de que ha habido serios com ntuiéua. bate* delínté^deiiVarnaoel «ba go de Noviembre, y que los turcoa '"¿tám Ífefríijemffi^ [ han hecho u«f¡gran fofoérib-par» arrojar fi losurusos del puntp qu…</t>
  </si>
  <si>
    <t>Wurtemberg, Eugenio de</t>
  </si>
  <si>
    <t>Eugenio de Wurtemberg</t>
  </si>
  <si>
    <t>…ntoriamente contra cualquiera concesión, recobrarian los ca En nuestra Gaceta'se lee el artículo que wgite: tólicos su tranquilidad, en cuyo caso veriamos renovarse todo# los • El duque Eugenio de Wurtemberg ha llegado á Cariante, en males qua hau afligtdo á la Irlanda en los últimos años. Sjtáis, su rqkhncii ordinaria, dapues de ss». regreso de Pifos- De consiguiente mi opinión es que ño d#be cesarse un instante burgo, adonde fucllanádo después del. follocimicnt…</t>
  </si>
  <si>
    <t>Xa</t>
  </si>
  <si>
    <t>…¡&gt;0 ftffloo» - se venden t 13 del corriente, Faji jandría , se lee entre otras cósate! párrafo siguiente: 9 r ,* "A „Un frándp, Mr.’ Kq»| t Ká''»ricA(ecidCr*'e país (Egipto) in II Sr. Xa» troduciendo qp él l§cr¡^Je £a^ocfiinilIfbjPidustru tanto'mas quina que llama mdqum arifrnitiea', que reduce á un Mncillo ventajosa , cuanto aquí seha propagado mucho la higuera de Amé mecanismo la ciencia de loe número». Efectivamente con esta má rica con qu…</t>
  </si>
  <si>
    <t>Xas</t>
  </si>
  <si>
    <t>…nes de este principado, eimino de Bujuk-Derbeht á Andrinópolis. disponiendo lás mejoras que cree conveniente hacer en ellos. «El 6.° cuerpo se. fornió en segunda línea; el cuartel general Xas personas que: han tenido relaciones con el presidente, asegu se situó al lado de Tchiflíck; sobre el Tundgea, y-el 7 9 cuerpo ran que hay fundamento para esperar que dentro de poco se con formó la-tercera línea á espaldas de Tchiflíck, apoyando,los tres cluir…</t>
  </si>
  <si>
    <t>Xcnga, Francisco</t>
  </si>
  <si>
    <t>Francisco Xcnga</t>
  </si>
  <si>
    <t>…iembre llegó de Constantinopla á Berlín el te los augustos Yiageros de dicha provincia: antes de llegar á ía Gi— niente general prusiano conde de Mufilng. neta esperaba ei espitan general D. Francisco Xcnga , que des ESPAÑA. pidió á SS. MM. y AA. de su distrito militar, y en su último punto con una pequeña división, compuesta de \roiuntanos Rea S. JFeÜfe de Játha 2 de Diciembre. listas, caballería del num. 4.0 y artillería. La Real Familia se ma Ia siesta Real F…</t>
  </si>
  <si>
    <t>Xefesíoro</t>
  </si>
  <si>
    <t>…mayor gtsató y”deBcadeza cos-tx celestes caracteres de letras: en cuando no Fas seguido rigorosamente 0 én él todo nuestro ibétod día s-, ¡ f 4 fe clases de matemáticas á cargo de D. Xefesíoro do, lo hablan sin embargo adaptado en grtn parte, aun ^níes del de VetasÉj primer piloto graduado y retirado de teniente de fra 25 de Octubre, y nos consta que usando sabiamente ce lá dieta y gata ce la misma, dcsetSTO-. vieron problemas y caestlenes de grsa…</t>
  </si>
  <si>
    <t>Xeisélew</t>
  </si>
  <si>
    <t>…'y arrojando ál m&gt;r por la noche algunos otros gewo. Se dice que el general Diebitsch ha aprobado el jplan del Centenares erí los dias 19, 30 y siguientes, en los que hsn conti ■ “general Xeisélew, que intenta avanzar sobre Rschovva , dirigién nuado y continúan los castigos.’ El Sultán ha elevado á la prunopb dose desdé allí ¿Sofía, cuyo movimiento habla empezado áeje dignidad del imperio al Seraskier en recompensa de su zelo. Diez buques de guerra ing…</t>
  </si>
  <si>
    <t>Xhosiew-Mirza</t>
  </si>
  <si>
    <t>…momento ikl redacto i-3*-* Escriben de Tiflis con fecha re do Mayo, «jue no tardaría ejl que Joa turco» abandonaran, dejando en.M dos banderas y dos casalir de aquella capital el príncipe Xhosiew-Mirza, hijo del Jwr *One». L i.’i i&gt;,-: t &gt;: •„ • ' redero presuntiro del trono de Persia, «ufa pesar con toda su co^ El otro ndactqmtabe guarnccido por «sos goo horúbra, y mitin» á la edrte imperial de St. Pctenbiirgo, : ; protegido par una batqría que no casaba d…</t>
  </si>
  <si>
    <t>Xrassowskiha</t>
  </si>
  <si>
    <t>…ía en que segundo cuerpo en Jas inmediaciotaes'de üCirkliua, y entrado eld ' «uieieB'lM pnepH. (Ctiirúr.)'' " k , \ ~ en Visa.,, Gamitar 34 dt Srtirmb’t. Finalmente ,el - teniente general Xrassowskiha participado que i petar del vivísimo fuego que el enemigo hacia desde las obras El 19 llegó de Tolob é esta bahía la fragata francesa la Vamt. exteriora . m continuaban con buenoasuceso» los trabajos del si-, Pero desgraciadamente se.rompió fl.cable de anclag…</t>
  </si>
  <si>
    <t>Yébenes, Alfonso de</t>
  </si>
  <si>
    <t>Alfonso de Yébenes</t>
  </si>
  <si>
    <t>…r io._El Dia, ídem; á todas las personas que , se conceptúen cion derécho á los bienes por Volpató , 1 ¿o.__ta Noche, ídem, ídem, 1 ao._JLa Subida . quedados por fallecimiento dé D. Alfonso de Yébenes, vecino y del Calvario f de Rafael, por Cunego, 2__La Poesía, ídem, por escribano que fue en cst^corte,, í fin eje que acudan á deducirle eijj Morghcn, i.¿¿.LaTeología, ídem, ídem, 1 ..¿-LaFilosofía, idem; el referido juzgado y escribanía con los documentos j…</t>
  </si>
  <si>
    <t>Yorifa, Géfóbinao</t>
  </si>
  <si>
    <t>Géfóbinao Yorifa</t>
  </si>
  <si>
    <t>…acciones que pro rós' , D. Agustin Clotet, D. Frincisco Cidét , D. Mániiel Iglesias porcionó cbn sus providencias; y el último un estado dé la mari 'D. Josef Marín ¡ en Sevilla á D. Géfóbinao Yorifa jr D. Gada Real en el áfio 1746. 4.0 Noticia biográfica del generar de Í riel Julián García, 7 ppr, su ausencia ui apoderado ^). Pedro máriha D. Blas de Lezo, con la relación deda heróica defensa de Muro;en Murcia i D. Josef de Sobrevifias: en Al icánteála co…</t>
  </si>
  <si>
    <t>Z, M. G</t>
  </si>
  <si>
    <t>M. G Z</t>
  </si>
  <si>
    <t>…gando para hacer nulas las roco y justicia............................................................. ...... 97 « providencias qua pudieran tomarse pór ei gobierno español .para D. M. G Z................................................... .............. 40 contrariarla, ¡ cómo hubieran levantado el grito todos los perió D.B. A. O............... ................................................. 40 dicos extrangeros contra ios españoles 1 ¡ Cómo…</t>
  </si>
  <si>
    <t>Zaldar-, Ignacio de</t>
  </si>
  <si>
    <t>Ignacio de Zaldar-</t>
  </si>
  <si>
    <t>…villa, y -chó Señor; y se oyeroh con especial agrado dos composiciones .por el oficio dé Molinuevo, á deducir el derecho que crean *si*r poéticas, hechas y recitadas por el alumno D. Ignacio de Zaldar- . tirios sobre la can que el D. Josef poseyó, sita en esta corte nag». corredera alta de S. Pablo, esquina á lade la Cruz del Espirito No menor satisfacción produjeron en al lucido y numeroso Santo, tiúm. i.°, tnanz. 431; apercibidos que de no hacerlo te* eun…</t>
  </si>
  <si>
    <t>Zalduegin, Pedro</t>
  </si>
  <si>
    <t>Pedro Zalduegin</t>
  </si>
  <si>
    <t>…...................... ............ Par á q daño. Juan Antonio Irazusta, el capitán Fitzch, D. Francisco Isadir, AHcinte..................... ..................... 1 por 100 ídem. D. Pedro Zalduegin, el capitán de la Drothingen, D. Migad Marcia............................................................ Idem. Gamhronero, D. Miguel Calvory López, Ruclíer y cotnpanh, Valencia..................................I..... ........... . Idem. D. Manuel Graiales, D…</t>
  </si>
  <si>
    <t>Zamora, Josef</t>
  </si>
  <si>
    <t>Josef Zamora</t>
  </si>
  <si>
    <t>…Sr* Don 30,830.... Barcelona. ^OOilSStMIlMtSMSHSUISSM ' Valencia.Fidencio Bourman. . ■ ■! 5»44S"" ‘ En retórica. Sr. D. Jescf Arríela.: ■ i6;342.... Madrid. En lógica y ontplógia. Sr. D. Josef Zamora. 20,842.... ri^OOo*****»»** »••«••• •••«•••• Santander. En éticay-metafísica. Sr. D. FernandoMerás. CAMBIOS DES BIA. En aritmética y i.1 parte del álgebra. Sr. D.' Mltco Obregon» En 2* parte del álgebra y geome tría. Sr. D. 'Fernando Meris. Lóndres 89. . En t…</t>
  </si>
  <si>
    <t>Zamora, Romualdo</t>
  </si>
  <si>
    <t>Romualdo Zamora</t>
  </si>
  <si>
    <t>…se significó, que estando consignados én En Física experimental, D. Fernando Meras. . un mismo códice,los títulos políticos de todas las na ápne», era itp- En Metafísica y Etica, D. Romualdo Zamora. .posible admitir dudas sobre la autenticidad de unos sin dejar va En Griego, D. Tomas Ibirrola. * cilante la autoridad de todos. Asi se pensaba fp siglos nada cavi- En Italiano, D. Agustín Burgos. . losos en la crítica, y no.tan melindrosos para la obedienci…</t>
  </si>
  <si>
    <t>Zanetti, Napoleón</t>
  </si>
  <si>
    <t>Napoleón Zanetti</t>
  </si>
  <si>
    <t>…s habiten contra Mr. Peel; é&gt;tc se defendió con mas energía que nunca, diciendo entre otra* co Venida 19 dt Enero. sas. »No es digno de sqr ministro el,hombre que requerido por El Sr. Napoleón Zanetti, joven de 20 afios, natural de esta su Soberano para que dé su dictámen, le contesta, me lo» impide ciudad, y alumno del liceó de ella, ha hecho últimamente un desi- la mahifestacionque he hecho de miopinion. En consecuencia no cubrimiento, que por su importa…</t>
  </si>
  <si>
    <t>Zanon</t>
  </si>
  <si>
    <t>…e en ciertos papeles extrange- precio de cada tomo para los no suscriptores será 24 rs. vn. ros la aserción de que Espafia está atrasada en la civilización y — Por providencia del Sr. Zanon, alcalde mayor de N.ivalcsrrepele las luces del siglo; pero expliquemos esto. Si por luces del nero, se cita y emplaza á todos los que se crean con derecho á ios siglo se entiende el arrogante desprecio de la antigüedad, la licen bienes correspondientes á la…</t>
  </si>
  <si>
    <t>Zapata, Baltarar Antonio</t>
  </si>
  <si>
    <t>Baltarar Antonio Zapata</t>
  </si>
  <si>
    <t>…* do Mano de arte abo. Conduce per S. Loroy dlUiolk, doctor en raadicim; tradudda del fraaeftetoa y fcutot dfcoqnellra Wrapm cumiado la ranura Real com- era al aqiafiol por al Dr. D. Baltarar Antonio Zapata. En ana ■ofiíi.f it pangaioaf cuatrofárvnloa. obnta tara «lorigm da 'totaoponcioora,y la inrtnciond* lo* recreo^SaffiSHS^SftSda toa ajiaimoityen u atmoti» aacrka :wa^w&gt;¡ütsr.-Att:? ** ararabro da loa facultativo! cirt rentero» «que de rctai ^ y *n lamwn* ^ x.…</t>
  </si>
  <si>
    <t>Zar, Jipa Miguel</t>
  </si>
  <si>
    <t>Jipa Miguel Zar</t>
  </si>
  <si>
    <t>…siguiente .1.° de Andrés Bcistegui, D. Tomas Gallegos f D. Ignacio Mansidor, Setiembre y á la misma hora el sorteo de los vales de Setiembre D. Carlos Ortiz, D. Rafael Larragoiti, D. Jipa Miguel Zar£ que es la Gaceta y Diario, fechas 25 y 23 del. actual se anunció lela , D. Fermín Genoa, D. Josef Suarez laclan, D. Juan Gar al público se verificaría en aquel día y bo-ra.; , cía, D. Buenaventura Llaverky D. Juan Manuel Anzoaín, Dea Juan Antonio Jrusta , D.…</t>
  </si>
  <si>
    <t>Zaragoza</t>
  </si>
  <si>
    <t>…| idem papel,ai en Concepto algupó pudo sorprendernos, la debilidad que en al* Barcelona á pesos fuertes.. t idem idea. gunos otros puntos se notaba para poner en práctica el plan cura Zaragoza...... •••••■•■••■«••« ••••••••••••••••«••••••••••a &gt;4 idea.tivo antiflogístico, atemperante y revulsivo, sabedores de que la Valladolid............. Par.exaltación de unó'ó de muchos sistemáis Orgánicos ó de aparatos Búrgos................... Idem.ocasiona si…</t>
  </si>
  <si>
    <t>Zayas, Juan Antoins y</t>
  </si>
  <si>
    <t>Juan Antoins y Zayas</t>
  </si>
  <si>
    <t>…ó de Lorenzo Mozo,, agregado á ^a legapráiinta él aspecto itaák curioso y mas anitriidó. Los diplomáticos cion. S°°. auropéé* , y aún los embicados turcos dé todas ¿lásei, fodulé» D. Juan Antoins y Zayas, agregado...... ;' -'5P® t/ml fin, qué haéen algampapcl1 étfétt'á’fcápitál , fuñ ido á ■Di Jbsef María dél Castillo, cónsul generaí.... 1,500</t>
  </si>
  <si>
    <t>Zayas, Mariano</t>
  </si>
  <si>
    <t>Mariano Zayas</t>
  </si>
  <si>
    <t>…superficie del suelo de la isla contiene 6,425 caballerías y ElÉxcmo. Sr. cardenal, arzobispo de Toledo. OOiOOO 115 cuerdas, las que'pueden dividirse en la siguiente forma. El $r. D. Mariano Zayas . vecina de Qranada. . 3,000 ............... Cab. Cuerd. Un eclesiástico de Baza........................................ , 590, I El Excmo. Sr. arzobispo de Santiago.............. : 10,000 En tierras cultivadas....... 441 JI3 En tierras incultas..............…</t>
  </si>
  <si>
    <t>Zóhoditn</t>
  </si>
  <si>
    <t>…extraordinariamente ea sonas, y se han perdido varios almacené^ pero|no hay todsyi$ po este año, y ha destruido varios almacenes en Brailow, enKJrsova licías circunstanciadas. El general Zóhoditn fia mandado formar y en Gaíatz; hay en ios hospitales muchos enfermos, cuyo núme causa á todos los empleados que han dejado de remitir á Bussen y ro se ha aumentado desde que el tiempo se ha mejorado. á Fokschan los carros necesarios para 'trasportar ios víve…</t>
  </si>
  <si>
    <t>Zóltuschtne</t>
  </si>
  <si>
    <t>…o buena-y honorífica licencia, habiendoser Lfc salida .del gobernador civil, el conde Palhen, ha causado mu vido en el ejército ó en la tnarina. : ' cho sentimiento. Su sucesorbel conde Zóltuschtne tiene un carácter 4.* Presentar un atestado en forma, de sobresaliente conducta, muyduró y severo:: acabuxde depotUfr.4e.su destino al metropoli expedido para tasque sean ó hayan sido militares, por el coro-: tano que nombró: en Bucharest el príncipe.Ghika ,…</t>
  </si>
  <si>
    <t>Zsrarías</t>
  </si>
  <si>
    <t>…Falcóte:, sombreros. timiento fie cargas vecimdies: v toá'iS se debes 2 la vigilancia y Sancu-go f D. Bem¿tdo Ituarte, ceñido. cor.iios de! myn-r D. búlíx María de Guerra. Talaren D. Zsrarías de la Torre, sedas Mbdas y torcías. pr?':descij ha renovado el cvuntamiemo un expediente sobre re Madrid, D. Manuel de Lar razaba! y compañía. curtídoi. paración de &gt;3 izlesia parroquial , y emprerwsidcv.órro pzr^ la Martcreü, D. Francico Ferrer Román4 . pape…</t>
  </si>
  <si>
    <t>Zúñiga, AlonsodeErcillá y</t>
  </si>
  <si>
    <t>AlonsodeErcillá y Zúñiga</t>
  </si>
  <si>
    <t>…ia 15 del corriente, á las once de le 12 rs. en Ja librería de Sanz, calle de Carretas. mañana, en la Real casa consular, plazuela del Angel. Lo- que se ____ La Araucana, poema de D. AlonsodeErcillá y Zúñiga, hace saber á los interesados para que concurran; apercibidos que de edición correcta y económica. Se vende, en Madrid en las librerías ho hacerlo les.parará el perjuicio que haya lugar. dé Rodrig'uez’y Matute, callé de Carretas; eh la,^e Cuesta, fren ~---- S…</t>
  </si>
  <si>
    <t>Zurita, Gerónimo de</t>
  </si>
  <si>
    <t>Gerónimo de Zurita</t>
  </si>
  <si>
    <t>…epósito: segundo , que la franquicia otor- . 6.a D: Alonso Tostado. Luis Vives. D, Diego Hurtado de 1 cada al de Cádiz, tan deseada por sus habitantes , tan apoyada por ' Mendoza. D. Gerónimo de Zurita. D. Diego Saavcdra Fajardo. u razón y la conveniencia general, y tan necesaria para reanimar D. Alvaro Navia Osorio. ¡ i un puéblo digno da la protección augusta: tercero, míe las con- 7. *^ D. Luis Requesens. D. Bartolomé Leonardo de Argéntinuaa mejora» que…</t>
  </si>
  <si>
    <t>Fuentes oficiales y criterio de elaboración · 1829</t>
  </si>
  <si>
    <t>180 archivos · 651 páginas · enlaces al facsímil oficial</t>
  </si>
  <si>
    <t>Archivo</t>
  </si>
  <si>
    <t>Páginas PDF</t>
  </si>
  <si>
    <t>Registros del índice</t>
  </si>
  <si>
    <t>Facsímil completo</t>
  </si>
  <si>
    <t>GMD-1829-1.pdf</t>
  </si>
  <si>
    <t>GMD-1829-2.pdf</t>
  </si>
  <si>
    <t>GMD-1829-3.pdf</t>
  </si>
  <si>
    <t>GMD-1829-4.pdf</t>
  </si>
  <si>
    <t>GMD-1829-5.pdf</t>
  </si>
  <si>
    <t>GMD-1829-6.pdf</t>
  </si>
  <si>
    <t>GMD-1829-7.pdf</t>
  </si>
  <si>
    <t>GMD-1829-8.pdf</t>
  </si>
  <si>
    <t>GMD-1829-9.pdf</t>
  </si>
  <si>
    <t>GMD-1829-10.pdf</t>
  </si>
  <si>
    <t>GMD-1829-11.pdf</t>
  </si>
  <si>
    <t>GMD-1829-12.pdf</t>
  </si>
  <si>
    <t>GMD-1829-13.pdf</t>
  </si>
  <si>
    <t>GMD-1829-14.pdf</t>
  </si>
  <si>
    <t>GMD-1829-15.pdf</t>
  </si>
  <si>
    <t>GMD-1829-16.pdf</t>
  </si>
  <si>
    <t>GMD-1829-17.pdf</t>
  </si>
  <si>
    <t>GMD-1829-18.pdf</t>
  </si>
  <si>
    <t>GMD-1829-19.pdf</t>
  </si>
  <si>
    <t>GMD-1829-20.pdf</t>
  </si>
  <si>
    <t>GMD-1829-21.pdf</t>
  </si>
  <si>
    <t>GMD-1829-22.pdf</t>
  </si>
  <si>
    <t>GMD-1829-23.pdf</t>
  </si>
  <si>
    <t>GMD-1829-24.pdf</t>
  </si>
  <si>
    <t>GMD-1829-25.pdf</t>
  </si>
  <si>
    <t>GMD-1829-26.pdf</t>
  </si>
  <si>
    <t>GMD-1829-27.pdf</t>
  </si>
  <si>
    <t>GMD-1829-28.pdf</t>
  </si>
  <si>
    <t>GMD-1829-29.pdf</t>
  </si>
  <si>
    <t>GMD-1829-30.pdf</t>
  </si>
  <si>
    <t>GMD-1829-31.pdf</t>
  </si>
  <si>
    <t>GMD-1829-32.pdf</t>
  </si>
  <si>
    <t>GMD-1829-33.pdf</t>
  </si>
  <si>
    <t>GMD-1829-34.pdf</t>
  </si>
  <si>
    <t>GMD-1829-35.pdf</t>
  </si>
  <si>
    <t>GMD-1829-36.pdf</t>
  </si>
  <si>
    <t>GMD-1829-37.pdf</t>
  </si>
  <si>
    <t>GMD-1829-38.pdf</t>
  </si>
  <si>
    <t>GMD-1829-39.pdf</t>
  </si>
  <si>
    <t>GMD-1829-40.pdf</t>
  </si>
  <si>
    <t>GMD-1829-41.pdf</t>
  </si>
  <si>
    <t>GMD-1829-42.pdf</t>
  </si>
  <si>
    <t>GMD-1829-43.pdf</t>
  </si>
  <si>
    <t>GMD-1829-44.pdf</t>
  </si>
  <si>
    <t>GMD-1829-45.pdf</t>
  </si>
  <si>
    <t>GMD-1829-46.pdf</t>
  </si>
  <si>
    <t>GMD-1829-47.pdf</t>
  </si>
  <si>
    <t>GMD-1829-48.pdf</t>
  </si>
  <si>
    <t>GMD-1829-49.pdf</t>
  </si>
  <si>
    <t>GMD-1829-50.pdf</t>
  </si>
  <si>
    <t>GMD-1829-51.pdf</t>
  </si>
  <si>
    <t>GMD-1829-52.pdf</t>
  </si>
  <si>
    <t>GMD-1829-53.pdf</t>
  </si>
  <si>
    <t>GMD-1829-54.pdf</t>
  </si>
  <si>
    <t>GMD-1829-55.pdf</t>
  </si>
  <si>
    <t>GMD-1829-56.pdf</t>
  </si>
  <si>
    <t>Gaceta de Madrid n.º 57 (extraordinaria)</t>
  </si>
  <si>
    <t>GMD-1829-57E.pdf</t>
  </si>
  <si>
    <t>10/05/1829</t>
  </si>
  <si>
    <t>Gaceta de Madrid n.º 58 (extraordinaria)</t>
  </si>
  <si>
    <t>GMD-1829-58E.pdf</t>
  </si>
  <si>
    <t>Gaceta de Madrid n.º 59 (extraordinaria)</t>
  </si>
  <si>
    <t>GMD-1829-59E.pdf</t>
  </si>
  <si>
    <t>11/05/1829</t>
  </si>
  <si>
    <t>Gaceta de Madrid n.º 60 (extraordinaria)</t>
  </si>
  <si>
    <t>GMD-1829-60E.pdf</t>
  </si>
  <si>
    <t>Gaceta de Madrid n.º 61 (extraordinaria)</t>
  </si>
  <si>
    <t>GMD-1829-61E.pdf</t>
  </si>
  <si>
    <t>GMD-1829-62.pdf</t>
  </si>
  <si>
    <t>Gaceta de Madrid n.º 63 (extraordinaria)</t>
  </si>
  <si>
    <t>GMD-1829-63E.pdf</t>
  </si>
  <si>
    <t>Gaceta de Madrid n.º 64 (extraordinaria)</t>
  </si>
  <si>
    <t>GMD-1829-64E.pdf</t>
  </si>
  <si>
    <t>13/05/1829</t>
  </si>
  <si>
    <t>Gaceta de Madrid n.º 65 (extraordinaria)</t>
  </si>
  <si>
    <t>GMD-1829-65E.pdf</t>
  </si>
  <si>
    <t>Gaceta de Madrid n.º 66 (extraordinaria)</t>
  </si>
  <si>
    <t>GMD-1829-66E.pdf</t>
  </si>
  <si>
    <t>GMD-1829-67.pdf</t>
  </si>
  <si>
    <t>Gaceta de Madrid n.º 68 (extraordinaria)</t>
  </si>
  <si>
    <t>GMD-1829-68E.pdf</t>
  </si>
  <si>
    <t>Gaceta de Madrid n.º 69 (extraordinaria)</t>
  </si>
  <si>
    <t>GMD-1829-69E.pdf</t>
  </si>
  <si>
    <t>15/05/1829</t>
  </si>
  <si>
    <t>Gaceta de Madrid n.º 70 (extraordinaria)</t>
  </si>
  <si>
    <t>GMD-1829-70E.pdf</t>
  </si>
  <si>
    <t>Gaceta de Madrid n.º 71 (extraordinaria)</t>
  </si>
  <si>
    <t>GMD-1829-71E.pdf</t>
  </si>
  <si>
    <t>GMD-1829-72.pdf</t>
  </si>
  <si>
    <t>Gaceta de Madrid n.º 73 (extraordinaria)</t>
  </si>
  <si>
    <t>GMD-1829-73E.pdf</t>
  </si>
  <si>
    <t>Gaceta de Madrid n.º 74 (extraordinaria)</t>
  </si>
  <si>
    <t>GMD-1829-74E.pdf</t>
  </si>
  <si>
    <t>17/05/1829</t>
  </si>
  <si>
    <t>Gaceta de Madrid n.º 75 (extraordinaria)</t>
  </si>
  <si>
    <t>GMD-1829-75E.pdf</t>
  </si>
  <si>
    <t>GMD-1829-76.pdf</t>
  </si>
  <si>
    <t>GMD-1829-77.pdf</t>
  </si>
  <si>
    <t>GMD-1829-78.pdf</t>
  </si>
  <si>
    <t>GMD-1829-79.pdf</t>
  </si>
  <si>
    <t>GMD-1829-80.pdf</t>
  </si>
  <si>
    <t>GMD-1829-81.pdf</t>
  </si>
  <si>
    <t>GMD-1829-82.pdf</t>
  </si>
  <si>
    <t>GMD-1829-83.pdf</t>
  </si>
  <si>
    <t>GMD-1829-84.pdf</t>
  </si>
  <si>
    <t>GMD-1829-85.pdf</t>
  </si>
  <si>
    <t>GMD-1829-86.pdf</t>
  </si>
  <si>
    <t>GMD-1829-87.pdf</t>
  </si>
  <si>
    <t>GMD-1829-88.pdf</t>
  </si>
  <si>
    <t>GMD-1829-89.pdf</t>
  </si>
  <si>
    <t>GMD-1829-90.pdf</t>
  </si>
  <si>
    <t>GMD-1829-91.pdf</t>
  </si>
  <si>
    <t>GMD-1829-92.pdf</t>
  </si>
  <si>
    <t>GMD-1829-93.pdf</t>
  </si>
  <si>
    <t>GMD-1829-94.pdf</t>
  </si>
  <si>
    <t>GMD-1829-95.pdf</t>
  </si>
  <si>
    <t>GMD-1829-96.pdf</t>
  </si>
  <si>
    <t>GMD-1829-97.pdf</t>
  </si>
  <si>
    <t>GMD-1829-98.pdf</t>
  </si>
  <si>
    <t>GMD-1829-99.pdf</t>
  </si>
  <si>
    <t>GMD-1829-100.pdf</t>
  </si>
  <si>
    <t>GMD-1829-101.pdf</t>
  </si>
  <si>
    <t>GMD-1829-102.pdf</t>
  </si>
  <si>
    <t>GMD-1829-103.pdf</t>
  </si>
  <si>
    <t>GMD-1829-104.pdf</t>
  </si>
  <si>
    <t>GMD-1829-105.pdf</t>
  </si>
  <si>
    <t>GMD-1829-106.pdf</t>
  </si>
  <si>
    <t>GMD-1829-107.pdf</t>
  </si>
  <si>
    <t>GMD-1829-108.pdf</t>
  </si>
  <si>
    <t>GMD-1829-109.pdf</t>
  </si>
  <si>
    <t>GMD-1829-110.pdf</t>
  </si>
  <si>
    <t>GMD-1829-111.pdf</t>
  </si>
  <si>
    <t>GMD-1829-112.pdf</t>
  </si>
  <si>
    <t>GMD-1829-113.pdf</t>
  </si>
  <si>
    <t>GMD-1829-114.pdf</t>
  </si>
  <si>
    <t>GMD-1829-115.pdf</t>
  </si>
  <si>
    <t>GMD-1829-116.pdf</t>
  </si>
  <si>
    <t>GMD-1829-117.pdf</t>
  </si>
  <si>
    <t>GMD-1829-118.pdf</t>
  </si>
  <si>
    <t>GMD-1829-119.pdf</t>
  </si>
  <si>
    <t>GMD-1829-120.pdf</t>
  </si>
  <si>
    <t>GMD-1829-121.pdf</t>
  </si>
  <si>
    <t>GMD-1829-122.pdf</t>
  </si>
  <si>
    <t>GMD-1829-123.pdf</t>
  </si>
  <si>
    <t>GMD-1829-124E.pdf</t>
  </si>
  <si>
    <t>GMD-1829-125.pdf</t>
  </si>
  <si>
    <t>GMD-1829-126.pdf</t>
  </si>
  <si>
    <t>GMD-1829-127.pdf</t>
  </si>
  <si>
    <t>Gaceta de Madrid n.º 128 (extraordinaria)</t>
  </si>
  <si>
    <t>GMD-1829-128E.pdf</t>
  </si>
  <si>
    <t>GMD-1829-129E.pdf</t>
  </si>
  <si>
    <t>GMD-1829-130E.pdf</t>
  </si>
  <si>
    <t>GMD-1829-131E.pdf</t>
  </si>
  <si>
    <t>14/09/1829</t>
  </si>
  <si>
    <t>Gaceta de Madrid n.º 132 (extraordinaria)</t>
  </si>
  <si>
    <t>GMD-1829-132E.pdf</t>
  </si>
  <si>
    <t>Gaceta de Madrid n.º 133 (extraordinaria)</t>
  </si>
  <si>
    <t>GMD-1829-133E.pdf</t>
  </si>
  <si>
    <t>GMD-1829-134.pdf</t>
  </si>
  <si>
    <t>GMD-1829-135.pdf</t>
  </si>
  <si>
    <t>GMD-1829-136.pdf</t>
  </si>
  <si>
    <t>GMD-1829-137.pdf</t>
  </si>
  <si>
    <t>GMD-1829-138.pdf</t>
  </si>
  <si>
    <t>GMD-1829-139.pdf</t>
  </si>
  <si>
    <t>GMD-1829-140.pdf</t>
  </si>
  <si>
    <t>GMD-1829-141.pdf</t>
  </si>
  <si>
    <t>GMD-1829-142.pdf</t>
  </si>
  <si>
    <t>GMD-1829-143.pdf</t>
  </si>
  <si>
    <t>GMD-1829-144.pdf</t>
  </si>
  <si>
    <t>GMD-1829-145.pdf</t>
  </si>
  <si>
    <t>GMD-1829-146.pdf</t>
  </si>
  <si>
    <t>GMD-1829-147.pdf</t>
  </si>
  <si>
    <t>GMD-1829-148.pdf</t>
  </si>
  <si>
    <t>GMD-1829-149.pdf</t>
  </si>
  <si>
    <t>GMD-1829-150.pdf</t>
  </si>
  <si>
    <t>GMD-1829-151.pdf</t>
  </si>
  <si>
    <t>GMD-1829-152.pdf</t>
  </si>
  <si>
    <t>GMD-1829-153.pdf</t>
  </si>
  <si>
    <t>GMD-1829-154.pdf</t>
  </si>
  <si>
    <t>GMD-1829-155.pdf</t>
  </si>
  <si>
    <t>GMD-1829-156.pdf</t>
  </si>
  <si>
    <t>GMD-1829-157.pdf</t>
  </si>
  <si>
    <t>GMD-1829-158.pdf</t>
  </si>
  <si>
    <t>GMD-1829-159.pdf</t>
  </si>
  <si>
    <t>GMD-1829-160.pdf</t>
  </si>
  <si>
    <t>GMD-1829-161.pdf</t>
  </si>
  <si>
    <t>GMD-1829-162.pdf</t>
  </si>
  <si>
    <t>GMD-1829-163.pdf</t>
  </si>
  <si>
    <t>GMD-1829-164.pdf</t>
  </si>
  <si>
    <t>GMD-1829-165.pdf</t>
  </si>
  <si>
    <t>GMD-1829-166.pdf</t>
  </si>
  <si>
    <t>GMD-1829-167.pdf</t>
  </si>
  <si>
    <t>GMD-1829-168.pdf</t>
  </si>
  <si>
    <t>GMD-1829-169.pdf</t>
  </si>
  <si>
    <t>GMD-1829-170.pdf</t>
  </si>
  <si>
    <t>GMD-1829-171.pdf</t>
  </si>
  <si>
    <t>GMD-1829-172.pdf</t>
  </si>
  <si>
    <t>GMD-1829-173.pdf</t>
  </si>
  <si>
    <t>GMD-1829-174.pdf</t>
  </si>
  <si>
    <t>GMD-1829-175.pdf</t>
  </si>
  <si>
    <t>GMD-1829-176.pdf</t>
  </si>
  <si>
    <t>GMD-1829-177.pdf</t>
  </si>
  <si>
    <t>GMD-1829-178.pdf</t>
  </si>
  <si>
    <t>GMD-1829-179.pdf</t>
  </si>
  <si>
    <t>GMD-1829-180.pdf</t>
  </si>
  <si>
    <t>Criterios, alcance y limitaciones</t>
  </si>
  <si>
    <t>Cobertura</t>
  </si>
  <si>
    <t>Se incluyen los 180 archivos localizados en la hemeroteca oficial entre el 1 de enero y el 31 de diciembre de 1829, incluidas 23 ediciones extraordinarias.</t>
  </si>
  <si>
    <t>Cabeceras</t>
  </si>
  <si>
    <t>Gaceta de Madrid (180 archivos).</t>
  </si>
  <si>
    <t>Numeración</t>
  </si>
  <si>
    <t>La numeración y las 23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</si>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</sst>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49" fontId="6" fillId="0" borderId="0" xfId="0" applyNumberFormat="1" applyFont="1" applyAlignment="1">
      <alignment horizontal="center" vertical="top" wrapText="1"/>
    </xf>
    <xf numFmtId="49"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9" displayName="IndiceOnomasticoAnual1829" ref="A6:K2650" totalsRowShown="0">
  <autoFilter ref="A6:K2650"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9" displayName="FuentesGacetaAnual1829" ref="A4:F184" totalsRowShown="0">
  <autoFilter ref="A4:F184"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t="s">
        <v>19</v>
      </c>
      <c r="F7" s="3" t="s">
        <v>20</v>
      </c>
      <c r="G7" s="3" t="s">
        <v>21</v>
      </c>
      <c r="H7" s="2" t="s">
        <v>22</v>
      </c>
      <c r="I7" s="2" t="s">
        <v>23</v>
      </c>
      <c r="J7" s="3" t="str">
        <f>HYPERLINK("https://www.boe.es/gazeta/dias/1829/11/21/pdfs/GMD-1829-163.pdf#page=3","Abrir facsímil")</f>
        <v>Abrir facsímil</v>
      </c>
      <c r="K7" s="3" t="s">
        <v>24</v>
      </c>
    </row>
    <row r="8" spans="1:11" ht="42" customHeight="1">
      <c r="A8" s="2" t="s">
        <v>25</v>
      </c>
      <c r="B8" s="2" t="s">
        <v>26</v>
      </c>
      <c r="C8" s="2" t="s">
        <v>27</v>
      </c>
      <c r="D8" s="2" t="s">
        <v>18</v>
      </c>
      <c r="E8" s="5" t="s">
        <v>28</v>
      </c>
      <c r="F8" s="3" t="s">
        <v>29</v>
      </c>
      <c r="G8" s="3" t="s">
        <v>30</v>
      </c>
      <c r="H8" s="2" t="s">
        <v>22</v>
      </c>
      <c r="I8" s="2" t="s">
        <v>31</v>
      </c>
      <c r="J8" s="3" t="str">
        <f>HYPERLINK("https://www.boe.es/gazeta/dias/1829/10/24/pdfs/GMD-1829-151.pdf#page=4","Abrir facsímil")</f>
        <v>Abrir facsímil</v>
      </c>
      <c r="K8" s="3" t="s">
        <v>24</v>
      </c>
    </row>
    <row r="9" spans="1:11" ht="42" customHeight="1">
      <c r="A9" s="2" t="s">
        <v>32</v>
      </c>
      <c r="B9" s="2" t="s">
        <v>33</v>
      </c>
      <c r="C9" s="2" t="s">
        <v>34</v>
      </c>
      <c r="D9" s="2" t="s">
        <v>35</v>
      </c>
      <c r="E9" s="5" t="s">
        <v>36</v>
      </c>
      <c r="F9" s="3" t="s">
        <v>37</v>
      </c>
      <c r="G9" s="3" t="s">
        <v>21</v>
      </c>
      <c r="H9" s="2" t="s">
        <v>22</v>
      </c>
      <c r="I9" s="2" t="s">
        <v>38</v>
      </c>
      <c r="J9" s="3" t="str">
        <f>HYPERLINK("https://www.boe.es/gazeta/dias/1829/11/12/pdfs/GMD-1829-159.pdf#page=3","Abrir facsímil")</f>
        <v>Abrir facsímil</v>
      </c>
      <c r="K9" s="3" t="s">
        <v>24</v>
      </c>
    </row>
    <row r="10" spans="1:11" ht="42" customHeight="1">
      <c r="A10" s="2" t="s">
        <v>39</v>
      </c>
      <c r="B10" s="2" t="s">
        <v>40</v>
      </c>
      <c r="C10" s="2" t="s">
        <v>41</v>
      </c>
      <c r="D10" s="2" t="s">
        <v>42</v>
      </c>
      <c r="E10" s="5" t="s">
        <v>43</v>
      </c>
      <c r="F10" s="3" t="s">
        <v>44</v>
      </c>
      <c r="G10" s="3" t="s">
        <v>45</v>
      </c>
      <c r="H10" s="2" t="s">
        <v>22</v>
      </c>
      <c r="I10" s="2" t="s">
        <v>46</v>
      </c>
      <c r="J10" s="3" t="str">
        <f>HYPERLINK("https://www.boe.es/gazeta/dias/1829/11/14/pdfs/GMD-1829-160.pdf#page=1","Abrir facsímil")</f>
        <v>Abrir facsímil</v>
      </c>
      <c r="K10" s="3" t="s">
        <v>24</v>
      </c>
    </row>
    <row r="11" spans="1:11" ht="42" customHeight="1">
      <c r="A11" s="2" t="s">
        <v>47</v>
      </c>
      <c r="B11" s="2" t="s">
        <v>47</v>
      </c>
      <c r="C11" s="2" t="s">
        <v>17</v>
      </c>
      <c r="D11" s="2" t="s">
        <v>18</v>
      </c>
      <c r="E11" s="5" t="s">
        <v>48</v>
      </c>
      <c r="F11" s="3" t="s">
        <v>49</v>
      </c>
      <c r="G11" s="3" t="s">
        <v>45</v>
      </c>
      <c r="H11" s="2" t="s">
        <v>50</v>
      </c>
      <c r="I11" s="2" t="s">
        <v>51</v>
      </c>
      <c r="J11" s="3" t="str">
        <f>HYPERLINK("https://www.boe.es/gazeta/dias/1829/01/10/pdfs/GMD-1829-5.pdf#page=1","Abrir facsímil")</f>
        <v>Abrir facsímil</v>
      </c>
      <c r="K11" s="3" t="s">
        <v>52</v>
      </c>
    </row>
    <row r="12" spans="1:11" ht="42" customHeight="1">
      <c r="A12" s="2" t="s">
        <v>53</v>
      </c>
      <c r="B12" s="2" t="s">
        <v>54</v>
      </c>
      <c r="C12" s="2" t="s">
        <v>55</v>
      </c>
      <c r="D12" s="2" t="s">
        <v>18</v>
      </c>
      <c r="E12" s="5" t="s">
        <v>56</v>
      </c>
      <c r="F12" s="3" t="s">
        <v>57</v>
      </c>
      <c r="G12" s="3" t="s">
        <v>30</v>
      </c>
      <c r="H12" s="2" t="s">
        <v>50</v>
      </c>
      <c r="I12" s="2" t="s">
        <v>58</v>
      </c>
      <c r="J12" s="3" t="str">
        <f>HYPERLINK("https://www.boe.es/gazeta/dias/1829/09/15/pdfs/GMD-1829-134.pdf#page=4","Abrir facsímil")</f>
        <v>Abrir facsímil</v>
      </c>
      <c r="K12" s="3" t="s">
        <v>52</v>
      </c>
    </row>
    <row r="13" spans="1:11" ht="42" customHeight="1">
      <c r="A13" s="2" t="s">
        <v>59</v>
      </c>
      <c r="B13" s="2" t="s">
        <v>60</v>
      </c>
      <c r="C13" s="2" t="s">
        <v>61</v>
      </c>
      <c r="D13" s="2" t="s">
        <v>18</v>
      </c>
      <c r="E13" s="5" t="s">
        <v>62</v>
      </c>
      <c r="F13" s="3" t="s">
        <v>63</v>
      </c>
      <c r="G13" s="3" t="s">
        <v>64</v>
      </c>
      <c r="H13" s="2" t="s">
        <v>50</v>
      </c>
      <c r="I13" s="2" t="s">
        <v>65</v>
      </c>
      <c r="J13" s="3" t="str">
        <f>HYPERLINK("https://www.boe.es/gazeta/dias/1829/02/19/pdfs/GMD-1829-22.pdf#page=3","Abrir facsímil")</f>
        <v>Abrir facsímil</v>
      </c>
      <c r="K13" s="3" t="s">
        <v>52</v>
      </c>
    </row>
    <row r="14" spans="1:11" ht="42" customHeight="1">
      <c r="A14" s="2" t="s">
        <v>66</v>
      </c>
      <c r="B14" s="2" t="s">
        <v>67</v>
      </c>
      <c r="C14" s="2" t="s">
        <v>17</v>
      </c>
      <c r="D14" s="2" t="s">
        <v>18</v>
      </c>
      <c r="E14" s="5" t="s">
        <v>62</v>
      </c>
      <c r="F14" s="3" t="s">
        <v>63</v>
      </c>
      <c r="G14" s="3" t="s">
        <v>64</v>
      </c>
      <c r="H14" s="2" t="s">
        <v>50</v>
      </c>
      <c r="I14" s="2" t="s">
        <v>68</v>
      </c>
      <c r="J14" s="3" t="str">
        <f>HYPERLINK("https://www.boe.es/gazeta/dias/1829/02/19/pdfs/GMD-1829-22.pdf#page=3","Abrir facsímil")</f>
        <v>Abrir facsímil</v>
      </c>
      <c r="K14" s="3" t="s">
        <v>52</v>
      </c>
    </row>
    <row r="15" spans="1:11" ht="42" customHeight="1">
      <c r="A15" s="2" t="s">
        <v>69</v>
      </c>
      <c r="B15" s="2" t="s">
        <v>70</v>
      </c>
      <c r="C15" s="2" t="s">
        <v>41</v>
      </c>
      <c r="D15" s="2" t="s">
        <v>42</v>
      </c>
      <c r="E15" s="5" t="s">
        <v>36</v>
      </c>
      <c r="F15" s="3" t="s">
        <v>37</v>
      </c>
      <c r="G15" s="3" t="s">
        <v>71</v>
      </c>
      <c r="H15" s="2" t="s">
        <v>50</v>
      </c>
      <c r="I15" s="2" t="s">
        <v>72</v>
      </c>
      <c r="J15" s="3" t="str">
        <f>HYPERLINK("https://www.boe.es/gazeta/dias/1829/11/12/pdfs/GMD-1829-159.pdf#page=2","Abrir facsímil")</f>
        <v>Abrir facsímil</v>
      </c>
      <c r="K15" s="3" t="s">
        <v>52</v>
      </c>
    </row>
    <row r="16" spans="1:11" ht="42" customHeight="1">
      <c r="A16" s="2" t="s">
        <v>73</v>
      </c>
      <c r="B16" s="2" t="s">
        <v>74</v>
      </c>
      <c r="C16" s="2" t="s">
        <v>41</v>
      </c>
      <c r="D16" s="2" t="s">
        <v>42</v>
      </c>
      <c r="E16" s="5" t="s">
        <v>75</v>
      </c>
      <c r="F16" s="3" t="s">
        <v>76</v>
      </c>
      <c r="G16" s="3" t="s">
        <v>21</v>
      </c>
      <c r="H16" s="2" t="s">
        <v>50</v>
      </c>
      <c r="I16" s="2" t="s">
        <v>77</v>
      </c>
      <c r="J16" s="3" t="str">
        <f>HYPERLINK("https://www.boe.es/gazeta/dias/1829/09/05/pdfs/GMD-1829-123.pdf#page=3","Abrir facsímil")</f>
        <v>Abrir facsímil</v>
      </c>
      <c r="K16" s="3" t="s">
        <v>52</v>
      </c>
    </row>
    <row r="17" spans="1:11" ht="42" customHeight="1">
      <c r="A17" s="2" t="s">
        <v>78</v>
      </c>
      <c r="B17" s="2" t="s">
        <v>78</v>
      </c>
      <c r="C17" s="2" t="s">
        <v>34</v>
      </c>
      <c r="D17" s="2" t="s">
        <v>35</v>
      </c>
      <c r="E17" s="5" t="s">
        <v>79</v>
      </c>
      <c r="F17" s="3" t="s">
        <v>80</v>
      </c>
      <c r="G17" s="3" t="s">
        <v>71</v>
      </c>
      <c r="H17" s="2" t="s">
        <v>50</v>
      </c>
      <c r="I17" s="2" t="s">
        <v>81</v>
      </c>
      <c r="J17" s="3" t="str">
        <f>HYPERLINK("https://www.boe.es/gazeta/dias/1829/02/21/pdfs/GMD-1829-23.pdf#page=2","Abrir facsímil")</f>
        <v>Abrir facsímil</v>
      </c>
      <c r="K17" s="3" t="s">
        <v>52</v>
      </c>
    </row>
    <row r="18" spans="1:11" ht="42" customHeight="1">
      <c r="A18" s="2" t="s">
        <v>82</v>
      </c>
      <c r="B18" s="2" t="s">
        <v>82</v>
      </c>
      <c r="C18" s="2" t="s">
        <v>34</v>
      </c>
      <c r="D18" s="2" t="s">
        <v>35</v>
      </c>
      <c r="E18" s="5" t="s">
        <v>83</v>
      </c>
      <c r="F18" s="3" t="s">
        <v>84</v>
      </c>
      <c r="G18" s="3" t="s">
        <v>71</v>
      </c>
      <c r="H18" s="2" t="s">
        <v>50</v>
      </c>
      <c r="I18" s="2" t="s">
        <v>85</v>
      </c>
      <c r="J18" s="3" t="str">
        <f>HYPERLINK("https://www.boe.es/gazeta/dias/1829/08/04/pdfs/GMD-1829-109.pdf#page=2","Abrir facsímil")</f>
        <v>Abrir facsímil</v>
      </c>
      <c r="K18" s="3" t="s">
        <v>52</v>
      </c>
    </row>
    <row r="19" spans="1:11" ht="42" customHeight="1">
      <c r="A19" s="2" t="s">
        <v>86</v>
      </c>
      <c r="B19" s="2" t="s">
        <v>86</v>
      </c>
      <c r="C19" s="2" t="s">
        <v>27</v>
      </c>
      <c r="D19" s="2" t="s">
        <v>18</v>
      </c>
      <c r="E19" s="5" t="s">
        <v>87</v>
      </c>
      <c r="F19" s="3" t="s">
        <v>88</v>
      </c>
      <c r="G19" s="3" t="s">
        <v>71</v>
      </c>
      <c r="H19" s="2" t="s">
        <v>50</v>
      </c>
      <c r="I19" s="2" t="s">
        <v>89</v>
      </c>
      <c r="J19" s="3" t="str">
        <f>HYPERLINK("https://www.boe.es/gazeta/dias/1829/11/24/pdfs/GMD-1829-164.pdf#page=2","Abrir facsímil")</f>
        <v>Abrir facsímil</v>
      </c>
      <c r="K19" s="3" t="s">
        <v>52</v>
      </c>
    </row>
    <row r="20" spans="1:11" ht="42" customHeight="1">
      <c r="A20" s="2" t="s">
        <v>90</v>
      </c>
      <c r="B20" s="2" t="s">
        <v>90</v>
      </c>
      <c r="C20" s="2" t="s">
        <v>41</v>
      </c>
      <c r="D20" s="2" t="s">
        <v>42</v>
      </c>
      <c r="E20" s="5" t="s">
        <v>91</v>
      </c>
      <c r="F20" s="3" t="s">
        <v>92</v>
      </c>
      <c r="G20" s="3" t="s">
        <v>71</v>
      </c>
      <c r="H20" s="2" t="s">
        <v>50</v>
      </c>
      <c r="I20" s="2" t="s">
        <v>93</v>
      </c>
      <c r="J20" s="3" t="str">
        <f>HYPERLINK("https://www.boe.es/gazeta/dias/1829/02/28/pdfs/GMD-1829-26.pdf#page=2","Abrir facsímil")</f>
        <v>Abrir facsímil</v>
      </c>
      <c r="K20" s="3" t="s">
        <v>52</v>
      </c>
    </row>
    <row r="21" spans="1:11" ht="42" customHeight="1">
      <c r="A21" s="2" t="s">
        <v>90</v>
      </c>
      <c r="B21" s="2" t="s">
        <v>90</v>
      </c>
      <c r="C21" s="2" t="s">
        <v>41</v>
      </c>
      <c r="D21" s="2" t="s">
        <v>42</v>
      </c>
      <c r="E21" s="5" t="s">
        <v>94</v>
      </c>
      <c r="F21" s="3" t="s">
        <v>95</v>
      </c>
      <c r="G21" s="3" t="s">
        <v>21</v>
      </c>
      <c r="H21" s="2" t="s">
        <v>50</v>
      </c>
      <c r="I21" s="2" t="s">
        <v>96</v>
      </c>
      <c r="J21" s="3" t="str">
        <f>HYPERLINK("https://www.boe.es/gazeta/dias/1829/04/16/pdfs/GMD-1829-46.pdf#page=3","Abrir facsímil")</f>
        <v>Abrir facsímil</v>
      </c>
      <c r="K21" s="3" t="s">
        <v>52</v>
      </c>
    </row>
    <row r="22" spans="1:11" ht="42" customHeight="1">
      <c r="A22" s="2" t="s">
        <v>97</v>
      </c>
      <c r="B22" s="2" t="s">
        <v>97</v>
      </c>
      <c r="C22" s="2" t="s">
        <v>41</v>
      </c>
      <c r="D22" s="2" t="s">
        <v>42</v>
      </c>
      <c r="E22" s="5" t="s">
        <v>98</v>
      </c>
      <c r="F22" s="3" t="s">
        <v>99</v>
      </c>
      <c r="G22" s="3" t="s">
        <v>21</v>
      </c>
      <c r="H22" s="2" t="s">
        <v>50</v>
      </c>
      <c r="I22" s="2" t="s">
        <v>100</v>
      </c>
      <c r="J22" s="3" t="str">
        <f>HYPERLINK("https://www.boe.es/gazeta/dias/1829/01/06/pdfs/GMD-1829-3.pdf#page=3","Abrir facsímil")</f>
        <v>Abrir facsímil</v>
      </c>
      <c r="K22" s="3" t="s">
        <v>52</v>
      </c>
    </row>
    <row r="23" spans="1:11" ht="42" customHeight="1">
      <c r="A23" s="2" t="s">
        <v>101</v>
      </c>
      <c r="B23" s="2" t="s">
        <v>101</v>
      </c>
      <c r="C23" s="2" t="s">
        <v>41</v>
      </c>
      <c r="D23" s="2" t="s">
        <v>42</v>
      </c>
      <c r="E23" s="5" t="s">
        <v>102</v>
      </c>
      <c r="F23" s="3" t="s">
        <v>103</v>
      </c>
      <c r="G23" s="3" t="s">
        <v>45</v>
      </c>
      <c r="H23" s="2" t="s">
        <v>50</v>
      </c>
      <c r="I23" s="2" t="s">
        <v>104</v>
      </c>
      <c r="J23" s="3" t="str">
        <f>HYPERLINK("https://www.boe.es/gazeta/dias/1829/01/31/pdfs/GMD-1829-14.pdf#page=1","Abrir facsímil")</f>
        <v>Abrir facsímil</v>
      </c>
      <c r="K23" s="3" t="s">
        <v>52</v>
      </c>
    </row>
    <row r="24" spans="1:11" ht="42" customHeight="1">
      <c r="A24" s="2" t="s">
        <v>105</v>
      </c>
      <c r="B24" s="2" t="s">
        <v>106</v>
      </c>
      <c r="C24" s="2" t="s">
        <v>41</v>
      </c>
      <c r="D24" s="2" t="s">
        <v>42</v>
      </c>
      <c r="E24" s="5" t="s">
        <v>107</v>
      </c>
      <c r="F24" s="3" t="s">
        <v>108</v>
      </c>
      <c r="G24" s="3" t="s">
        <v>21</v>
      </c>
      <c r="H24" s="2" t="s">
        <v>50</v>
      </c>
      <c r="I24" s="2" t="s">
        <v>109</v>
      </c>
      <c r="J24" s="3" t="str">
        <f>HYPERLINK("https://www.boe.es/gazeta/dias/1829/03/14/pdfs/GMD-1829-32.pdf#page=3","Abrir facsímil")</f>
        <v>Abrir facsímil</v>
      </c>
      <c r="K24" s="3" t="s">
        <v>52</v>
      </c>
    </row>
    <row r="25" spans="1:11" ht="42" customHeight="1">
      <c r="A25" s="2" t="s">
        <v>110</v>
      </c>
      <c r="B25" s="2" t="s">
        <v>110</v>
      </c>
      <c r="C25" s="2" t="s">
        <v>41</v>
      </c>
      <c r="D25" s="2" t="s">
        <v>42</v>
      </c>
      <c r="E25" s="5" t="s">
        <v>111</v>
      </c>
      <c r="F25" s="3" t="s">
        <v>112</v>
      </c>
      <c r="G25" s="3" t="s">
        <v>45</v>
      </c>
      <c r="H25" s="2" t="s">
        <v>50</v>
      </c>
      <c r="I25" s="2" t="s">
        <v>113</v>
      </c>
      <c r="J25" s="3" t="str">
        <f>HYPERLINK("https://www.boe.es/gazeta/dias/1829/01/22/pdfs/GMD-1829-10.pdf#page=1","Abrir facsímil")</f>
        <v>Abrir facsímil</v>
      </c>
      <c r="K25" s="3" t="s">
        <v>52</v>
      </c>
    </row>
    <row r="26" spans="1:11" ht="42" customHeight="1">
      <c r="A26" s="2" t="s">
        <v>114</v>
      </c>
      <c r="B26" s="2" t="s">
        <v>114</v>
      </c>
      <c r="C26" s="2" t="s">
        <v>41</v>
      </c>
      <c r="D26" s="2" t="s">
        <v>42</v>
      </c>
      <c r="E26" s="5" t="s">
        <v>115</v>
      </c>
      <c r="F26" s="3" t="s">
        <v>116</v>
      </c>
      <c r="G26" s="3" t="s">
        <v>71</v>
      </c>
      <c r="H26" s="2" t="s">
        <v>50</v>
      </c>
      <c r="I26" s="2" t="s">
        <v>117</v>
      </c>
      <c r="J26" s="3" t="str">
        <f>HYPERLINK("https://www.boe.es/gazeta/dias/1829/06/18/pdfs/GMD-1829-89.pdf#page=2","Abrir facsímil")</f>
        <v>Abrir facsímil</v>
      </c>
      <c r="K26" s="3" t="s">
        <v>52</v>
      </c>
    </row>
    <row r="27" spans="1:11" ht="42" customHeight="1">
      <c r="A27" s="2" t="s">
        <v>118</v>
      </c>
      <c r="B27" s="2" t="s">
        <v>119</v>
      </c>
      <c r="C27" s="2" t="s">
        <v>17</v>
      </c>
      <c r="D27" s="2" t="s">
        <v>18</v>
      </c>
      <c r="E27" s="5" t="s">
        <v>120</v>
      </c>
      <c r="F27" s="3" t="s">
        <v>121</v>
      </c>
      <c r="G27" s="3" t="s">
        <v>21</v>
      </c>
      <c r="H27" s="2" t="s">
        <v>50</v>
      </c>
      <c r="I27" s="2" t="s">
        <v>122</v>
      </c>
      <c r="J27" s="3" t="str">
        <f>HYPERLINK("https://www.boe.es/gazeta/dias/1829/09/10/pdfs/GMD-1829-126.pdf#page=3","Abrir facsímil")</f>
        <v>Abrir facsímil</v>
      </c>
      <c r="K27" s="3" t="s">
        <v>52</v>
      </c>
    </row>
    <row r="28" spans="1:11" ht="42" customHeight="1">
      <c r="A28" s="2" t="s">
        <v>123</v>
      </c>
      <c r="B28" s="2" t="s">
        <v>123</v>
      </c>
      <c r="C28" s="2" t="s">
        <v>17</v>
      </c>
      <c r="D28" s="2" t="s">
        <v>18</v>
      </c>
      <c r="E28" s="5" t="s">
        <v>124</v>
      </c>
      <c r="F28" s="3" t="s">
        <v>125</v>
      </c>
      <c r="G28" s="3" t="s">
        <v>21</v>
      </c>
      <c r="H28" s="2" t="s">
        <v>50</v>
      </c>
      <c r="I28" s="2" t="s">
        <v>126</v>
      </c>
      <c r="J28" s="3" t="str">
        <f>HYPERLINK("https://www.boe.es/gazeta/dias/1829/05/09/pdfs/GMD-1829-56.pdf#page=3","Abrir facsímil")</f>
        <v>Abrir facsímil</v>
      </c>
      <c r="K28" s="3" t="s">
        <v>52</v>
      </c>
    </row>
    <row r="29" spans="1:11" ht="42" customHeight="1">
      <c r="A29" s="2" t="s">
        <v>127</v>
      </c>
      <c r="B29" s="2" t="s">
        <v>127</v>
      </c>
      <c r="C29" s="2" t="s">
        <v>17</v>
      </c>
      <c r="D29" s="2" t="s">
        <v>18</v>
      </c>
      <c r="E29" s="5" t="s">
        <v>128</v>
      </c>
      <c r="F29" s="3" t="s">
        <v>129</v>
      </c>
      <c r="G29" s="3" t="s">
        <v>30</v>
      </c>
      <c r="H29" s="2" t="s">
        <v>50</v>
      </c>
      <c r="I29" s="2" t="s">
        <v>130</v>
      </c>
      <c r="J29" s="3" t="str">
        <f>HYPERLINK("https://www.boe.es/gazeta/dias/1829/09/01/pdfs/GMD-1829-121.pdf#page=4","Abrir facsímil")</f>
        <v>Abrir facsímil</v>
      </c>
      <c r="K29" s="3" t="s">
        <v>52</v>
      </c>
    </row>
    <row r="30" spans="1:11" ht="42" customHeight="1">
      <c r="A30" s="2" t="s">
        <v>131</v>
      </c>
      <c r="B30" s="2" t="s">
        <v>131</v>
      </c>
      <c r="C30" s="2" t="s">
        <v>34</v>
      </c>
      <c r="D30" s="2" t="s">
        <v>35</v>
      </c>
      <c r="E30" s="5" t="s">
        <v>132</v>
      </c>
      <c r="F30" s="3" t="s">
        <v>133</v>
      </c>
      <c r="G30" s="3" t="s">
        <v>71</v>
      </c>
      <c r="H30" s="2" t="s">
        <v>50</v>
      </c>
      <c r="I30" s="2" t="s">
        <v>134</v>
      </c>
      <c r="J30" s="3" t="str">
        <f>HYPERLINK("https://www.boe.es/gazeta/dias/1829/10/27/pdfs/GMD-1829-152.pdf#page=2","Abrir facsímil")</f>
        <v>Abrir facsímil</v>
      </c>
      <c r="K30" s="3" t="s">
        <v>52</v>
      </c>
    </row>
    <row r="31" spans="1:11" ht="42" customHeight="1">
      <c r="A31" s="2" t="s">
        <v>135</v>
      </c>
      <c r="B31" s="2" t="s">
        <v>136</v>
      </c>
      <c r="C31" s="2" t="s">
        <v>34</v>
      </c>
      <c r="D31" s="2" t="s">
        <v>35</v>
      </c>
      <c r="E31" s="5" t="s">
        <v>137</v>
      </c>
      <c r="F31" s="3" t="s">
        <v>138</v>
      </c>
      <c r="G31" s="3" t="s">
        <v>21</v>
      </c>
      <c r="H31" s="2" t="s">
        <v>50</v>
      </c>
      <c r="I31" s="2" t="s">
        <v>139</v>
      </c>
      <c r="J31" s="3" t="str">
        <f>HYPERLINK("https://www.boe.es/gazeta/dias/1829/04/30/pdfs/GMD-1829-52.pdf#page=3","Abrir facsímil")</f>
        <v>Abrir facsímil</v>
      </c>
      <c r="K31" s="3" t="s">
        <v>52</v>
      </c>
    </row>
    <row r="32" spans="1:11" ht="42" customHeight="1">
      <c r="A32" s="2" t="s">
        <v>140</v>
      </c>
      <c r="B32" s="2" t="s">
        <v>141</v>
      </c>
      <c r="C32" s="2" t="s">
        <v>41</v>
      </c>
      <c r="D32" s="2" t="s">
        <v>42</v>
      </c>
      <c r="E32" s="5" t="s">
        <v>142</v>
      </c>
      <c r="F32" s="3" t="s">
        <v>143</v>
      </c>
      <c r="G32" s="3" t="s">
        <v>45</v>
      </c>
      <c r="H32" s="2" t="s">
        <v>50</v>
      </c>
      <c r="I32" s="2" t="s">
        <v>144</v>
      </c>
      <c r="J32" s="3" t="str">
        <f>HYPERLINK("https://www.boe.es/gazeta/dias/1829/10/29/pdfs/GMD-1829-153.pdf#page=1","Abrir facsímil")</f>
        <v>Abrir facsímil</v>
      </c>
      <c r="K32" s="3" t="s">
        <v>52</v>
      </c>
    </row>
    <row r="33" spans="1:11" ht="42" customHeight="1">
      <c r="A33" s="2" t="s">
        <v>145</v>
      </c>
      <c r="B33" s="2" t="s">
        <v>146</v>
      </c>
      <c r="C33" s="2" t="s">
        <v>34</v>
      </c>
      <c r="D33" s="2" t="s">
        <v>35</v>
      </c>
      <c r="E33" s="5" t="s">
        <v>147</v>
      </c>
      <c r="F33" s="3" t="s">
        <v>148</v>
      </c>
      <c r="G33" s="3" t="s">
        <v>21</v>
      </c>
      <c r="H33" s="2" t="s">
        <v>50</v>
      </c>
      <c r="I33" s="2" t="s">
        <v>149</v>
      </c>
      <c r="J33" s="3" t="str">
        <f>HYPERLINK("https://www.boe.es/gazeta/dias/1829/12/19/pdfs/GMD-1829-175.pdf#page=3","Abrir facsímil")</f>
        <v>Abrir facsímil</v>
      </c>
      <c r="K33" s="3" t="s">
        <v>52</v>
      </c>
    </row>
    <row r="34" spans="1:11" ht="42" customHeight="1">
      <c r="A34" s="2" t="s">
        <v>150</v>
      </c>
      <c r="B34" s="2" t="s">
        <v>150</v>
      </c>
      <c r="C34" s="2" t="s">
        <v>151</v>
      </c>
      <c r="D34" s="2" t="s">
        <v>18</v>
      </c>
      <c r="E34" s="5" t="s">
        <v>152</v>
      </c>
      <c r="F34" s="3" t="s">
        <v>153</v>
      </c>
      <c r="G34" s="3" t="s">
        <v>21</v>
      </c>
      <c r="H34" s="2" t="s">
        <v>50</v>
      </c>
      <c r="I34" s="2" t="s">
        <v>154</v>
      </c>
      <c r="J34" s="3" t="str">
        <f>HYPERLINK("https://www.boe.es/gazeta/dias/1829/06/02/pdfs/GMD-1829-82.pdf#page=3","Abrir facsímil")</f>
        <v>Abrir facsímil</v>
      </c>
      <c r="K34" s="3" t="s">
        <v>52</v>
      </c>
    </row>
    <row r="35" spans="1:11" ht="42" customHeight="1">
      <c r="A35" s="2" t="s">
        <v>155</v>
      </c>
      <c r="B35" s="2" t="s">
        <v>155</v>
      </c>
      <c r="C35" s="2" t="s">
        <v>61</v>
      </c>
      <c r="D35" s="2" t="s">
        <v>18</v>
      </c>
      <c r="E35" s="5" t="s">
        <v>156</v>
      </c>
      <c r="F35" s="3" t="s">
        <v>157</v>
      </c>
      <c r="G35" s="3" t="s">
        <v>71</v>
      </c>
      <c r="H35" s="2" t="s">
        <v>50</v>
      </c>
      <c r="I35" s="2" t="s">
        <v>158</v>
      </c>
      <c r="J35" s="3" t="str">
        <f>HYPERLINK("https://www.boe.es/gazeta/dias/1829/12/05/pdfs/GMD-1829-169.pdf#page=2","Abrir facsímil")</f>
        <v>Abrir facsímil</v>
      </c>
      <c r="K35" s="3" t="s">
        <v>52</v>
      </c>
    </row>
    <row r="36" spans="1:11" ht="42" customHeight="1">
      <c r="A36" s="2" t="s">
        <v>159</v>
      </c>
      <c r="B36" s="2" t="s">
        <v>160</v>
      </c>
      <c r="C36" s="2" t="s">
        <v>17</v>
      </c>
      <c r="D36" s="2" t="s">
        <v>18</v>
      </c>
      <c r="E36" s="5" t="s">
        <v>147</v>
      </c>
      <c r="F36" s="3" t="s">
        <v>148</v>
      </c>
      <c r="G36" s="3" t="s">
        <v>21</v>
      </c>
      <c r="H36" s="2" t="s">
        <v>50</v>
      </c>
      <c r="I36" s="2" t="s">
        <v>161</v>
      </c>
      <c r="J36" s="3" t="str">
        <f>HYPERLINK("https://www.boe.es/gazeta/dias/1829/12/19/pdfs/GMD-1829-175.pdf#page=3","Abrir facsímil")</f>
        <v>Abrir facsímil</v>
      </c>
      <c r="K36" s="3" t="s">
        <v>52</v>
      </c>
    </row>
    <row r="37" spans="1:11" ht="42" customHeight="1">
      <c r="A37" s="2" t="s">
        <v>162</v>
      </c>
      <c r="B37" s="2" t="s">
        <v>163</v>
      </c>
      <c r="C37" s="2" t="s">
        <v>27</v>
      </c>
      <c r="D37" s="2" t="s">
        <v>18</v>
      </c>
      <c r="E37" s="5" t="s">
        <v>164</v>
      </c>
      <c r="F37" s="3" t="s">
        <v>165</v>
      </c>
      <c r="G37" s="3" t="s">
        <v>30</v>
      </c>
      <c r="H37" s="2" t="s">
        <v>50</v>
      </c>
      <c r="I37" s="2" t="s">
        <v>166</v>
      </c>
      <c r="J37" s="3" t="str">
        <f>HYPERLINK("https://www.boe.es/gazeta/dias/1829/06/06/pdfs/GMD-1829-84.pdf#page=4","Abrir facsímil")</f>
        <v>Abrir facsímil</v>
      </c>
      <c r="K37" s="3" t="s">
        <v>52</v>
      </c>
    </row>
    <row r="38" spans="1:11" ht="42" customHeight="1">
      <c r="A38" s="2" t="s">
        <v>162</v>
      </c>
      <c r="B38" s="2" t="s">
        <v>163</v>
      </c>
      <c r="C38" s="2" t="s">
        <v>167</v>
      </c>
      <c r="D38" s="2" t="s">
        <v>18</v>
      </c>
      <c r="E38" s="5" t="s">
        <v>168</v>
      </c>
      <c r="F38" s="3" t="s">
        <v>169</v>
      </c>
      <c r="G38" s="3" t="s">
        <v>30</v>
      </c>
      <c r="H38" s="2" t="s">
        <v>50</v>
      </c>
      <c r="I38" s="2" t="s">
        <v>170</v>
      </c>
      <c r="J38" s="3" t="str">
        <f>HYPERLINK("https://www.boe.es/gazeta/dias/1829/07/04/pdfs/GMD-1829-96.pdf#page=4","Abrir facsímil")</f>
        <v>Abrir facsímil</v>
      </c>
      <c r="K38" s="3" t="s">
        <v>52</v>
      </c>
    </row>
    <row r="39" spans="1:11" ht="42" customHeight="1">
      <c r="A39" s="2" t="s">
        <v>171</v>
      </c>
      <c r="B39" s="2" t="s">
        <v>172</v>
      </c>
      <c r="C39" s="2" t="s">
        <v>17</v>
      </c>
      <c r="D39" s="2" t="s">
        <v>18</v>
      </c>
      <c r="E39" s="5" t="s">
        <v>173</v>
      </c>
      <c r="F39" s="3" t="s">
        <v>174</v>
      </c>
      <c r="G39" s="3" t="s">
        <v>21</v>
      </c>
      <c r="H39" s="2" t="s">
        <v>50</v>
      </c>
      <c r="I39" s="2" t="s">
        <v>175</v>
      </c>
      <c r="J39" s="3" t="str">
        <f>HYPERLINK("https://www.boe.es/gazeta/dias/1829/08/01/pdfs/GMD-1829-108.pdf#page=3","Abrir facsímil")</f>
        <v>Abrir facsímil</v>
      </c>
      <c r="K39" s="3" t="s">
        <v>52</v>
      </c>
    </row>
    <row r="40" spans="1:11" ht="42" customHeight="1">
      <c r="A40" s="2" t="s">
        <v>176</v>
      </c>
      <c r="B40" s="2" t="s">
        <v>177</v>
      </c>
      <c r="C40" s="2" t="s">
        <v>17</v>
      </c>
      <c r="D40" s="2" t="s">
        <v>18</v>
      </c>
      <c r="E40" s="5" t="s">
        <v>178</v>
      </c>
      <c r="F40" s="3" t="s">
        <v>179</v>
      </c>
      <c r="G40" s="3" t="s">
        <v>30</v>
      </c>
      <c r="H40" s="2" t="s">
        <v>50</v>
      </c>
      <c r="I40" s="2" t="s">
        <v>180</v>
      </c>
      <c r="J40" s="3" t="str">
        <f>HYPERLINK("https://www.boe.es/gazeta/dias/1829/01/15/pdfs/GMD-1829-7.pdf#page=4","Abrir facsímil")</f>
        <v>Abrir facsímil</v>
      </c>
      <c r="K40" s="3" t="s">
        <v>52</v>
      </c>
    </row>
    <row r="41" spans="1:11" ht="42" customHeight="1">
      <c r="A41" s="2" t="s">
        <v>181</v>
      </c>
      <c r="B41" s="2" t="s">
        <v>182</v>
      </c>
      <c r="C41" s="2" t="s">
        <v>17</v>
      </c>
      <c r="D41" s="2" t="s">
        <v>18</v>
      </c>
      <c r="E41" s="5" t="s">
        <v>183</v>
      </c>
      <c r="F41" s="3" t="s">
        <v>184</v>
      </c>
      <c r="G41" s="3" t="s">
        <v>21</v>
      </c>
      <c r="H41" s="2" t="s">
        <v>50</v>
      </c>
      <c r="I41" s="2" t="s">
        <v>185</v>
      </c>
      <c r="J41" s="3" t="str">
        <f>HYPERLINK("https://www.boe.es/gazeta/dias/1829/10/13/pdfs/GMD-1829-146.pdf#page=3","Abrir facsímil")</f>
        <v>Abrir facsímil</v>
      </c>
      <c r="K41" s="3" t="s">
        <v>52</v>
      </c>
    </row>
    <row r="42" spans="1:11" ht="42" customHeight="1">
      <c r="A42" s="2" t="s">
        <v>186</v>
      </c>
      <c r="B42" s="2" t="s">
        <v>187</v>
      </c>
      <c r="C42" s="2" t="s">
        <v>17</v>
      </c>
      <c r="D42" s="2" t="s">
        <v>18</v>
      </c>
      <c r="E42" s="5" t="s">
        <v>188</v>
      </c>
      <c r="F42" s="3" t="s">
        <v>189</v>
      </c>
      <c r="G42" s="3" t="s">
        <v>190</v>
      </c>
      <c r="H42" s="2" t="s">
        <v>50</v>
      </c>
      <c r="I42" s="2" t="s">
        <v>191</v>
      </c>
      <c r="J42" s="3" t="str">
        <f>HYPERLINK("https://www.boe.es/gazeta/dias/1829/05/02/pdfs/GMD-1829-53.pdf#page=3","Abrir facsímil")</f>
        <v>Abrir facsímil</v>
      </c>
      <c r="K42" s="3" t="s">
        <v>52</v>
      </c>
    </row>
    <row r="43" spans="1:11" ht="42" customHeight="1">
      <c r="A43" s="2" t="s">
        <v>192</v>
      </c>
      <c r="B43" s="2" t="s">
        <v>193</v>
      </c>
      <c r="C43" s="2" t="s">
        <v>17</v>
      </c>
      <c r="D43" s="2" t="s">
        <v>18</v>
      </c>
      <c r="E43" s="5" t="s">
        <v>194</v>
      </c>
      <c r="F43" s="3" t="s">
        <v>195</v>
      </c>
      <c r="G43" s="3" t="s">
        <v>21</v>
      </c>
      <c r="H43" s="2" t="s">
        <v>50</v>
      </c>
      <c r="I43" s="2" t="s">
        <v>196</v>
      </c>
      <c r="J43" s="3" t="str">
        <f>HYPERLINK("https://www.boe.es/gazeta/dias/1829/05/07/pdfs/GMD-1829-55.pdf#page=3","Abrir facsímil")</f>
        <v>Abrir facsímil</v>
      </c>
      <c r="K43" s="3" t="s">
        <v>52</v>
      </c>
    </row>
    <row r="44" spans="1:11" ht="42" customHeight="1">
      <c r="A44" s="2" t="s">
        <v>197</v>
      </c>
      <c r="B44" s="2" t="s">
        <v>197</v>
      </c>
      <c r="C44" s="2" t="s">
        <v>34</v>
      </c>
      <c r="D44" s="2" t="s">
        <v>35</v>
      </c>
      <c r="E44" s="5" t="s">
        <v>198</v>
      </c>
      <c r="F44" s="3" t="s">
        <v>199</v>
      </c>
      <c r="G44" s="3" t="s">
        <v>71</v>
      </c>
      <c r="H44" s="2" t="s">
        <v>50</v>
      </c>
      <c r="I44" s="2" t="s">
        <v>200</v>
      </c>
      <c r="J44" s="3" t="str">
        <f>HYPERLINK("https://www.boe.es/gazeta/dias/1829/05/19/pdfs/GMD-1829-76.pdf#page=2","Abrir facsímil")</f>
        <v>Abrir facsímil</v>
      </c>
      <c r="K44" s="3" t="s">
        <v>52</v>
      </c>
    </row>
    <row r="45" spans="1:11" ht="42" customHeight="1">
      <c r="A45" s="2" t="s">
        <v>201</v>
      </c>
      <c r="B45" s="2" t="s">
        <v>201</v>
      </c>
      <c r="C45" s="2" t="s">
        <v>27</v>
      </c>
      <c r="D45" s="2" t="s">
        <v>18</v>
      </c>
      <c r="E45" s="5" t="s">
        <v>202</v>
      </c>
      <c r="F45" s="3" t="s">
        <v>203</v>
      </c>
      <c r="G45" s="3" t="s">
        <v>30</v>
      </c>
      <c r="H45" s="2" t="s">
        <v>50</v>
      </c>
      <c r="I45" s="2" t="s">
        <v>204</v>
      </c>
      <c r="J45" s="3" t="str">
        <f>HYPERLINK("https://www.boe.es/gazeta/dias/1829/04/07/pdfs/GMD-1829-42.pdf#page=4","Abrir facsímil")</f>
        <v>Abrir facsímil</v>
      </c>
      <c r="K45" s="3" t="s">
        <v>52</v>
      </c>
    </row>
    <row r="46" spans="1:11" ht="42" customHeight="1">
      <c r="A46" s="2" t="s">
        <v>201</v>
      </c>
      <c r="B46" s="2" t="s">
        <v>201</v>
      </c>
      <c r="C46" s="2" t="s">
        <v>34</v>
      </c>
      <c r="D46" s="2" t="s">
        <v>35</v>
      </c>
      <c r="E46" s="5" t="s">
        <v>137</v>
      </c>
      <c r="F46" s="3" t="s">
        <v>138</v>
      </c>
      <c r="G46" s="3" t="s">
        <v>21</v>
      </c>
      <c r="H46" s="2" t="s">
        <v>50</v>
      </c>
      <c r="I46" s="2" t="s">
        <v>205</v>
      </c>
      <c r="J46" s="3" t="str">
        <f>HYPERLINK("https://www.boe.es/gazeta/dias/1829/04/30/pdfs/GMD-1829-52.pdf#page=3","Abrir facsímil")</f>
        <v>Abrir facsímil</v>
      </c>
      <c r="K46" s="3" t="s">
        <v>52</v>
      </c>
    </row>
    <row r="47" spans="1:11" ht="42" customHeight="1">
      <c r="A47" s="2" t="s">
        <v>201</v>
      </c>
      <c r="B47" s="2" t="s">
        <v>201</v>
      </c>
      <c r="C47" s="2" t="s">
        <v>17</v>
      </c>
      <c r="D47" s="2" t="s">
        <v>18</v>
      </c>
      <c r="E47" s="5" t="s">
        <v>206</v>
      </c>
      <c r="F47" s="3" t="s">
        <v>207</v>
      </c>
      <c r="G47" s="3" t="s">
        <v>30</v>
      </c>
      <c r="H47" s="2" t="s">
        <v>50</v>
      </c>
      <c r="I47" s="2" t="s">
        <v>208</v>
      </c>
      <c r="J47" s="3" t="str">
        <f>HYPERLINK("https://www.boe.es/gazeta/dias/1829/08/25/pdfs/GMD-1829-118.pdf#page=4","Abrir facsímil")</f>
        <v>Abrir facsímil</v>
      </c>
      <c r="K47" s="3" t="s">
        <v>52</v>
      </c>
    </row>
    <row r="48" spans="1:11" ht="42" customHeight="1">
      <c r="A48" s="2" t="s">
        <v>201</v>
      </c>
      <c r="B48" s="2" t="s">
        <v>201</v>
      </c>
      <c r="C48" s="2" t="s">
        <v>17</v>
      </c>
      <c r="D48" s="2" t="s">
        <v>18</v>
      </c>
      <c r="E48" s="5" t="s">
        <v>209</v>
      </c>
      <c r="F48" s="3" t="s">
        <v>210</v>
      </c>
      <c r="G48" s="3" t="s">
        <v>21</v>
      </c>
      <c r="H48" s="2" t="s">
        <v>50</v>
      </c>
      <c r="I48" s="2" t="s">
        <v>211</v>
      </c>
      <c r="J48" s="3" t="str">
        <f>HYPERLINK("https://www.boe.es/gazeta/dias/1829/09/26/pdfs/GMD-1829-139.pdf#page=3","Abrir facsímil")</f>
        <v>Abrir facsímil</v>
      </c>
      <c r="K48" s="3" t="s">
        <v>52</v>
      </c>
    </row>
    <row r="49" spans="1:11" ht="42" customHeight="1">
      <c r="A49" s="2" t="s">
        <v>212</v>
      </c>
      <c r="B49" s="2" t="s">
        <v>213</v>
      </c>
      <c r="C49" s="2" t="s">
        <v>17</v>
      </c>
      <c r="D49" s="2" t="s">
        <v>18</v>
      </c>
      <c r="E49" s="5" t="s">
        <v>214</v>
      </c>
      <c r="F49" s="3" t="s">
        <v>215</v>
      </c>
      <c r="G49" s="3" t="s">
        <v>30</v>
      </c>
      <c r="H49" s="2" t="s">
        <v>50</v>
      </c>
      <c r="I49" s="2" t="s">
        <v>216</v>
      </c>
      <c r="J49" s="3" t="str">
        <f>HYPERLINK("https://www.boe.es/gazeta/dias/1829/08/13/pdfs/GMD-1829-113.pdf#page=4","Abrir facsímil")</f>
        <v>Abrir facsímil</v>
      </c>
      <c r="K49" s="3" t="s">
        <v>52</v>
      </c>
    </row>
    <row r="50" spans="1:11" ht="42" customHeight="1">
      <c r="A50" s="2" t="s">
        <v>217</v>
      </c>
      <c r="B50" s="2" t="s">
        <v>217</v>
      </c>
      <c r="C50" s="2" t="s">
        <v>41</v>
      </c>
      <c r="D50" s="2" t="s">
        <v>42</v>
      </c>
      <c r="E50" s="5" t="s">
        <v>107</v>
      </c>
      <c r="F50" s="3" t="s">
        <v>108</v>
      </c>
      <c r="G50" s="3" t="s">
        <v>45</v>
      </c>
      <c r="H50" s="2" t="s">
        <v>50</v>
      </c>
      <c r="I50" s="2" t="s">
        <v>218</v>
      </c>
      <c r="J50" s="3" t="str">
        <f>HYPERLINK("https://www.boe.es/gazeta/dias/1829/03/14/pdfs/GMD-1829-32.pdf#page=1","Abrir facsímil")</f>
        <v>Abrir facsímil</v>
      </c>
      <c r="K50" s="3" t="s">
        <v>52</v>
      </c>
    </row>
    <row r="51" spans="1:11" ht="42" customHeight="1">
      <c r="A51" s="2" t="s">
        <v>219</v>
      </c>
      <c r="B51" s="2" t="s">
        <v>219</v>
      </c>
      <c r="C51" s="2" t="s">
        <v>17</v>
      </c>
      <c r="D51" s="2" t="s">
        <v>18</v>
      </c>
      <c r="E51" s="5" t="s">
        <v>220</v>
      </c>
      <c r="F51" s="3" t="s">
        <v>221</v>
      </c>
      <c r="G51" s="3" t="s">
        <v>30</v>
      </c>
      <c r="H51" s="2" t="s">
        <v>50</v>
      </c>
      <c r="I51" s="2" t="s">
        <v>222</v>
      </c>
      <c r="J51" s="3" t="str">
        <f>HYPERLINK("https://www.boe.es/gazeta/dias/1829/12/10/pdfs/GMD-1829-171.pdf#page=4","Abrir facsímil")</f>
        <v>Abrir facsímil</v>
      </c>
      <c r="K51" s="3" t="s">
        <v>52</v>
      </c>
    </row>
    <row r="52" spans="1:11" ht="42" customHeight="1">
      <c r="A52" s="2" t="s">
        <v>223</v>
      </c>
      <c r="B52" s="2" t="s">
        <v>224</v>
      </c>
      <c r="C52" s="2" t="s">
        <v>41</v>
      </c>
      <c r="D52" s="2" t="s">
        <v>42</v>
      </c>
      <c r="E52" s="5" t="s">
        <v>202</v>
      </c>
      <c r="F52" s="3" t="s">
        <v>203</v>
      </c>
      <c r="G52" s="3" t="s">
        <v>30</v>
      </c>
      <c r="H52" s="2" t="s">
        <v>50</v>
      </c>
      <c r="I52" s="2" t="s">
        <v>225</v>
      </c>
      <c r="J52" s="3" t="str">
        <f>HYPERLINK("https://www.boe.es/gazeta/dias/1829/04/07/pdfs/GMD-1829-42.pdf#page=4","Abrir facsímil")</f>
        <v>Abrir facsímil</v>
      </c>
      <c r="K52" s="3" t="s">
        <v>52</v>
      </c>
    </row>
    <row r="53" spans="1:11" ht="42" customHeight="1">
      <c r="A53" s="2" t="s">
        <v>226</v>
      </c>
      <c r="B53" s="2" t="s">
        <v>227</v>
      </c>
      <c r="C53" s="2" t="s">
        <v>27</v>
      </c>
      <c r="D53" s="2" t="s">
        <v>18</v>
      </c>
      <c r="E53" s="5" t="s">
        <v>228</v>
      </c>
      <c r="F53" s="3" t="s">
        <v>229</v>
      </c>
      <c r="G53" s="3" t="s">
        <v>30</v>
      </c>
      <c r="H53" s="2" t="s">
        <v>22</v>
      </c>
      <c r="I53" s="2" t="s">
        <v>230</v>
      </c>
      <c r="J53" s="3" t="str">
        <f>HYPERLINK("https://www.boe.es/gazeta/dias/1829/04/28/pdfs/GMD-1829-51.pdf#page=4","Abrir facsímil")</f>
        <v>Abrir facsímil</v>
      </c>
      <c r="K53" s="3" t="s">
        <v>24</v>
      </c>
    </row>
    <row r="54" spans="1:11" ht="42" customHeight="1">
      <c r="A54" s="2" t="s">
        <v>231</v>
      </c>
      <c r="B54" s="2" t="s">
        <v>232</v>
      </c>
      <c r="C54" s="2" t="s">
        <v>34</v>
      </c>
      <c r="D54" s="2" t="s">
        <v>35</v>
      </c>
      <c r="E54" s="5" t="s">
        <v>233</v>
      </c>
      <c r="F54" s="3" t="s">
        <v>234</v>
      </c>
      <c r="G54" s="3" t="s">
        <v>71</v>
      </c>
      <c r="H54" s="2" t="s">
        <v>50</v>
      </c>
      <c r="I54" s="2" t="s">
        <v>235</v>
      </c>
      <c r="J54" s="3" t="str">
        <f>HYPERLINK("https://www.boe.es/gazeta/dias/1829/03/07/pdfs/GMD-1829-29.pdf#page=2","Abrir facsímil")</f>
        <v>Abrir facsímil</v>
      </c>
      <c r="K54" s="3" t="s">
        <v>52</v>
      </c>
    </row>
    <row r="55" spans="1:11" ht="42" customHeight="1">
      <c r="A55" s="2" t="s">
        <v>236</v>
      </c>
      <c r="B55" s="2" t="s">
        <v>237</v>
      </c>
      <c r="C55" s="2" t="s">
        <v>27</v>
      </c>
      <c r="D55" s="2" t="s">
        <v>18</v>
      </c>
      <c r="E55" s="5" t="s">
        <v>238</v>
      </c>
      <c r="F55" s="3" t="s">
        <v>239</v>
      </c>
      <c r="G55" s="3" t="s">
        <v>30</v>
      </c>
      <c r="H55" s="2" t="s">
        <v>50</v>
      </c>
      <c r="I55" s="2" t="s">
        <v>240</v>
      </c>
      <c r="J55" s="3" t="str">
        <f>HYPERLINK("https://www.boe.es/gazeta/dias/1829/07/23/pdfs/GMD-1829-104.pdf#page=4","Abrir facsímil")</f>
        <v>Abrir facsímil</v>
      </c>
      <c r="K55" s="3" t="s">
        <v>52</v>
      </c>
    </row>
    <row r="56" spans="1:11" ht="42" customHeight="1">
      <c r="A56" s="2" t="s">
        <v>241</v>
      </c>
      <c r="B56" s="2" t="s">
        <v>242</v>
      </c>
      <c r="C56" s="2" t="s">
        <v>17</v>
      </c>
      <c r="D56" s="2" t="s">
        <v>18</v>
      </c>
      <c r="E56" s="5" t="s">
        <v>243</v>
      </c>
      <c r="F56" s="3" t="s">
        <v>244</v>
      </c>
      <c r="G56" s="3" t="s">
        <v>30</v>
      </c>
      <c r="H56" s="2" t="s">
        <v>50</v>
      </c>
      <c r="I56" s="2" t="s">
        <v>245</v>
      </c>
      <c r="J56" s="3" t="str">
        <f>HYPERLINK("https://www.boe.es/gazeta/dias/1829/07/21/pdfs/GMD-1829-103.pdf#page=4","Abrir facsímil")</f>
        <v>Abrir facsímil</v>
      </c>
      <c r="K56" s="3" t="s">
        <v>52</v>
      </c>
    </row>
    <row r="57" spans="1:11" ht="42" customHeight="1">
      <c r="A57" s="2" t="s">
        <v>246</v>
      </c>
      <c r="B57" s="2" t="s">
        <v>247</v>
      </c>
      <c r="C57" s="2" t="s">
        <v>17</v>
      </c>
      <c r="D57" s="2" t="s">
        <v>18</v>
      </c>
      <c r="E57" s="5" t="s">
        <v>248</v>
      </c>
      <c r="F57" s="3" t="s">
        <v>249</v>
      </c>
      <c r="G57" s="3" t="s">
        <v>21</v>
      </c>
      <c r="H57" s="2" t="s">
        <v>50</v>
      </c>
      <c r="I57" s="2" t="s">
        <v>250</v>
      </c>
      <c r="J57" s="3" t="str">
        <f>HYPERLINK("https://www.boe.es/gazeta/dias/1829/12/31/pdfs/GMD-1829-180.pdf#page=3","Abrir facsímil")</f>
        <v>Abrir facsímil</v>
      </c>
      <c r="K57" s="3" t="s">
        <v>52</v>
      </c>
    </row>
    <row r="58" spans="1:11" ht="42" customHeight="1">
      <c r="A58" s="2" t="s">
        <v>251</v>
      </c>
      <c r="B58" s="2" t="s">
        <v>252</v>
      </c>
      <c r="C58" s="2" t="s">
        <v>34</v>
      </c>
      <c r="D58" s="2" t="s">
        <v>35</v>
      </c>
      <c r="E58" s="5" t="s">
        <v>128</v>
      </c>
      <c r="F58" s="3" t="s">
        <v>129</v>
      </c>
      <c r="G58" s="3" t="s">
        <v>45</v>
      </c>
      <c r="H58" s="2" t="s">
        <v>22</v>
      </c>
      <c r="I58" s="2" t="s">
        <v>253</v>
      </c>
      <c r="J58" s="3" t="str">
        <f>HYPERLINK("https://www.boe.es/gazeta/dias/1829/09/01/pdfs/GMD-1829-121.pdf#page=1","Abrir facsímil")</f>
        <v>Abrir facsímil</v>
      </c>
      <c r="K58" s="3" t="s">
        <v>24</v>
      </c>
    </row>
    <row r="59" spans="1:11" ht="42" customHeight="1">
      <c r="A59" s="2" t="s">
        <v>254</v>
      </c>
      <c r="B59" s="2" t="s">
        <v>255</v>
      </c>
      <c r="C59" s="2" t="s">
        <v>17</v>
      </c>
      <c r="D59" s="2" t="s">
        <v>18</v>
      </c>
      <c r="E59" s="5" t="s">
        <v>256</v>
      </c>
      <c r="F59" s="3" t="s">
        <v>257</v>
      </c>
      <c r="G59" s="3" t="s">
        <v>71</v>
      </c>
      <c r="H59" s="2" t="s">
        <v>50</v>
      </c>
      <c r="I59" s="2" t="s">
        <v>258</v>
      </c>
      <c r="J59" s="3" t="str">
        <f>HYPERLINK("https://www.boe.es/gazeta/dias/1829/04/23/pdfs/GMD-1829-49.pdf#page=2","Abrir facsímil")</f>
        <v>Abrir facsímil</v>
      </c>
      <c r="K59" s="3" t="s">
        <v>52</v>
      </c>
    </row>
    <row r="60" spans="1:11" ht="42" customHeight="1">
      <c r="A60" s="2" t="s">
        <v>259</v>
      </c>
      <c r="B60" s="2" t="s">
        <v>259</v>
      </c>
      <c r="C60" s="2" t="s">
        <v>17</v>
      </c>
      <c r="D60" s="2" t="s">
        <v>18</v>
      </c>
      <c r="E60" s="5" t="s">
        <v>260</v>
      </c>
      <c r="F60" s="3" t="s">
        <v>261</v>
      </c>
      <c r="G60" s="3" t="s">
        <v>21</v>
      </c>
      <c r="H60" s="2" t="s">
        <v>50</v>
      </c>
      <c r="I60" s="2" t="s">
        <v>262</v>
      </c>
      <c r="J60" s="3" t="str">
        <f>HYPERLINK("https://www.boe.es/gazeta/dias/1829/05/30/pdfs/GMD-1829-81.pdf#page=3","Abrir facsímil")</f>
        <v>Abrir facsímil</v>
      </c>
      <c r="K60" s="3" t="s">
        <v>52</v>
      </c>
    </row>
    <row r="61" spans="1:11" ht="42" customHeight="1">
      <c r="A61" s="2" t="s">
        <v>263</v>
      </c>
      <c r="B61" s="2" t="s">
        <v>264</v>
      </c>
      <c r="C61" s="2" t="s">
        <v>151</v>
      </c>
      <c r="D61" s="2" t="s">
        <v>18</v>
      </c>
      <c r="E61" s="5" t="s">
        <v>265</v>
      </c>
      <c r="F61" s="3" t="s">
        <v>266</v>
      </c>
      <c r="G61" s="3" t="s">
        <v>30</v>
      </c>
      <c r="H61" s="2" t="s">
        <v>50</v>
      </c>
      <c r="I61" s="2" t="s">
        <v>267</v>
      </c>
      <c r="J61" s="3" t="str">
        <f>HYPERLINK("https://www.boe.es/gazeta/dias/1829/08/18/pdfs/GMD-1829-115.pdf#page=4","Abrir facsímil")</f>
        <v>Abrir facsímil</v>
      </c>
      <c r="K61" s="3" t="s">
        <v>52</v>
      </c>
    </row>
    <row r="62" spans="1:11" ht="42" customHeight="1">
      <c r="A62" s="2" t="s">
        <v>268</v>
      </c>
      <c r="B62" s="2" t="s">
        <v>269</v>
      </c>
      <c r="C62" s="2" t="s">
        <v>55</v>
      </c>
      <c r="D62" s="2" t="s">
        <v>18</v>
      </c>
      <c r="E62" s="5" t="s">
        <v>243</v>
      </c>
      <c r="F62" s="3" t="s">
        <v>244</v>
      </c>
      <c r="G62" s="3" t="s">
        <v>30</v>
      </c>
      <c r="H62" s="2" t="s">
        <v>50</v>
      </c>
      <c r="I62" s="2" t="s">
        <v>270</v>
      </c>
      <c r="J62" s="3" t="str">
        <f>HYPERLINK("https://www.boe.es/gazeta/dias/1829/07/21/pdfs/GMD-1829-103.pdf#page=4","Abrir facsímil")</f>
        <v>Abrir facsímil</v>
      </c>
      <c r="K62" s="3" t="s">
        <v>52</v>
      </c>
    </row>
    <row r="63" spans="1:11" ht="42" customHeight="1">
      <c r="A63" s="2" t="s">
        <v>271</v>
      </c>
      <c r="B63" s="2" t="s">
        <v>271</v>
      </c>
      <c r="C63" s="2" t="s">
        <v>17</v>
      </c>
      <c r="D63" s="2" t="s">
        <v>18</v>
      </c>
      <c r="E63" s="5" t="s">
        <v>272</v>
      </c>
      <c r="F63" s="3" t="s">
        <v>273</v>
      </c>
      <c r="G63" s="3" t="s">
        <v>21</v>
      </c>
      <c r="H63" s="2" t="s">
        <v>50</v>
      </c>
      <c r="I63" s="2" t="s">
        <v>274</v>
      </c>
      <c r="J63" s="3" t="str">
        <f>HYPERLINK("https://www.boe.es/gazeta/dias/1829/07/11/pdfs/GMD-1829-99.pdf#page=3","Abrir facsímil")</f>
        <v>Abrir facsímil</v>
      </c>
      <c r="K63" s="3" t="s">
        <v>52</v>
      </c>
    </row>
    <row r="64" spans="1:11" ht="42" customHeight="1">
      <c r="A64" s="2" t="s">
        <v>275</v>
      </c>
      <c r="B64" s="2" t="s">
        <v>276</v>
      </c>
      <c r="C64" s="2" t="s">
        <v>34</v>
      </c>
      <c r="D64" s="2" t="s">
        <v>35</v>
      </c>
      <c r="E64" s="5" t="s">
        <v>272</v>
      </c>
      <c r="F64" s="3" t="s">
        <v>273</v>
      </c>
      <c r="G64" s="3" t="s">
        <v>21</v>
      </c>
      <c r="H64" s="2" t="s">
        <v>50</v>
      </c>
      <c r="I64" s="2" t="s">
        <v>277</v>
      </c>
      <c r="J64" s="3" t="str">
        <f>HYPERLINK("https://www.boe.es/gazeta/dias/1829/07/11/pdfs/GMD-1829-99.pdf#page=3","Abrir facsímil")</f>
        <v>Abrir facsímil</v>
      </c>
      <c r="K64" s="3" t="s">
        <v>52</v>
      </c>
    </row>
    <row r="65" spans="1:11" ht="42" customHeight="1">
      <c r="A65" s="2" t="s">
        <v>278</v>
      </c>
      <c r="B65" s="2" t="s">
        <v>278</v>
      </c>
      <c r="C65" s="2" t="s">
        <v>41</v>
      </c>
      <c r="D65" s="2" t="s">
        <v>42</v>
      </c>
      <c r="E65" s="5" t="s">
        <v>279</v>
      </c>
      <c r="F65" s="3" t="s">
        <v>280</v>
      </c>
      <c r="G65" s="3" t="s">
        <v>71</v>
      </c>
      <c r="H65" s="2" t="s">
        <v>50</v>
      </c>
      <c r="I65" s="2" t="s">
        <v>281</v>
      </c>
      <c r="J65" s="3" t="str">
        <f>HYPERLINK("https://www.boe.es/gazeta/dias/1829/06/27/pdfs/GMD-1829-93.pdf#page=2","Abrir facsímil")</f>
        <v>Abrir facsímil</v>
      </c>
      <c r="K65" s="3" t="s">
        <v>52</v>
      </c>
    </row>
    <row r="66" spans="1:11" ht="42" customHeight="1">
      <c r="A66" s="2" t="s">
        <v>278</v>
      </c>
      <c r="B66" s="2" t="s">
        <v>278</v>
      </c>
      <c r="C66" s="2" t="s">
        <v>41</v>
      </c>
      <c r="D66" s="2" t="s">
        <v>42</v>
      </c>
      <c r="E66" s="5" t="s">
        <v>282</v>
      </c>
      <c r="F66" s="3" t="s">
        <v>283</v>
      </c>
      <c r="G66" s="3" t="s">
        <v>284</v>
      </c>
      <c r="H66" s="2" t="s">
        <v>50</v>
      </c>
      <c r="I66" s="2" t="s">
        <v>285</v>
      </c>
      <c r="J66" s="3" t="str">
        <f>HYPERLINK("https://www.boe.es/gazeta/dias/1829/07/25/pdfs/GMD-1829-105.pdf#page=3","Abrir facsímil")</f>
        <v>Abrir facsímil</v>
      </c>
      <c r="K66" s="3" t="s">
        <v>52</v>
      </c>
    </row>
    <row r="67" spans="1:11" ht="42" customHeight="1">
      <c r="A67" s="2" t="s">
        <v>286</v>
      </c>
      <c r="B67" s="2" t="s">
        <v>286</v>
      </c>
      <c r="C67" s="2" t="s">
        <v>167</v>
      </c>
      <c r="D67" s="2" t="s">
        <v>18</v>
      </c>
      <c r="E67" s="5" t="s">
        <v>287</v>
      </c>
      <c r="F67" s="3" t="s">
        <v>288</v>
      </c>
      <c r="G67" s="3" t="s">
        <v>45</v>
      </c>
      <c r="H67" s="2" t="s">
        <v>50</v>
      </c>
      <c r="I67" s="2" t="s">
        <v>289</v>
      </c>
      <c r="J67" s="3" t="str">
        <f>HYPERLINK("https://www.boe.es/gazeta/dias/1829/12/08/pdfs/GMD-1829-170.pdf#page=1","Abrir facsímil")</f>
        <v>Abrir facsímil</v>
      </c>
      <c r="K67" s="3" t="s">
        <v>52</v>
      </c>
    </row>
    <row r="68" spans="1:11" ht="42" customHeight="1">
      <c r="A68" s="2" t="s">
        <v>290</v>
      </c>
      <c r="B68" s="2" t="s">
        <v>291</v>
      </c>
      <c r="C68" s="2" t="s">
        <v>167</v>
      </c>
      <c r="D68" s="2" t="s">
        <v>18</v>
      </c>
      <c r="E68" s="5" t="s">
        <v>43</v>
      </c>
      <c r="F68" s="3" t="s">
        <v>44</v>
      </c>
      <c r="G68" s="3" t="s">
        <v>45</v>
      </c>
      <c r="H68" s="2" t="s">
        <v>50</v>
      </c>
      <c r="I68" s="2" t="s">
        <v>292</v>
      </c>
      <c r="J68" s="3" t="str">
        <f>HYPERLINK("https://www.boe.es/gazeta/dias/1829/11/14/pdfs/GMD-1829-160.pdf#page=1","Abrir facsímil")</f>
        <v>Abrir facsímil</v>
      </c>
      <c r="K68" s="3" t="s">
        <v>52</v>
      </c>
    </row>
    <row r="69" spans="1:11" ht="42" customHeight="1">
      <c r="A69" s="2" t="s">
        <v>293</v>
      </c>
      <c r="B69" s="2" t="s">
        <v>293</v>
      </c>
      <c r="C69" s="2" t="s">
        <v>41</v>
      </c>
      <c r="D69" s="2" t="s">
        <v>42</v>
      </c>
      <c r="E69" s="5" t="s">
        <v>294</v>
      </c>
      <c r="F69" s="3" t="s">
        <v>295</v>
      </c>
      <c r="G69" s="3" t="s">
        <v>30</v>
      </c>
      <c r="H69" s="2" t="s">
        <v>50</v>
      </c>
      <c r="I69" s="2" t="s">
        <v>296</v>
      </c>
      <c r="J69" s="3" t="str">
        <f>HYPERLINK("https://www.boe.es/gazeta/dias/1829/03/21/pdfs/GMD-1829-35.pdf#page=4","Abrir facsímil")</f>
        <v>Abrir facsímil</v>
      </c>
      <c r="K69" s="3" t="s">
        <v>52</v>
      </c>
    </row>
    <row r="70" spans="1:11" ht="42" customHeight="1">
      <c r="A70" s="2" t="s">
        <v>297</v>
      </c>
      <c r="B70" s="2" t="s">
        <v>298</v>
      </c>
      <c r="C70" s="2" t="s">
        <v>167</v>
      </c>
      <c r="D70" s="2" t="s">
        <v>18</v>
      </c>
      <c r="E70" s="5" t="s">
        <v>299</v>
      </c>
      <c r="F70" s="3" t="s">
        <v>300</v>
      </c>
      <c r="G70" s="3" t="s">
        <v>30</v>
      </c>
      <c r="H70" s="2" t="s">
        <v>50</v>
      </c>
      <c r="I70" s="2" t="s">
        <v>301</v>
      </c>
      <c r="J70" s="3" t="str">
        <f>HYPERLINK("https://www.boe.es/gazeta/dias/1829/08/20/pdfs/GMD-1829-116.pdf#page=4","Abrir facsímil")</f>
        <v>Abrir facsímil</v>
      </c>
      <c r="K70" s="3" t="s">
        <v>52</v>
      </c>
    </row>
    <row r="71" spans="1:11" ht="42" customHeight="1">
      <c r="A71" s="2" t="s">
        <v>302</v>
      </c>
      <c r="B71" s="2" t="s">
        <v>303</v>
      </c>
      <c r="C71" s="2" t="s">
        <v>17</v>
      </c>
      <c r="D71" s="2" t="s">
        <v>18</v>
      </c>
      <c r="E71" s="5" t="s">
        <v>248</v>
      </c>
      <c r="F71" s="3" t="s">
        <v>249</v>
      </c>
      <c r="G71" s="3" t="s">
        <v>21</v>
      </c>
      <c r="H71" s="2" t="s">
        <v>50</v>
      </c>
      <c r="I71" s="2" t="s">
        <v>304</v>
      </c>
      <c r="J71" s="3" t="str">
        <f>HYPERLINK("https://www.boe.es/gazeta/dias/1829/12/31/pdfs/GMD-1829-180.pdf#page=3","Abrir facsímil")</f>
        <v>Abrir facsímil</v>
      </c>
      <c r="K71" s="3" t="s">
        <v>52</v>
      </c>
    </row>
    <row r="72" spans="1:11" ht="42" customHeight="1">
      <c r="A72" s="2" t="s">
        <v>305</v>
      </c>
      <c r="B72" s="2" t="s">
        <v>306</v>
      </c>
      <c r="C72" s="2" t="s">
        <v>27</v>
      </c>
      <c r="D72" s="2" t="s">
        <v>18</v>
      </c>
      <c r="E72" s="5" t="s">
        <v>307</v>
      </c>
      <c r="F72" s="3" t="s">
        <v>308</v>
      </c>
      <c r="G72" s="3" t="s">
        <v>30</v>
      </c>
      <c r="H72" s="2" t="s">
        <v>50</v>
      </c>
      <c r="I72" s="2" t="s">
        <v>309</v>
      </c>
      <c r="J72" s="3" t="str">
        <f>HYPERLINK("https://www.boe.es/gazeta/dias/1829/06/13/pdfs/GMD-1829-87.pdf#page=4","Abrir facsímil")</f>
        <v>Abrir facsímil</v>
      </c>
      <c r="K72" s="3" t="s">
        <v>52</v>
      </c>
    </row>
    <row r="73" spans="1:11" ht="42" customHeight="1">
      <c r="A73" s="2" t="s">
        <v>310</v>
      </c>
      <c r="B73" s="2" t="s">
        <v>311</v>
      </c>
      <c r="C73" s="2" t="s">
        <v>17</v>
      </c>
      <c r="D73" s="2" t="s">
        <v>18</v>
      </c>
      <c r="E73" s="5" t="s">
        <v>312</v>
      </c>
      <c r="F73" s="3" t="s">
        <v>313</v>
      </c>
      <c r="G73" s="3" t="s">
        <v>30</v>
      </c>
      <c r="H73" s="2" t="s">
        <v>50</v>
      </c>
      <c r="I73" s="2" t="s">
        <v>314</v>
      </c>
      <c r="J73" s="3" t="str">
        <f>HYPERLINK("https://www.boe.es/gazeta/dias/1829/10/20/pdfs/GMD-1829-149.pdf#page=4","Abrir facsímil")</f>
        <v>Abrir facsímil</v>
      </c>
      <c r="K73" s="3" t="s">
        <v>52</v>
      </c>
    </row>
    <row r="74" spans="1:11" ht="42" customHeight="1">
      <c r="A74" s="2" t="s">
        <v>315</v>
      </c>
      <c r="B74" s="2" t="s">
        <v>315</v>
      </c>
      <c r="C74" s="2" t="s">
        <v>61</v>
      </c>
      <c r="D74" s="2" t="s">
        <v>18</v>
      </c>
      <c r="E74" s="5" t="s">
        <v>316</v>
      </c>
      <c r="F74" s="3" t="s">
        <v>317</v>
      </c>
      <c r="G74" s="3" t="s">
        <v>30</v>
      </c>
      <c r="H74" s="2" t="s">
        <v>50</v>
      </c>
      <c r="I74" s="2" t="s">
        <v>318</v>
      </c>
      <c r="J74" s="3" t="str">
        <f>HYPERLINK("https://www.boe.es/gazeta/dias/1829/09/22/pdfs/GMD-1829-137.pdf#page=4","Abrir facsímil")</f>
        <v>Abrir facsímil</v>
      </c>
      <c r="K74" s="3" t="s">
        <v>52</v>
      </c>
    </row>
    <row r="75" spans="1:11" ht="42" customHeight="1">
      <c r="A75" s="2" t="s">
        <v>319</v>
      </c>
      <c r="B75" s="2" t="s">
        <v>320</v>
      </c>
      <c r="C75" s="2" t="s">
        <v>17</v>
      </c>
      <c r="D75" s="2" t="s">
        <v>18</v>
      </c>
      <c r="E75" s="5" t="s">
        <v>83</v>
      </c>
      <c r="F75" s="3" t="s">
        <v>84</v>
      </c>
      <c r="G75" s="3" t="s">
        <v>30</v>
      </c>
      <c r="H75" s="2" t="s">
        <v>50</v>
      </c>
      <c r="I75" s="2" t="s">
        <v>321</v>
      </c>
      <c r="J75" s="3" t="str">
        <f>HYPERLINK("https://www.boe.es/gazeta/dias/1829/08/04/pdfs/GMD-1829-109.pdf#page=4","Abrir facsímil")</f>
        <v>Abrir facsímil</v>
      </c>
      <c r="K75" s="3" t="s">
        <v>52</v>
      </c>
    </row>
    <row r="76" spans="1:11" ht="42" customHeight="1">
      <c r="A76" s="2" t="s">
        <v>322</v>
      </c>
      <c r="B76" s="2" t="s">
        <v>323</v>
      </c>
      <c r="C76" s="2" t="s">
        <v>41</v>
      </c>
      <c r="D76" s="2" t="s">
        <v>42</v>
      </c>
      <c r="E76" s="5" t="s">
        <v>43</v>
      </c>
      <c r="F76" s="3" t="s">
        <v>44</v>
      </c>
      <c r="G76" s="3" t="s">
        <v>71</v>
      </c>
      <c r="H76" s="2" t="s">
        <v>50</v>
      </c>
      <c r="I76" s="2" t="s">
        <v>324</v>
      </c>
      <c r="J76" s="3" t="str">
        <f>HYPERLINK("https://www.boe.es/gazeta/dias/1829/11/14/pdfs/GMD-1829-160.pdf#page=2","Abrir facsímil")</f>
        <v>Abrir facsímil</v>
      </c>
      <c r="K76" s="3" t="s">
        <v>52</v>
      </c>
    </row>
    <row r="77" spans="1:11" ht="42" customHeight="1">
      <c r="A77" s="2" t="s">
        <v>325</v>
      </c>
      <c r="B77" s="2" t="s">
        <v>325</v>
      </c>
      <c r="C77" s="2" t="s">
        <v>17</v>
      </c>
      <c r="D77" s="2" t="s">
        <v>18</v>
      </c>
      <c r="E77" s="5" t="s">
        <v>260</v>
      </c>
      <c r="F77" s="3" t="s">
        <v>261</v>
      </c>
      <c r="G77" s="3" t="s">
        <v>71</v>
      </c>
      <c r="H77" s="2" t="s">
        <v>50</v>
      </c>
      <c r="I77" s="2" t="s">
        <v>326</v>
      </c>
      <c r="J77" s="3" t="str">
        <f>HYPERLINK("https://www.boe.es/gazeta/dias/1829/05/30/pdfs/GMD-1829-81.pdf#page=2","Abrir facsímil")</f>
        <v>Abrir facsímil</v>
      </c>
      <c r="K77" s="3" t="s">
        <v>52</v>
      </c>
    </row>
    <row r="78" spans="1:11" ht="42" customHeight="1">
      <c r="A78" s="2" t="s">
        <v>327</v>
      </c>
      <c r="B78" s="2" t="s">
        <v>327</v>
      </c>
      <c r="C78" s="2" t="s">
        <v>17</v>
      </c>
      <c r="D78" s="2" t="s">
        <v>18</v>
      </c>
      <c r="E78" s="5" t="s">
        <v>220</v>
      </c>
      <c r="F78" s="3" t="s">
        <v>221</v>
      </c>
      <c r="G78" s="3" t="s">
        <v>30</v>
      </c>
      <c r="H78" s="2" t="s">
        <v>50</v>
      </c>
      <c r="I78" s="2" t="s">
        <v>328</v>
      </c>
      <c r="J78" s="3" t="str">
        <f>HYPERLINK("https://www.boe.es/gazeta/dias/1829/12/10/pdfs/GMD-1829-171.pdf#page=4","Abrir facsímil")</f>
        <v>Abrir facsímil</v>
      </c>
      <c r="K78" s="3" t="s">
        <v>52</v>
      </c>
    </row>
    <row r="79" spans="1:11" ht="42" customHeight="1">
      <c r="A79" s="2" t="s">
        <v>329</v>
      </c>
      <c r="B79" s="2" t="s">
        <v>329</v>
      </c>
      <c r="C79" s="2" t="s">
        <v>151</v>
      </c>
      <c r="D79" s="2" t="s">
        <v>18</v>
      </c>
      <c r="E79" s="5" t="s">
        <v>330</v>
      </c>
      <c r="F79" s="3" t="s">
        <v>331</v>
      </c>
      <c r="G79" s="3" t="s">
        <v>71</v>
      </c>
      <c r="H79" s="2" t="s">
        <v>50</v>
      </c>
      <c r="I79" s="2" t="s">
        <v>332</v>
      </c>
      <c r="J79" s="3" t="str">
        <f>HYPERLINK("https://www.boe.es/gazeta/dias/1829/10/08/pdfs/GMD-1829-144.pdf#page=2","Abrir facsímil")</f>
        <v>Abrir facsímil</v>
      </c>
      <c r="K79" s="3" t="s">
        <v>52</v>
      </c>
    </row>
    <row r="80" spans="1:11" ht="42" customHeight="1">
      <c r="A80" s="2" t="s">
        <v>333</v>
      </c>
      <c r="B80" s="2" t="s">
        <v>333</v>
      </c>
      <c r="C80" s="2" t="s">
        <v>61</v>
      </c>
      <c r="D80" s="2" t="s">
        <v>18</v>
      </c>
      <c r="E80" s="5" t="s">
        <v>334</v>
      </c>
      <c r="F80" s="3" t="s">
        <v>335</v>
      </c>
      <c r="G80" s="3" t="s">
        <v>71</v>
      </c>
      <c r="H80" s="2" t="s">
        <v>50</v>
      </c>
      <c r="I80" s="2" t="s">
        <v>336</v>
      </c>
      <c r="J80" s="3" t="str">
        <f>HYPERLINK("https://www.boe.es/gazeta/dias/1829/11/19/pdfs/GMD-1829-162.pdf#page=2","Abrir facsímil")</f>
        <v>Abrir facsímil</v>
      </c>
      <c r="K80" s="3" t="s">
        <v>52</v>
      </c>
    </row>
    <row r="81" spans="1:11" ht="42" customHeight="1">
      <c r="A81" s="2" t="s">
        <v>337</v>
      </c>
      <c r="B81" s="2" t="s">
        <v>338</v>
      </c>
      <c r="C81" s="2" t="s">
        <v>27</v>
      </c>
      <c r="D81" s="2" t="s">
        <v>18</v>
      </c>
      <c r="E81" s="5" t="s">
        <v>339</v>
      </c>
      <c r="F81" s="3" t="s">
        <v>340</v>
      </c>
      <c r="G81" s="3" t="s">
        <v>30</v>
      </c>
      <c r="H81" s="2" t="s">
        <v>50</v>
      </c>
      <c r="I81" s="2" t="s">
        <v>341</v>
      </c>
      <c r="J81" s="3" t="str">
        <f>HYPERLINK("https://www.boe.es/gazeta/dias/1829/03/03/pdfs/GMD-1829-27.pdf#page=4","Abrir facsímil")</f>
        <v>Abrir facsímil</v>
      </c>
      <c r="K81" s="3" t="s">
        <v>52</v>
      </c>
    </row>
    <row r="82" spans="1:11" ht="42" customHeight="1">
      <c r="A82" s="2" t="s">
        <v>342</v>
      </c>
      <c r="B82" s="2" t="s">
        <v>343</v>
      </c>
      <c r="C82" s="2" t="s">
        <v>17</v>
      </c>
      <c r="D82" s="2" t="s">
        <v>18</v>
      </c>
      <c r="E82" s="5" t="s">
        <v>344</v>
      </c>
      <c r="F82" s="3" t="s">
        <v>345</v>
      </c>
      <c r="G82" s="3" t="s">
        <v>30</v>
      </c>
      <c r="H82" s="2" t="s">
        <v>50</v>
      </c>
      <c r="I82" s="2" t="s">
        <v>346</v>
      </c>
      <c r="J82" s="3" t="str">
        <f>HYPERLINK("https://www.boe.es/gazeta/dias/1829/08/29/pdfs/GMD-1829-120.pdf#page=4","Abrir facsímil")</f>
        <v>Abrir facsímil</v>
      </c>
      <c r="K82" s="3" t="s">
        <v>52</v>
      </c>
    </row>
    <row r="83" spans="1:11" ht="42" customHeight="1">
      <c r="A83" s="2" t="s">
        <v>347</v>
      </c>
      <c r="B83" s="2" t="s">
        <v>348</v>
      </c>
      <c r="C83" s="2" t="s">
        <v>61</v>
      </c>
      <c r="D83" s="2" t="s">
        <v>18</v>
      </c>
      <c r="E83" s="5" t="s">
        <v>173</v>
      </c>
      <c r="F83" s="3" t="s">
        <v>174</v>
      </c>
      <c r="G83" s="3" t="s">
        <v>45</v>
      </c>
      <c r="H83" s="2" t="s">
        <v>50</v>
      </c>
      <c r="I83" s="2" t="s">
        <v>349</v>
      </c>
      <c r="J83" s="3" t="str">
        <f>HYPERLINK("https://www.boe.es/gazeta/dias/1829/08/01/pdfs/GMD-1829-108.pdf#page=1","Abrir facsímil")</f>
        <v>Abrir facsímil</v>
      </c>
      <c r="K83" s="3" t="s">
        <v>52</v>
      </c>
    </row>
    <row r="84" spans="1:11" ht="42" customHeight="1">
      <c r="A84" s="2" t="s">
        <v>350</v>
      </c>
      <c r="B84" s="2" t="s">
        <v>351</v>
      </c>
      <c r="C84" s="2" t="s">
        <v>27</v>
      </c>
      <c r="D84" s="2" t="s">
        <v>18</v>
      </c>
      <c r="E84" s="5" t="s">
        <v>202</v>
      </c>
      <c r="F84" s="3" t="s">
        <v>203</v>
      </c>
      <c r="G84" s="3" t="s">
        <v>30</v>
      </c>
      <c r="H84" s="2" t="s">
        <v>50</v>
      </c>
      <c r="I84" s="2" t="s">
        <v>352</v>
      </c>
      <c r="J84" s="3" t="str">
        <f>HYPERLINK("https://www.boe.es/gazeta/dias/1829/04/07/pdfs/GMD-1829-42.pdf#page=4","Abrir facsímil")</f>
        <v>Abrir facsímil</v>
      </c>
      <c r="K84" s="3" t="s">
        <v>52</v>
      </c>
    </row>
    <row r="85" spans="1:11" ht="42" customHeight="1">
      <c r="A85" s="2" t="s">
        <v>353</v>
      </c>
      <c r="B85" s="2" t="s">
        <v>354</v>
      </c>
      <c r="C85" s="2" t="s">
        <v>151</v>
      </c>
      <c r="D85" s="2" t="s">
        <v>18</v>
      </c>
      <c r="E85" s="5" t="s">
        <v>355</v>
      </c>
      <c r="F85" s="3" t="s">
        <v>356</v>
      </c>
      <c r="G85" s="3" t="s">
        <v>30</v>
      </c>
      <c r="H85" s="2" t="s">
        <v>50</v>
      </c>
      <c r="I85" s="2" t="s">
        <v>357</v>
      </c>
      <c r="J85" s="3" t="str">
        <f>HYPERLINK("https://www.boe.es/gazeta/dias/1829/10/03/pdfs/GMD-1829-142.pdf#page=4","Abrir facsímil")</f>
        <v>Abrir facsímil</v>
      </c>
      <c r="K85" s="3" t="s">
        <v>52</v>
      </c>
    </row>
    <row r="86" spans="1:11" ht="42" customHeight="1">
      <c r="A86" s="2" t="s">
        <v>358</v>
      </c>
      <c r="B86" s="2" t="s">
        <v>359</v>
      </c>
      <c r="C86" s="2" t="s">
        <v>55</v>
      </c>
      <c r="D86" s="2" t="s">
        <v>18</v>
      </c>
      <c r="E86" s="5" t="s">
        <v>307</v>
      </c>
      <c r="F86" s="3" t="s">
        <v>308</v>
      </c>
      <c r="G86" s="3" t="s">
        <v>30</v>
      </c>
      <c r="H86" s="2" t="s">
        <v>50</v>
      </c>
      <c r="I86" s="2" t="s">
        <v>360</v>
      </c>
      <c r="J86" s="3" t="str">
        <f>HYPERLINK("https://www.boe.es/gazeta/dias/1829/06/13/pdfs/GMD-1829-87.pdf#page=4","Abrir facsímil")</f>
        <v>Abrir facsímil</v>
      </c>
      <c r="K86" s="3" t="s">
        <v>52</v>
      </c>
    </row>
    <row r="87" spans="1:11" ht="42" customHeight="1">
      <c r="A87" s="2" t="s">
        <v>361</v>
      </c>
      <c r="B87" s="2" t="s">
        <v>362</v>
      </c>
      <c r="C87" s="2" t="s">
        <v>41</v>
      </c>
      <c r="D87" s="2" t="s">
        <v>42</v>
      </c>
      <c r="E87" s="5" t="s">
        <v>363</v>
      </c>
      <c r="F87" s="3" t="s">
        <v>364</v>
      </c>
      <c r="G87" s="3" t="s">
        <v>30</v>
      </c>
      <c r="H87" s="2" t="s">
        <v>50</v>
      </c>
      <c r="I87" s="2" t="s">
        <v>365</v>
      </c>
      <c r="J87" s="3" t="str">
        <f>HYPERLINK("https://www.boe.es/gazeta/dias/1829/03/26/pdfs/GMD-1829-37.pdf#page=4","Abrir facsímil")</f>
        <v>Abrir facsímil</v>
      </c>
      <c r="K87" s="3" t="s">
        <v>52</v>
      </c>
    </row>
    <row r="88" spans="1:11" ht="42" customHeight="1">
      <c r="A88" s="2" t="s">
        <v>366</v>
      </c>
      <c r="B88" s="2" t="s">
        <v>367</v>
      </c>
      <c r="C88" s="2" t="s">
        <v>34</v>
      </c>
      <c r="D88" s="2" t="s">
        <v>35</v>
      </c>
      <c r="E88" s="5" t="s">
        <v>164</v>
      </c>
      <c r="F88" s="3" t="s">
        <v>165</v>
      </c>
      <c r="G88" s="3" t="s">
        <v>368</v>
      </c>
      <c r="H88" s="2" t="s">
        <v>50</v>
      </c>
      <c r="I88" s="2" t="s">
        <v>369</v>
      </c>
      <c r="J88" s="3" t="str">
        <f>HYPERLINK("https://www.boe.es/gazeta/dias/1829/06/06/pdfs/GMD-1829-84.pdf#page=3","Abrir facsímil")</f>
        <v>Abrir facsímil</v>
      </c>
      <c r="K88" s="3" t="s">
        <v>52</v>
      </c>
    </row>
    <row r="89" spans="1:11" ht="42" customHeight="1">
      <c r="A89" s="2" t="s">
        <v>370</v>
      </c>
      <c r="B89" s="2" t="s">
        <v>371</v>
      </c>
      <c r="C89" s="2" t="s">
        <v>34</v>
      </c>
      <c r="D89" s="2" t="s">
        <v>35</v>
      </c>
      <c r="E89" s="5" t="s">
        <v>188</v>
      </c>
      <c r="F89" s="3" t="s">
        <v>189</v>
      </c>
      <c r="G89" s="3" t="s">
        <v>71</v>
      </c>
      <c r="H89" s="2" t="s">
        <v>50</v>
      </c>
      <c r="I89" s="2" t="s">
        <v>372</v>
      </c>
      <c r="J89" s="3" t="str">
        <f>HYPERLINK("https://www.boe.es/gazeta/dias/1829/05/02/pdfs/GMD-1829-53.pdf#page=2","Abrir facsímil")</f>
        <v>Abrir facsímil</v>
      </c>
      <c r="K89" s="3" t="s">
        <v>52</v>
      </c>
    </row>
    <row r="90" spans="1:11" ht="42" customHeight="1">
      <c r="A90" s="2" t="s">
        <v>373</v>
      </c>
      <c r="B90" s="2" t="s">
        <v>374</v>
      </c>
      <c r="C90" s="2" t="s">
        <v>17</v>
      </c>
      <c r="D90" s="2" t="s">
        <v>18</v>
      </c>
      <c r="E90" s="5" t="s">
        <v>375</v>
      </c>
      <c r="F90" s="3" t="s">
        <v>376</v>
      </c>
      <c r="G90" s="3" t="s">
        <v>30</v>
      </c>
      <c r="H90" s="2" t="s">
        <v>50</v>
      </c>
      <c r="I90" s="2" t="s">
        <v>377</v>
      </c>
      <c r="J90" s="3" t="str">
        <f>HYPERLINK("https://www.boe.es/gazeta/dias/1829/10/31/pdfs/GMD-1829-154.pdf#page=4","Abrir facsímil")</f>
        <v>Abrir facsímil</v>
      </c>
      <c r="K90" s="3" t="s">
        <v>52</v>
      </c>
    </row>
    <row r="91" spans="1:11" ht="42" customHeight="1">
      <c r="A91" s="2" t="s">
        <v>378</v>
      </c>
      <c r="B91" s="2" t="s">
        <v>379</v>
      </c>
      <c r="C91" s="2" t="s">
        <v>17</v>
      </c>
      <c r="D91" s="2" t="s">
        <v>18</v>
      </c>
      <c r="E91" s="5" t="s">
        <v>380</v>
      </c>
      <c r="F91" s="3" t="s">
        <v>381</v>
      </c>
      <c r="G91" s="3" t="s">
        <v>30</v>
      </c>
      <c r="H91" s="2" t="s">
        <v>50</v>
      </c>
      <c r="I91" s="2" t="s">
        <v>382</v>
      </c>
      <c r="J91" s="3" t="str">
        <f>HYPERLINK("https://www.boe.es/gazeta/dias/1829/11/10/pdfs/GMD-1829-158.pdf#page=4","Abrir facsímil")</f>
        <v>Abrir facsímil</v>
      </c>
      <c r="K91" s="3" t="s">
        <v>52</v>
      </c>
    </row>
    <row r="92" spans="1:11" ht="42" customHeight="1">
      <c r="A92" s="2" t="s">
        <v>383</v>
      </c>
      <c r="B92" s="2" t="s">
        <v>384</v>
      </c>
      <c r="C92" s="2" t="s">
        <v>34</v>
      </c>
      <c r="D92" s="2" t="s">
        <v>35</v>
      </c>
      <c r="E92" s="5" t="s">
        <v>385</v>
      </c>
      <c r="F92" s="3" t="s">
        <v>386</v>
      </c>
      <c r="G92" s="3" t="s">
        <v>21</v>
      </c>
      <c r="H92" s="2" t="s">
        <v>50</v>
      </c>
      <c r="I92" s="2" t="s">
        <v>387</v>
      </c>
      <c r="J92" s="3" t="str">
        <f>HYPERLINK("https://www.boe.es/gazeta/dias/1829/08/11/pdfs/GMD-1829-112.pdf#page=3","Abrir facsímil")</f>
        <v>Abrir facsímil</v>
      </c>
      <c r="K92" s="3" t="s">
        <v>52</v>
      </c>
    </row>
    <row r="93" spans="1:11" ht="42" customHeight="1">
      <c r="A93" s="2" t="s">
        <v>388</v>
      </c>
      <c r="B93" s="2" t="s">
        <v>389</v>
      </c>
      <c r="C93" s="2" t="s">
        <v>41</v>
      </c>
      <c r="D93" s="2" t="s">
        <v>42</v>
      </c>
      <c r="E93" s="5" t="s">
        <v>238</v>
      </c>
      <c r="F93" s="3" t="s">
        <v>239</v>
      </c>
      <c r="G93" s="3" t="s">
        <v>30</v>
      </c>
      <c r="H93" s="2" t="s">
        <v>50</v>
      </c>
      <c r="I93" s="2" t="s">
        <v>390</v>
      </c>
      <c r="J93" s="3" t="str">
        <f>HYPERLINK("https://www.boe.es/gazeta/dias/1829/07/23/pdfs/GMD-1829-104.pdf#page=4","Abrir facsímil")</f>
        <v>Abrir facsímil</v>
      </c>
      <c r="K93" s="3" t="s">
        <v>52</v>
      </c>
    </row>
    <row r="94" spans="1:11" ht="42" customHeight="1">
      <c r="A94" s="2" t="s">
        <v>391</v>
      </c>
      <c r="B94" s="2" t="s">
        <v>392</v>
      </c>
      <c r="C94" s="2" t="s">
        <v>41</v>
      </c>
      <c r="D94" s="2" t="s">
        <v>42</v>
      </c>
      <c r="E94" s="5" t="s">
        <v>393</v>
      </c>
      <c r="F94" s="3" t="s">
        <v>394</v>
      </c>
      <c r="G94" s="3" t="s">
        <v>30</v>
      </c>
      <c r="H94" s="2" t="s">
        <v>22</v>
      </c>
      <c r="I94" s="2" t="s">
        <v>395</v>
      </c>
      <c r="J94" s="3" t="str">
        <f>HYPERLINK("https://www.boe.es/gazeta/dias/1829/06/04/pdfs/GMD-1829-83.pdf#page=4","Abrir facsímil")</f>
        <v>Abrir facsímil</v>
      </c>
      <c r="K94" s="3" t="s">
        <v>24</v>
      </c>
    </row>
    <row r="95" spans="1:11" ht="42" customHeight="1">
      <c r="A95" s="2" t="s">
        <v>396</v>
      </c>
      <c r="B95" s="2" t="s">
        <v>397</v>
      </c>
      <c r="C95" s="2" t="s">
        <v>55</v>
      </c>
      <c r="D95" s="2" t="s">
        <v>18</v>
      </c>
      <c r="E95" s="5" t="s">
        <v>398</v>
      </c>
      <c r="F95" s="3" t="s">
        <v>399</v>
      </c>
      <c r="G95" s="3" t="s">
        <v>30</v>
      </c>
      <c r="H95" s="2" t="s">
        <v>50</v>
      </c>
      <c r="I95" s="2" t="s">
        <v>400</v>
      </c>
      <c r="J95" s="3" t="str">
        <f>HYPERLINK("https://www.boe.es/gazeta/dias/1829/12/24/pdfs/GMD-1829-177.pdf#page=4","Abrir facsímil")</f>
        <v>Abrir facsímil</v>
      </c>
      <c r="K95" s="3" t="s">
        <v>52</v>
      </c>
    </row>
    <row r="96" spans="1:11" ht="42" customHeight="1">
      <c r="A96" s="2" t="s">
        <v>401</v>
      </c>
      <c r="B96" s="2" t="s">
        <v>402</v>
      </c>
      <c r="C96" s="2" t="s">
        <v>17</v>
      </c>
      <c r="D96" s="2" t="s">
        <v>18</v>
      </c>
      <c r="E96" s="5" t="s">
        <v>403</v>
      </c>
      <c r="F96" s="3" t="s">
        <v>404</v>
      </c>
      <c r="G96" s="3" t="s">
        <v>21</v>
      </c>
      <c r="H96" s="2" t="s">
        <v>50</v>
      </c>
      <c r="I96" s="2" t="s">
        <v>405</v>
      </c>
      <c r="J96" s="3" t="str">
        <f>HYPERLINK("https://www.boe.es/gazeta/dias/1829/10/22/pdfs/GMD-1829-150.pdf#page=3","Abrir facsímil")</f>
        <v>Abrir facsímil</v>
      </c>
      <c r="K96" s="3" t="s">
        <v>52</v>
      </c>
    </row>
    <row r="97" spans="1:11" ht="42" customHeight="1">
      <c r="A97" s="2" t="s">
        <v>406</v>
      </c>
      <c r="B97" s="2" t="s">
        <v>407</v>
      </c>
      <c r="C97" s="2" t="s">
        <v>17</v>
      </c>
      <c r="D97" s="2" t="s">
        <v>18</v>
      </c>
      <c r="E97" s="5" t="s">
        <v>156</v>
      </c>
      <c r="F97" s="3" t="s">
        <v>157</v>
      </c>
      <c r="G97" s="3" t="s">
        <v>30</v>
      </c>
      <c r="H97" s="2" t="s">
        <v>22</v>
      </c>
      <c r="I97" s="2" t="s">
        <v>408</v>
      </c>
      <c r="J97" s="3" t="str">
        <f>HYPERLINK("https://www.boe.es/gazeta/dias/1829/12/05/pdfs/GMD-1829-169.pdf#page=4","Abrir facsímil")</f>
        <v>Abrir facsímil</v>
      </c>
      <c r="K97" s="3" t="s">
        <v>24</v>
      </c>
    </row>
    <row r="98" spans="1:11" ht="42" customHeight="1">
      <c r="A98" s="2" t="s">
        <v>409</v>
      </c>
      <c r="B98" s="2" t="s">
        <v>410</v>
      </c>
      <c r="C98" s="2" t="s">
        <v>167</v>
      </c>
      <c r="D98" s="2" t="s">
        <v>18</v>
      </c>
      <c r="E98" s="5" t="s">
        <v>220</v>
      </c>
      <c r="F98" s="3" t="s">
        <v>221</v>
      </c>
      <c r="G98" s="3" t="s">
        <v>21</v>
      </c>
      <c r="H98" s="2" t="s">
        <v>50</v>
      </c>
      <c r="I98" s="2" t="s">
        <v>411</v>
      </c>
      <c r="J98" s="3" t="str">
        <f>HYPERLINK("https://www.boe.es/gazeta/dias/1829/12/10/pdfs/GMD-1829-171.pdf#page=3","Abrir facsímil")</f>
        <v>Abrir facsímil</v>
      </c>
      <c r="K98" s="3" t="s">
        <v>52</v>
      </c>
    </row>
    <row r="99" spans="1:11" ht="42" customHeight="1">
      <c r="A99" s="2" t="s">
        <v>412</v>
      </c>
      <c r="B99" s="2" t="s">
        <v>413</v>
      </c>
      <c r="C99" s="2" t="s">
        <v>41</v>
      </c>
      <c r="D99" s="2" t="s">
        <v>42</v>
      </c>
      <c r="E99" s="5" t="s">
        <v>344</v>
      </c>
      <c r="F99" s="3" t="s">
        <v>345</v>
      </c>
      <c r="G99" s="3" t="s">
        <v>30</v>
      </c>
      <c r="H99" s="2" t="s">
        <v>50</v>
      </c>
      <c r="I99" s="2" t="s">
        <v>414</v>
      </c>
      <c r="J99" s="3" t="str">
        <f>HYPERLINK("https://www.boe.es/gazeta/dias/1829/08/29/pdfs/GMD-1829-120.pdf#page=4","Abrir facsímil")</f>
        <v>Abrir facsímil</v>
      </c>
      <c r="K99" s="3" t="s">
        <v>52</v>
      </c>
    </row>
    <row r="100" spans="1:11" ht="42" customHeight="1">
      <c r="A100" s="2" t="s">
        <v>415</v>
      </c>
      <c r="B100" s="2" t="s">
        <v>415</v>
      </c>
      <c r="C100" s="2" t="s">
        <v>34</v>
      </c>
      <c r="D100" s="2" t="s">
        <v>35</v>
      </c>
      <c r="E100" s="5" t="s">
        <v>416</v>
      </c>
      <c r="F100" s="3" t="s">
        <v>417</v>
      </c>
      <c r="G100" s="3" t="s">
        <v>30</v>
      </c>
      <c r="H100" s="2" t="s">
        <v>50</v>
      </c>
      <c r="I100" s="2" t="s">
        <v>418</v>
      </c>
      <c r="J100" s="3" t="str">
        <f>HYPERLINK("https://www.boe.es/gazeta/dias/1829/01/03/pdfs/GMD-1829-2.pdf#page=4","Abrir facsímil")</f>
        <v>Abrir facsímil</v>
      </c>
      <c r="K100" s="3" t="s">
        <v>52</v>
      </c>
    </row>
    <row r="101" spans="1:11" ht="42" customHeight="1">
      <c r="A101" s="2" t="s">
        <v>415</v>
      </c>
      <c r="B101" s="2" t="s">
        <v>415</v>
      </c>
      <c r="C101" s="2" t="s">
        <v>34</v>
      </c>
      <c r="D101" s="2" t="s">
        <v>35</v>
      </c>
      <c r="E101" s="5" t="s">
        <v>363</v>
      </c>
      <c r="F101" s="3" t="s">
        <v>364</v>
      </c>
      <c r="G101" s="3" t="s">
        <v>30</v>
      </c>
      <c r="H101" s="2" t="s">
        <v>50</v>
      </c>
      <c r="I101" s="2" t="s">
        <v>419</v>
      </c>
      <c r="J101" s="3" t="str">
        <f>HYPERLINK("https://www.boe.es/gazeta/dias/1829/03/26/pdfs/GMD-1829-37.pdf#page=4","Abrir facsímil")</f>
        <v>Abrir facsímil</v>
      </c>
      <c r="K101" s="3" t="s">
        <v>52</v>
      </c>
    </row>
    <row r="102" spans="1:11" ht="42" customHeight="1">
      <c r="A102" s="2" t="s">
        <v>415</v>
      </c>
      <c r="B102" s="2" t="s">
        <v>415</v>
      </c>
      <c r="C102" s="2" t="s">
        <v>41</v>
      </c>
      <c r="D102" s="2" t="s">
        <v>42</v>
      </c>
      <c r="E102" s="5" t="s">
        <v>209</v>
      </c>
      <c r="F102" s="3" t="s">
        <v>210</v>
      </c>
      <c r="G102" s="3" t="s">
        <v>30</v>
      </c>
      <c r="H102" s="2" t="s">
        <v>50</v>
      </c>
      <c r="I102" s="2" t="s">
        <v>420</v>
      </c>
      <c r="J102" s="3" t="str">
        <f>HYPERLINK("https://www.boe.es/gazeta/dias/1829/09/26/pdfs/GMD-1829-139.pdf#page=4","Abrir facsímil")</f>
        <v>Abrir facsímil</v>
      </c>
      <c r="K102" s="3" t="s">
        <v>52</v>
      </c>
    </row>
    <row r="103" spans="1:11" ht="42" customHeight="1">
      <c r="A103" s="2" t="s">
        <v>415</v>
      </c>
      <c r="B103" s="2" t="s">
        <v>415</v>
      </c>
      <c r="C103" s="2" t="s">
        <v>34</v>
      </c>
      <c r="D103" s="2" t="s">
        <v>35</v>
      </c>
      <c r="E103" s="5" t="s">
        <v>287</v>
      </c>
      <c r="F103" s="3" t="s">
        <v>288</v>
      </c>
      <c r="G103" s="3" t="s">
        <v>45</v>
      </c>
      <c r="H103" s="2" t="s">
        <v>50</v>
      </c>
      <c r="I103" s="2" t="s">
        <v>421</v>
      </c>
      <c r="J103" s="3" t="str">
        <f>HYPERLINK("https://www.boe.es/gazeta/dias/1829/12/08/pdfs/GMD-1829-170.pdf#page=1","Abrir facsímil")</f>
        <v>Abrir facsímil</v>
      </c>
      <c r="K103" s="3" t="s">
        <v>52</v>
      </c>
    </row>
    <row r="104" spans="1:11" ht="42" customHeight="1">
      <c r="A104" s="2" t="s">
        <v>415</v>
      </c>
      <c r="B104" s="2" t="s">
        <v>415</v>
      </c>
      <c r="C104" s="2" t="s">
        <v>41</v>
      </c>
      <c r="D104" s="2" t="s">
        <v>42</v>
      </c>
      <c r="E104" s="5" t="s">
        <v>398</v>
      </c>
      <c r="F104" s="3" t="s">
        <v>399</v>
      </c>
      <c r="G104" s="3" t="s">
        <v>30</v>
      </c>
      <c r="H104" s="2" t="s">
        <v>50</v>
      </c>
      <c r="I104" s="2" t="s">
        <v>422</v>
      </c>
      <c r="J104" s="3" t="str">
        <f>HYPERLINK("https://www.boe.es/gazeta/dias/1829/12/24/pdfs/GMD-1829-177.pdf#page=4","Abrir facsímil")</f>
        <v>Abrir facsímil</v>
      </c>
      <c r="K104" s="3" t="s">
        <v>52</v>
      </c>
    </row>
    <row r="105" spans="1:11" ht="42" customHeight="1">
      <c r="A105" s="2" t="s">
        <v>423</v>
      </c>
      <c r="B105" s="2" t="s">
        <v>424</v>
      </c>
      <c r="C105" s="2" t="s">
        <v>34</v>
      </c>
      <c r="D105" s="2" t="s">
        <v>35</v>
      </c>
      <c r="E105" s="5" t="s">
        <v>425</v>
      </c>
      <c r="F105" s="3" t="s">
        <v>426</v>
      </c>
      <c r="G105" s="3" t="s">
        <v>45</v>
      </c>
      <c r="H105" s="2" t="s">
        <v>50</v>
      </c>
      <c r="I105" s="2" t="s">
        <v>427</v>
      </c>
      <c r="J105" s="3" t="str">
        <f>HYPERLINK("https://www.boe.es/gazeta/dias/1829/10/15/pdfs/GMD-1829-147.pdf#page=1","Abrir facsímil")</f>
        <v>Abrir facsímil</v>
      </c>
      <c r="K105" s="3" t="s">
        <v>52</v>
      </c>
    </row>
    <row r="106" spans="1:11" ht="42" customHeight="1">
      <c r="A106" s="2" t="s">
        <v>428</v>
      </c>
      <c r="B106" s="2" t="s">
        <v>428</v>
      </c>
      <c r="C106" s="2" t="s">
        <v>27</v>
      </c>
      <c r="D106" s="2" t="s">
        <v>18</v>
      </c>
      <c r="E106" s="5" t="s">
        <v>429</v>
      </c>
      <c r="F106" s="3" t="s">
        <v>430</v>
      </c>
      <c r="G106" s="3" t="s">
        <v>30</v>
      </c>
      <c r="H106" s="2" t="s">
        <v>50</v>
      </c>
      <c r="I106" s="2" t="s">
        <v>431</v>
      </c>
      <c r="J106" s="3" t="str">
        <f>HYPERLINK("https://www.boe.es/gazeta/dias/1829/06/20/pdfs/GMD-1829-90.pdf#page=4","Abrir facsímil")</f>
        <v>Abrir facsímil</v>
      </c>
      <c r="K106" s="3" t="s">
        <v>52</v>
      </c>
    </row>
    <row r="107" spans="1:11" ht="42" customHeight="1">
      <c r="A107" s="2" t="s">
        <v>432</v>
      </c>
      <c r="B107" s="2" t="s">
        <v>432</v>
      </c>
      <c r="C107" s="2" t="s">
        <v>41</v>
      </c>
      <c r="D107" s="2" t="s">
        <v>42</v>
      </c>
      <c r="E107" s="5" t="s">
        <v>433</v>
      </c>
      <c r="F107" s="3" t="s">
        <v>434</v>
      </c>
      <c r="G107" s="3" t="s">
        <v>21</v>
      </c>
      <c r="H107" s="2" t="s">
        <v>50</v>
      </c>
      <c r="I107" s="2" t="s">
        <v>435</v>
      </c>
      <c r="J107" s="3" t="str">
        <f>HYPERLINK("https://www.boe.es/gazeta/dias/1829/02/10/pdfs/GMD-1829-18.pdf#page=3","Abrir facsímil")</f>
        <v>Abrir facsímil</v>
      </c>
      <c r="K107" s="3" t="s">
        <v>52</v>
      </c>
    </row>
    <row r="108" spans="1:11" ht="42" customHeight="1">
      <c r="A108" s="2" t="s">
        <v>436</v>
      </c>
      <c r="B108" s="2" t="s">
        <v>437</v>
      </c>
      <c r="C108" s="2" t="s">
        <v>167</v>
      </c>
      <c r="D108" s="2" t="s">
        <v>18</v>
      </c>
      <c r="E108" s="5" t="s">
        <v>194</v>
      </c>
      <c r="F108" s="3" t="s">
        <v>195</v>
      </c>
      <c r="G108" s="3" t="s">
        <v>30</v>
      </c>
      <c r="H108" s="2" t="s">
        <v>50</v>
      </c>
      <c r="I108" s="2" t="s">
        <v>438</v>
      </c>
      <c r="J108" s="3" t="str">
        <f>HYPERLINK("https://www.boe.es/gazeta/dias/1829/05/07/pdfs/GMD-1829-55.pdf#page=4","Abrir facsímil")</f>
        <v>Abrir facsímil</v>
      </c>
      <c r="K108" s="3" t="s">
        <v>52</v>
      </c>
    </row>
    <row r="109" spans="1:11" ht="42" customHeight="1">
      <c r="A109" s="2" t="s">
        <v>439</v>
      </c>
      <c r="B109" s="2" t="s">
        <v>440</v>
      </c>
      <c r="C109" s="2" t="s">
        <v>41</v>
      </c>
      <c r="D109" s="2" t="s">
        <v>42</v>
      </c>
      <c r="E109" s="5" t="s">
        <v>441</v>
      </c>
      <c r="F109" s="3" t="s">
        <v>442</v>
      </c>
      <c r="G109" s="3" t="s">
        <v>30</v>
      </c>
      <c r="H109" s="2" t="s">
        <v>50</v>
      </c>
      <c r="I109" s="2" t="s">
        <v>443</v>
      </c>
      <c r="J109" s="3" t="str">
        <f>HYPERLINK("https://www.boe.es/gazeta/dias/1829/02/14/pdfs/GMD-1829-20.pdf#page=4","Abrir facsímil")</f>
        <v>Abrir facsímil</v>
      </c>
      <c r="K109" s="3" t="s">
        <v>52</v>
      </c>
    </row>
    <row r="110" spans="1:11" ht="42" customHeight="1">
      <c r="A110" s="2" t="s">
        <v>444</v>
      </c>
      <c r="B110" s="2" t="s">
        <v>444</v>
      </c>
      <c r="C110" s="2" t="s">
        <v>61</v>
      </c>
      <c r="D110" s="2" t="s">
        <v>18</v>
      </c>
      <c r="E110" s="5" t="s">
        <v>36</v>
      </c>
      <c r="F110" s="3" t="s">
        <v>37</v>
      </c>
      <c r="G110" s="3" t="s">
        <v>30</v>
      </c>
      <c r="H110" s="2" t="s">
        <v>50</v>
      </c>
      <c r="I110" s="2" t="s">
        <v>445</v>
      </c>
      <c r="J110" s="3" t="str">
        <f>HYPERLINK("https://www.boe.es/gazeta/dias/1829/11/12/pdfs/GMD-1829-159.pdf#page=4","Abrir facsímil")</f>
        <v>Abrir facsímil</v>
      </c>
      <c r="K110" s="3" t="s">
        <v>52</v>
      </c>
    </row>
    <row r="111" spans="1:11" ht="42" customHeight="1">
      <c r="A111" s="2" t="s">
        <v>446</v>
      </c>
      <c r="B111" s="2" t="s">
        <v>447</v>
      </c>
      <c r="C111" s="2" t="s">
        <v>55</v>
      </c>
      <c r="D111" s="2" t="s">
        <v>18</v>
      </c>
      <c r="E111" s="5" t="s">
        <v>198</v>
      </c>
      <c r="F111" s="3" t="s">
        <v>199</v>
      </c>
      <c r="G111" s="3" t="s">
        <v>30</v>
      </c>
      <c r="H111" s="2" t="s">
        <v>50</v>
      </c>
      <c r="I111" s="2" t="s">
        <v>448</v>
      </c>
      <c r="J111" s="3" t="str">
        <f>HYPERLINK("https://www.boe.es/gazeta/dias/1829/05/19/pdfs/GMD-1829-76.pdf#page=4","Abrir facsímil")</f>
        <v>Abrir facsímil</v>
      </c>
      <c r="K111" s="3" t="s">
        <v>52</v>
      </c>
    </row>
    <row r="112" spans="1:11" ht="42" customHeight="1">
      <c r="A112" s="2" t="s">
        <v>449</v>
      </c>
      <c r="B112" s="2" t="s">
        <v>450</v>
      </c>
      <c r="C112" s="2" t="s">
        <v>61</v>
      </c>
      <c r="D112" s="2" t="s">
        <v>18</v>
      </c>
      <c r="E112" s="5" t="s">
        <v>287</v>
      </c>
      <c r="F112" s="3" t="s">
        <v>288</v>
      </c>
      <c r="G112" s="3" t="s">
        <v>21</v>
      </c>
      <c r="H112" s="2" t="s">
        <v>50</v>
      </c>
      <c r="I112" s="2" t="s">
        <v>451</v>
      </c>
      <c r="J112" s="3" t="str">
        <f>HYPERLINK("https://www.boe.es/gazeta/dias/1829/12/08/pdfs/GMD-1829-170.pdf#page=3","Abrir facsímil")</f>
        <v>Abrir facsímil</v>
      </c>
      <c r="K112" s="3" t="s">
        <v>52</v>
      </c>
    </row>
    <row r="113" spans="1:11" ht="42" customHeight="1">
      <c r="A113" s="2" t="s">
        <v>452</v>
      </c>
      <c r="B113" s="2" t="s">
        <v>453</v>
      </c>
      <c r="C113" s="2" t="s">
        <v>55</v>
      </c>
      <c r="D113" s="2" t="s">
        <v>18</v>
      </c>
      <c r="E113" s="5" t="s">
        <v>272</v>
      </c>
      <c r="F113" s="3" t="s">
        <v>273</v>
      </c>
      <c r="G113" s="3" t="s">
        <v>21</v>
      </c>
      <c r="H113" s="2" t="s">
        <v>50</v>
      </c>
      <c r="I113" s="2" t="s">
        <v>454</v>
      </c>
      <c r="J113" s="3" t="str">
        <f>HYPERLINK("https://www.boe.es/gazeta/dias/1829/07/11/pdfs/GMD-1829-99.pdf#page=3","Abrir facsímil")</f>
        <v>Abrir facsímil</v>
      </c>
      <c r="K113" s="3" t="s">
        <v>52</v>
      </c>
    </row>
    <row r="114" spans="1:11" ht="42" customHeight="1">
      <c r="A114" s="2" t="s">
        <v>455</v>
      </c>
      <c r="B114" s="2" t="s">
        <v>455</v>
      </c>
      <c r="C114" s="2" t="s">
        <v>17</v>
      </c>
      <c r="D114" s="2" t="s">
        <v>18</v>
      </c>
      <c r="E114" s="5" t="s">
        <v>456</v>
      </c>
      <c r="F114" s="3" t="s">
        <v>457</v>
      </c>
      <c r="G114" s="3" t="s">
        <v>21</v>
      </c>
      <c r="H114" s="2" t="s">
        <v>50</v>
      </c>
      <c r="I114" s="2" t="s">
        <v>458</v>
      </c>
      <c r="J114" s="3" t="str">
        <f>HYPERLINK("https://www.boe.es/gazeta/dias/1829/02/12/pdfs/GMD-1829-19.pdf#page=3","Abrir facsímil")</f>
        <v>Abrir facsímil</v>
      </c>
      <c r="K114" s="3" t="s">
        <v>52</v>
      </c>
    </row>
    <row r="115" spans="1:11" ht="42" customHeight="1">
      <c r="A115" s="2" t="s">
        <v>459</v>
      </c>
      <c r="B115" s="2" t="s">
        <v>459</v>
      </c>
      <c r="C115" s="2" t="s">
        <v>27</v>
      </c>
      <c r="D115" s="2" t="s">
        <v>18</v>
      </c>
      <c r="E115" s="5" t="s">
        <v>111</v>
      </c>
      <c r="F115" s="3" t="s">
        <v>112</v>
      </c>
      <c r="G115" s="3" t="s">
        <v>71</v>
      </c>
      <c r="H115" s="2" t="s">
        <v>50</v>
      </c>
      <c r="I115" s="2" t="s">
        <v>460</v>
      </c>
      <c r="J115" s="3" t="str">
        <f>HYPERLINK("https://www.boe.es/gazeta/dias/1829/01/22/pdfs/GMD-1829-10.pdf#page=2","Abrir facsímil")</f>
        <v>Abrir facsímil</v>
      </c>
      <c r="K115" s="3" t="s">
        <v>52</v>
      </c>
    </row>
    <row r="116" spans="1:11" ht="42" customHeight="1">
      <c r="A116" s="2" t="s">
        <v>459</v>
      </c>
      <c r="B116" s="2" t="s">
        <v>459</v>
      </c>
      <c r="C116" s="2" t="s">
        <v>41</v>
      </c>
      <c r="D116" s="2" t="s">
        <v>42</v>
      </c>
      <c r="E116" s="5" t="s">
        <v>461</v>
      </c>
      <c r="F116" s="3" t="s">
        <v>462</v>
      </c>
      <c r="G116" s="3" t="s">
        <v>21</v>
      </c>
      <c r="H116" s="2" t="s">
        <v>50</v>
      </c>
      <c r="I116" s="2" t="s">
        <v>463</v>
      </c>
      <c r="J116" s="3" t="str">
        <f>HYPERLINK("https://www.boe.es/gazeta/dias/1829/03/05/pdfs/GMD-1829-28.pdf#page=3","Abrir facsímil")</f>
        <v>Abrir facsímil</v>
      </c>
      <c r="K116" s="3" t="s">
        <v>52</v>
      </c>
    </row>
    <row r="117" spans="1:11" ht="42" customHeight="1">
      <c r="A117" s="2" t="s">
        <v>464</v>
      </c>
      <c r="B117" s="2" t="s">
        <v>465</v>
      </c>
      <c r="C117" s="2" t="s">
        <v>27</v>
      </c>
      <c r="D117" s="2" t="s">
        <v>18</v>
      </c>
      <c r="E117" s="5" t="s">
        <v>466</v>
      </c>
      <c r="F117" s="3" t="s">
        <v>467</v>
      </c>
      <c r="G117" s="3" t="s">
        <v>30</v>
      </c>
      <c r="H117" s="2" t="s">
        <v>50</v>
      </c>
      <c r="I117" s="2" t="s">
        <v>468</v>
      </c>
      <c r="J117" s="3" t="str">
        <f>HYPERLINK("https://www.boe.es/gazeta/dias/1829/12/01/pdfs/GMD-1829-167.pdf#page=4","Abrir facsímil")</f>
        <v>Abrir facsímil</v>
      </c>
      <c r="K117" s="3" t="s">
        <v>52</v>
      </c>
    </row>
    <row r="118" spans="1:11" ht="42" customHeight="1">
      <c r="A118" s="2" t="s">
        <v>469</v>
      </c>
      <c r="B118" s="2" t="s">
        <v>470</v>
      </c>
      <c r="C118" s="2" t="s">
        <v>41</v>
      </c>
      <c r="D118" s="2" t="s">
        <v>42</v>
      </c>
      <c r="E118" s="5" t="s">
        <v>75</v>
      </c>
      <c r="F118" s="3" t="s">
        <v>76</v>
      </c>
      <c r="G118" s="3" t="s">
        <v>21</v>
      </c>
      <c r="H118" s="2" t="s">
        <v>50</v>
      </c>
      <c r="I118" s="2" t="s">
        <v>471</v>
      </c>
      <c r="J118" s="3" t="str">
        <f>HYPERLINK("https://www.boe.es/gazeta/dias/1829/09/05/pdfs/GMD-1829-123.pdf#page=3","Abrir facsímil")</f>
        <v>Abrir facsímil</v>
      </c>
      <c r="K118" s="3" t="s">
        <v>52</v>
      </c>
    </row>
    <row r="119" spans="1:11" ht="42" customHeight="1">
      <c r="A119" s="2" t="s">
        <v>472</v>
      </c>
      <c r="B119" s="2" t="s">
        <v>472</v>
      </c>
      <c r="C119" s="2" t="s">
        <v>41</v>
      </c>
      <c r="D119" s="2" t="s">
        <v>42</v>
      </c>
      <c r="E119" s="5" t="s">
        <v>28</v>
      </c>
      <c r="F119" s="3" t="s">
        <v>29</v>
      </c>
      <c r="G119" s="3" t="s">
        <v>45</v>
      </c>
      <c r="H119" s="2" t="s">
        <v>50</v>
      </c>
      <c r="I119" s="2" t="s">
        <v>473</v>
      </c>
      <c r="J119" s="3" t="str">
        <f>HYPERLINK("https://www.boe.es/gazeta/dias/1829/10/24/pdfs/GMD-1829-151.pdf#page=1","Abrir facsímil")</f>
        <v>Abrir facsímil</v>
      </c>
      <c r="K119" s="3" t="s">
        <v>52</v>
      </c>
    </row>
    <row r="120" spans="1:11" ht="42" customHeight="1">
      <c r="A120" s="2" t="s">
        <v>474</v>
      </c>
      <c r="B120" s="2" t="s">
        <v>474</v>
      </c>
      <c r="C120" s="2" t="s">
        <v>41</v>
      </c>
      <c r="D120" s="2" t="s">
        <v>42</v>
      </c>
      <c r="E120" s="5" t="s">
        <v>294</v>
      </c>
      <c r="F120" s="3" t="s">
        <v>295</v>
      </c>
      <c r="G120" s="3" t="s">
        <v>71</v>
      </c>
      <c r="H120" s="2" t="s">
        <v>50</v>
      </c>
      <c r="I120" s="2" t="s">
        <v>475</v>
      </c>
      <c r="J120" s="3" t="str">
        <f>HYPERLINK("https://www.boe.es/gazeta/dias/1829/03/21/pdfs/GMD-1829-35.pdf#page=2","Abrir facsímil")</f>
        <v>Abrir facsímil</v>
      </c>
      <c r="K120" s="3" t="s">
        <v>52</v>
      </c>
    </row>
    <row r="121" spans="1:11" ht="42" customHeight="1">
      <c r="A121" s="2" t="s">
        <v>476</v>
      </c>
      <c r="B121" s="2" t="s">
        <v>477</v>
      </c>
      <c r="C121" s="2" t="s">
        <v>17</v>
      </c>
      <c r="D121" s="2" t="s">
        <v>18</v>
      </c>
      <c r="E121" s="5" t="s">
        <v>194</v>
      </c>
      <c r="F121" s="3" t="s">
        <v>195</v>
      </c>
      <c r="G121" s="3" t="s">
        <v>21</v>
      </c>
      <c r="H121" s="2" t="s">
        <v>50</v>
      </c>
      <c r="I121" s="2" t="s">
        <v>478</v>
      </c>
      <c r="J121" s="3" t="str">
        <f>HYPERLINK("https://www.boe.es/gazeta/dias/1829/05/07/pdfs/GMD-1829-55.pdf#page=3","Abrir facsímil")</f>
        <v>Abrir facsímil</v>
      </c>
      <c r="K121" s="3" t="s">
        <v>52</v>
      </c>
    </row>
    <row r="122" spans="1:11" ht="42" customHeight="1">
      <c r="A122" s="2" t="s">
        <v>479</v>
      </c>
      <c r="B122" s="2" t="s">
        <v>479</v>
      </c>
      <c r="C122" s="2" t="s">
        <v>34</v>
      </c>
      <c r="D122" s="2" t="s">
        <v>35</v>
      </c>
      <c r="E122" s="5" t="s">
        <v>228</v>
      </c>
      <c r="F122" s="3" t="s">
        <v>229</v>
      </c>
      <c r="G122" s="3" t="s">
        <v>30</v>
      </c>
      <c r="H122" s="2" t="s">
        <v>50</v>
      </c>
      <c r="I122" s="2" t="s">
        <v>480</v>
      </c>
      <c r="J122" s="3" t="str">
        <f>HYPERLINK("https://www.boe.es/gazeta/dias/1829/04/28/pdfs/GMD-1829-51.pdf#page=4","Abrir facsímil")</f>
        <v>Abrir facsímil</v>
      </c>
      <c r="K122" s="3" t="s">
        <v>52</v>
      </c>
    </row>
    <row r="123" spans="1:11" ht="42" customHeight="1">
      <c r="A123" s="2" t="s">
        <v>481</v>
      </c>
      <c r="B123" s="2" t="s">
        <v>482</v>
      </c>
      <c r="C123" s="2" t="s">
        <v>151</v>
      </c>
      <c r="D123" s="2" t="s">
        <v>18</v>
      </c>
      <c r="E123" s="5" t="s">
        <v>287</v>
      </c>
      <c r="F123" s="3" t="s">
        <v>288</v>
      </c>
      <c r="G123" s="3" t="s">
        <v>45</v>
      </c>
      <c r="H123" s="2" t="s">
        <v>50</v>
      </c>
      <c r="I123" s="2" t="s">
        <v>483</v>
      </c>
      <c r="J123" s="3" t="str">
        <f>HYPERLINK("https://www.boe.es/gazeta/dias/1829/12/08/pdfs/GMD-1829-170.pdf#page=1","Abrir facsímil")</f>
        <v>Abrir facsímil</v>
      </c>
      <c r="K123" s="3" t="s">
        <v>52</v>
      </c>
    </row>
    <row r="124" spans="1:11" ht="42" customHeight="1">
      <c r="A124" s="2" t="s">
        <v>484</v>
      </c>
      <c r="B124" s="2" t="s">
        <v>484</v>
      </c>
      <c r="C124" s="2" t="s">
        <v>41</v>
      </c>
      <c r="D124" s="2" t="s">
        <v>42</v>
      </c>
      <c r="E124" s="5" t="s">
        <v>485</v>
      </c>
      <c r="F124" s="3" t="s">
        <v>486</v>
      </c>
      <c r="G124" s="3" t="s">
        <v>71</v>
      </c>
      <c r="H124" s="2" t="s">
        <v>50</v>
      </c>
      <c r="I124" s="2" t="s">
        <v>487</v>
      </c>
      <c r="J124" s="3" t="str">
        <f>HYPERLINK("https://www.boe.es/gazeta/dias/1829/01/08/pdfs/GMD-1829-4.pdf#page=2","Abrir facsímil")</f>
        <v>Abrir facsímil</v>
      </c>
      <c r="K124" s="3" t="s">
        <v>52</v>
      </c>
    </row>
    <row r="125" spans="1:11" ht="42" customHeight="1">
      <c r="A125" s="2" t="s">
        <v>488</v>
      </c>
      <c r="B125" s="2" t="s">
        <v>488</v>
      </c>
      <c r="C125" s="2" t="s">
        <v>55</v>
      </c>
      <c r="D125" s="2" t="s">
        <v>18</v>
      </c>
      <c r="E125" s="5" t="s">
        <v>19</v>
      </c>
      <c r="F125" s="3" t="s">
        <v>20</v>
      </c>
      <c r="G125" s="3" t="s">
        <v>21</v>
      </c>
      <c r="H125" s="2" t="s">
        <v>50</v>
      </c>
      <c r="I125" s="2" t="s">
        <v>489</v>
      </c>
      <c r="J125" s="3" t="str">
        <f>HYPERLINK("https://www.boe.es/gazeta/dias/1829/11/21/pdfs/GMD-1829-163.pdf#page=3","Abrir facsímil")</f>
        <v>Abrir facsímil</v>
      </c>
      <c r="K125" s="3" t="s">
        <v>52</v>
      </c>
    </row>
    <row r="126" spans="1:11" ht="42" customHeight="1">
      <c r="A126" s="2" t="s">
        <v>490</v>
      </c>
      <c r="B126" s="2" t="s">
        <v>491</v>
      </c>
      <c r="C126" s="2" t="s">
        <v>27</v>
      </c>
      <c r="D126" s="2" t="s">
        <v>18</v>
      </c>
      <c r="E126" s="5" t="s">
        <v>256</v>
      </c>
      <c r="F126" s="3" t="s">
        <v>257</v>
      </c>
      <c r="G126" s="3" t="s">
        <v>30</v>
      </c>
      <c r="H126" s="2" t="s">
        <v>50</v>
      </c>
      <c r="I126" s="2" t="s">
        <v>492</v>
      </c>
      <c r="J126" s="3" t="str">
        <f>HYPERLINK("https://www.boe.es/gazeta/dias/1829/04/23/pdfs/GMD-1829-49.pdf#page=4","Abrir facsímil")</f>
        <v>Abrir facsímil</v>
      </c>
      <c r="K126" s="3" t="s">
        <v>52</v>
      </c>
    </row>
    <row r="127" spans="1:11" ht="42" customHeight="1">
      <c r="A127" s="2" t="s">
        <v>493</v>
      </c>
      <c r="B127" s="2" t="s">
        <v>493</v>
      </c>
      <c r="C127" s="2" t="s">
        <v>27</v>
      </c>
      <c r="D127" s="2" t="s">
        <v>18</v>
      </c>
      <c r="E127" s="5" t="s">
        <v>178</v>
      </c>
      <c r="F127" s="3" t="s">
        <v>179</v>
      </c>
      <c r="G127" s="3" t="s">
        <v>30</v>
      </c>
      <c r="H127" s="2" t="s">
        <v>50</v>
      </c>
      <c r="I127" s="2" t="s">
        <v>494</v>
      </c>
      <c r="J127" s="3" t="str">
        <f>HYPERLINK("https://www.boe.es/gazeta/dias/1829/01/15/pdfs/GMD-1829-7.pdf#page=4","Abrir facsímil")</f>
        <v>Abrir facsímil</v>
      </c>
      <c r="K127" s="3" t="s">
        <v>52</v>
      </c>
    </row>
    <row r="128" spans="1:11" ht="42" customHeight="1">
      <c r="A128" s="2" t="s">
        <v>493</v>
      </c>
      <c r="B128" s="2" t="s">
        <v>493</v>
      </c>
      <c r="C128" s="2" t="s">
        <v>41</v>
      </c>
      <c r="D128" s="2" t="s">
        <v>42</v>
      </c>
      <c r="E128" s="5" t="s">
        <v>62</v>
      </c>
      <c r="F128" s="3" t="s">
        <v>63</v>
      </c>
      <c r="G128" s="3" t="s">
        <v>495</v>
      </c>
      <c r="H128" s="2" t="s">
        <v>50</v>
      </c>
      <c r="I128" s="2" t="s">
        <v>496</v>
      </c>
      <c r="J128" s="3" t="str">
        <f>HYPERLINK("https://www.boe.es/gazeta/dias/1829/02/19/pdfs/GMD-1829-22.pdf#page=4","Abrir facsímil")</f>
        <v>Abrir facsímil</v>
      </c>
      <c r="K128" s="3" t="s">
        <v>52</v>
      </c>
    </row>
    <row r="129" spans="1:11" ht="42" customHeight="1">
      <c r="A129" s="2" t="s">
        <v>493</v>
      </c>
      <c r="B129" s="2" t="s">
        <v>493</v>
      </c>
      <c r="C129" s="2" t="s">
        <v>41</v>
      </c>
      <c r="D129" s="2" t="s">
        <v>42</v>
      </c>
      <c r="E129" s="5" t="s">
        <v>233</v>
      </c>
      <c r="F129" s="3" t="s">
        <v>234</v>
      </c>
      <c r="G129" s="3" t="s">
        <v>71</v>
      </c>
      <c r="H129" s="2" t="s">
        <v>50</v>
      </c>
      <c r="I129" s="2" t="s">
        <v>497</v>
      </c>
      <c r="J129" s="3" t="str">
        <f>HYPERLINK("https://www.boe.es/gazeta/dias/1829/03/07/pdfs/GMD-1829-29.pdf#page=2","Abrir facsímil")</f>
        <v>Abrir facsímil</v>
      </c>
      <c r="K129" s="3" t="s">
        <v>52</v>
      </c>
    </row>
    <row r="130" spans="1:11" ht="42" customHeight="1">
      <c r="A130" s="2" t="s">
        <v>493</v>
      </c>
      <c r="B130" s="2" t="s">
        <v>493</v>
      </c>
      <c r="C130" s="2" t="s">
        <v>41</v>
      </c>
      <c r="D130" s="2" t="s">
        <v>42</v>
      </c>
      <c r="E130" s="5" t="s">
        <v>498</v>
      </c>
      <c r="F130" s="3" t="s">
        <v>499</v>
      </c>
      <c r="G130" s="3" t="s">
        <v>30</v>
      </c>
      <c r="H130" s="2" t="s">
        <v>50</v>
      </c>
      <c r="I130" s="2" t="s">
        <v>500</v>
      </c>
      <c r="J130" s="3" t="str">
        <f>HYPERLINK("https://www.boe.es/gazeta/dias/1829/03/10/pdfs/GMD-1829-30.pdf#page=4","Abrir facsímil")</f>
        <v>Abrir facsímil</v>
      </c>
      <c r="K130" s="3" t="s">
        <v>52</v>
      </c>
    </row>
    <row r="131" spans="1:11" ht="42" customHeight="1">
      <c r="A131" s="2" t="s">
        <v>493</v>
      </c>
      <c r="B131" s="2" t="s">
        <v>493</v>
      </c>
      <c r="C131" s="2" t="s">
        <v>167</v>
      </c>
      <c r="D131" s="2" t="s">
        <v>18</v>
      </c>
      <c r="E131" s="5" t="s">
        <v>202</v>
      </c>
      <c r="F131" s="3" t="s">
        <v>203</v>
      </c>
      <c r="G131" s="3" t="s">
        <v>30</v>
      </c>
      <c r="H131" s="2" t="s">
        <v>50</v>
      </c>
      <c r="I131" s="2" t="s">
        <v>501</v>
      </c>
      <c r="J131" s="3" t="str">
        <f>HYPERLINK("https://www.boe.es/gazeta/dias/1829/04/07/pdfs/GMD-1829-42.pdf#page=4","Abrir facsímil")</f>
        <v>Abrir facsímil</v>
      </c>
      <c r="K131" s="3" t="s">
        <v>52</v>
      </c>
    </row>
    <row r="132" spans="1:11" ht="42" customHeight="1">
      <c r="A132" s="2" t="s">
        <v>493</v>
      </c>
      <c r="B132" s="2" t="s">
        <v>493</v>
      </c>
      <c r="C132" s="2" t="s">
        <v>34</v>
      </c>
      <c r="D132" s="2" t="s">
        <v>35</v>
      </c>
      <c r="E132" s="5" t="s">
        <v>188</v>
      </c>
      <c r="F132" s="3" t="s">
        <v>189</v>
      </c>
      <c r="G132" s="3" t="s">
        <v>71</v>
      </c>
      <c r="H132" s="2" t="s">
        <v>50</v>
      </c>
      <c r="I132" s="2" t="s">
        <v>502</v>
      </c>
      <c r="J132" s="3" t="str">
        <f>HYPERLINK("https://www.boe.es/gazeta/dias/1829/05/02/pdfs/GMD-1829-53.pdf#page=2","Abrir facsímil")</f>
        <v>Abrir facsímil</v>
      </c>
      <c r="K132" s="3" t="s">
        <v>52</v>
      </c>
    </row>
    <row r="133" spans="1:11" ht="42" customHeight="1">
      <c r="A133" s="2" t="s">
        <v>493</v>
      </c>
      <c r="B133" s="2" t="s">
        <v>493</v>
      </c>
      <c r="C133" s="2" t="s">
        <v>41</v>
      </c>
      <c r="D133" s="2" t="s">
        <v>42</v>
      </c>
      <c r="E133" s="5" t="s">
        <v>164</v>
      </c>
      <c r="F133" s="3" t="s">
        <v>165</v>
      </c>
      <c r="G133" s="3" t="s">
        <v>45</v>
      </c>
      <c r="H133" s="2" t="s">
        <v>50</v>
      </c>
      <c r="I133" s="2" t="s">
        <v>503</v>
      </c>
      <c r="J133" s="3" t="str">
        <f>HYPERLINK("https://www.boe.es/gazeta/dias/1829/06/06/pdfs/GMD-1829-84.pdf#page=1","Abrir facsímil")</f>
        <v>Abrir facsímil</v>
      </c>
      <c r="K133" s="3" t="s">
        <v>52</v>
      </c>
    </row>
    <row r="134" spans="1:11" ht="42" customHeight="1">
      <c r="A134" s="2" t="s">
        <v>493</v>
      </c>
      <c r="B134" s="2" t="s">
        <v>493</v>
      </c>
      <c r="C134" s="2" t="s">
        <v>34</v>
      </c>
      <c r="D134" s="2" t="s">
        <v>35</v>
      </c>
      <c r="E134" s="5" t="s">
        <v>504</v>
      </c>
      <c r="F134" s="3" t="s">
        <v>505</v>
      </c>
      <c r="G134" s="3" t="s">
        <v>71</v>
      </c>
      <c r="H134" s="2" t="s">
        <v>50</v>
      </c>
      <c r="I134" s="2" t="s">
        <v>506</v>
      </c>
      <c r="J134" s="3" t="str">
        <f>HYPERLINK("https://www.boe.es/gazeta/dias/1829/12/03/pdfs/GMD-1829-168.pdf#page=2","Abrir facsímil")</f>
        <v>Abrir facsímil</v>
      </c>
      <c r="K134" s="3" t="s">
        <v>52</v>
      </c>
    </row>
    <row r="135" spans="1:11" ht="42" customHeight="1">
      <c r="A135" s="2" t="s">
        <v>493</v>
      </c>
      <c r="B135" s="2" t="s">
        <v>493</v>
      </c>
      <c r="C135" s="2" t="s">
        <v>34</v>
      </c>
      <c r="D135" s="2" t="s">
        <v>35</v>
      </c>
      <c r="E135" s="5" t="s">
        <v>507</v>
      </c>
      <c r="F135" s="3" t="s">
        <v>508</v>
      </c>
      <c r="G135" s="3" t="s">
        <v>71</v>
      </c>
      <c r="H135" s="2" t="s">
        <v>50</v>
      </c>
      <c r="I135" s="2" t="s">
        <v>509</v>
      </c>
      <c r="J135" s="3" t="str">
        <f>HYPERLINK("https://www.boe.es/gazeta/dias/1829/12/26/pdfs/GMD-1829-178.pdf#page=2","Abrir facsímil")</f>
        <v>Abrir facsímil</v>
      </c>
      <c r="K135" s="3" t="s">
        <v>52</v>
      </c>
    </row>
    <row r="136" spans="1:11" ht="42" customHeight="1">
      <c r="A136" s="2" t="s">
        <v>510</v>
      </c>
      <c r="B136" s="2" t="s">
        <v>510</v>
      </c>
      <c r="C136" s="2" t="s">
        <v>17</v>
      </c>
      <c r="D136" s="2" t="s">
        <v>18</v>
      </c>
      <c r="E136" s="5" t="s">
        <v>178</v>
      </c>
      <c r="F136" s="3" t="s">
        <v>179</v>
      </c>
      <c r="G136" s="3" t="s">
        <v>30</v>
      </c>
      <c r="H136" s="2" t="s">
        <v>50</v>
      </c>
      <c r="I136" s="2" t="s">
        <v>511</v>
      </c>
      <c r="J136" s="3" t="str">
        <f>HYPERLINK("https://www.boe.es/gazeta/dias/1829/01/15/pdfs/GMD-1829-7.pdf#page=4","Abrir facsímil")</f>
        <v>Abrir facsímil</v>
      </c>
      <c r="K136" s="3" t="s">
        <v>52</v>
      </c>
    </row>
    <row r="137" spans="1:11" ht="42" customHeight="1">
      <c r="A137" s="2" t="s">
        <v>512</v>
      </c>
      <c r="B137" s="2" t="s">
        <v>513</v>
      </c>
      <c r="C137" s="2" t="s">
        <v>17</v>
      </c>
      <c r="D137" s="2" t="s">
        <v>18</v>
      </c>
      <c r="E137" s="5" t="s">
        <v>202</v>
      </c>
      <c r="F137" s="3" t="s">
        <v>203</v>
      </c>
      <c r="G137" s="3" t="s">
        <v>30</v>
      </c>
      <c r="H137" s="2" t="s">
        <v>50</v>
      </c>
      <c r="I137" s="2" t="s">
        <v>514</v>
      </c>
      <c r="J137" s="3" t="str">
        <f>HYPERLINK("https://www.boe.es/gazeta/dias/1829/04/07/pdfs/GMD-1829-42.pdf#page=4","Abrir facsímil")</f>
        <v>Abrir facsímil</v>
      </c>
      <c r="K137" s="3" t="s">
        <v>52</v>
      </c>
    </row>
    <row r="138" spans="1:11" ht="42" customHeight="1">
      <c r="A138" s="2" t="s">
        <v>512</v>
      </c>
      <c r="B138" s="2" t="s">
        <v>513</v>
      </c>
      <c r="C138" s="2" t="s">
        <v>34</v>
      </c>
      <c r="D138" s="2" t="s">
        <v>35</v>
      </c>
      <c r="E138" s="5" t="s">
        <v>194</v>
      </c>
      <c r="F138" s="3" t="s">
        <v>195</v>
      </c>
      <c r="G138" s="3" t="s">
        <v>21</v>
      </c>
      <c r="H138" s="2" t="s">
        <v>50</v>
      </c>
      <c r="I138" s="2" t="s">
        <v>515</v>
      </c>
      <c r="J138" s="3" t="str">
        <f>HYPERLINK("https://www.boe.es/gazeta/dias/1829/05/07/pdfs/GMD-1829-55.pdf#page=3","Abrir facsímil")</f>
        <v>Abrir facsímil</v>
      </c>
      <c r="K138" s="3" t="s">
        <v>52</v>
      </c>
    </row>
    <row r="139" spans="1:11" ht="42" customHeight="1">
      <c r="A139" s="2" t="s">
        <v>516</v>
      </c>
      <c r="B139" s="2" t="s">
        <v>517</v>
      </c>
      <c r="C139" s="2" t="s">
        <v>167</v>
      </c>
      <c r="D139" s="2" t="s">
        <v>18</v>
      </c>
      <c r="E139" s="5" t="s">
        <v>299</v>
      </c>
      <c r="F139" s="3" t="s">
        <v>300</v>
      </c>
      <c r="G139" s="3" t="s">
        <v>30</v>
      </c>
      <c r="H139" s="2" t="s">
        <v>50</v>
      </c>
      <c r="I139" s="2" t="s">
        <v>518</v>
      </c>
      <c r="J139" s="3" t="str">
        <f>HYPERLINK("https://www.boe.es/gazeta/dias/1829/08/20/pdfs/GMD-1829-116.pdf#page=4","Abrir facsímil")</f>
        <v>Abrir facsímil</v>
      </c>
      <c r="K139" s="3" t="s">
        <v>52</v>
      </c>
    </row>
    <row r="140" spans="1:11" ht="42" customHeight="1">
      <c r="A140" s="2" t="s">
        <v>519</v>
      </c>
      <c r="B140" s="2" t="s">
        <v>520</v>
      </c>
      <c r="C140" s="2" t="s">
        <v>34</v>
      </c>
      <c r="D140" s="2" t="s">
        <v>35</v>
      </c>
      <c r="E140" s="5" t="s">
        <v>521</v>
      </c>
      <c r="F140" s="3" t="s">
        <v>522</v>
      </c>
      <c r="G140" s="3" t="s">
        <v>30</v>
      </c>
      <c r="H140" s="2" t="s">
        <v>50</v>
      </c>
      <c r="I140" s="2" t="s">
        <v>523</v>
      </c>
      <c r="J140" s="3" t="str">
        <f>HYPERLINK("https://www.boe.es/gazeta/dias/1829/01/27/pdfs/GMD-1829-12.pdf#page=4","Abrir facsímil")</f>
        <v>Abrir facsímil</v>
      </c>
      <c r="K140" s="3" t="s">
        <v>52</v>
      </c>
    </row>
    <row r="141" spans="1:11" ht="42" customHeight="1">
      <c r="A141" s="2" t="s">
        <v>519</v>
      </c>
      <c r="B141" s="2" t="s">
        <v>520</v>
      </c>
      <c r="C141" s="2" t="s">
        <v>41</v>
      </c>
      <c r="D141" s="2" t="s">
        <v>42</v>
      </c>
      <c r="E141" s="5" t="s">
        <v>524</v>
      </c>
      <c r="F141" s="3" t="s">
        <v>525</v>
      </c>
      <c r="G141" s="3" t="s">
        <v>526</v>
      </c>
      <c r="H141" s="2" t="s">
        <v>50</v>
      </c>
      <c r="I141" s="2" t="s">
        <v>527</v>
      </c>
      <c r="J141" s="3" t="str">
        <f>HYPERLINK("https://www.boe.es/gazeta/dias/1829/08/06/pdfs/GMD-1829-110.pdf#page=3","Abrir facsímil")</f>
        <v>Abrir facsímil</v>
      </c>
      <c r="K141" s="3" t="s">
        <v>52</v>
      </c>
    </row>
    <row r="142" spans="1:11" ht="42" customHeight="1">
      <c r="A142" s="2" t="s">
        <v>528</v>
      </c>
      <c r="B142" s="2" t="s">
        <v>529</v>
      </c>
      <c r="C142" s="2" t="s">
        <v>41</v>
      </c>
      <c r="D142" s="2" t="s">
        <v>42</v>
      </c>
      <c r="E142" s="5" t="s">
        <v>498</v>
      </c>
      <c r="F142" s="3" t="s">
        <v>499</v>
      </c>
      <c r="G142" s="3" t="s">
        <v>30</v>
      </c>
      <c r="H142" s="2" t="s">
        <v>50</v>
      </c>
      <c r="I142" s="2" t="s">
        <v>530</v>
      </c>
      <c r="J142" s="3" t="str">
        <f>HYPERLINK("https://www.boe.es/gazeta/dias/1829/03/10/pdfs/GMD-1829-30.pdf#page=4","Abrir facsímil")</f>
        <v>Abrir facsímil</v>
      </c>
      <c r="K142" s="3" t="s">
        <v>52</v>
      </c>
    </row>
    <row r="143" spans="1:11" ht="42" customHeight="1">
      <c r="A143" s="2" t="s">
        <v>531</v>
      </c>
      <c r="B143" s="2" t="s">
        <v>532</v>
      </c>
      <c r="C143" s="2" t="s">
        <v>167</v>
      </c>
      <c r="D143" s="2" t="s">
        <v>18</v>
      </c>
      <c r="E143" s="5" t="s">
        <v>83</v>
      </c>
      <c r="F143" s="3" t="s">
        <v>84</v>
      </c>
      <c r="G143" s="3" t="s">
        <v>30</v>
      </c>
      <c r="H143" s="2" t="s">
        <v>50</v>
      </c>
      <c r="I143" s="2" t="s">
        <v>533</v>
      </c>
      <c r="J143" s="3" t="str">
        <f>HYPERLINK("https://www.boe.es/gazeta/dias/1829/08/04/pdfs/GMD-1829-109.pdf#page=4","Abrir facsímil")</f>
        <v>Abrir facsímil</v>
      </c>
      <c r="K143" s="3" t="s">
        <v>52</v>
      </c>
    </row>
    <row r="144" spans="1:11" ht="42" customHeight="1">
      <c r="A144" s="2" t="s">
        <v>534</v>
      </c>
      <c r="B144" s="2" t="s">
        <v>534</v>
      </c>
      <c r="C144" s="2" t="s">
        <v>17</v>
      </c>
      <c r="D144" s="2" t="s">
        <v>18</v>
      </c>
      <c r="E144" s="5" t="s">
        <v>339</v>
      </c>
      <c r="F144" s="3" t="s">
        <v>340</v>
      </c>
      <c r="G144" s="3" t="s">
        <v>30</v>
      </c>
      <c r="H144" s="2" t="s">
        <v>50</v>
      </c>
      <c r="I144" s="2" t="s">
        <v>535</v>
      </c>
      <c r="J144" s="3" t="str">
        <f>HYPERLINK("https://www.boe.es/gazeta/dias/1829/03/03/pdfs/GMD-1829-27.pdf#page=4","Abrir facsímil")</f>
        <v>Abrir facsímil</v>
      </c>
      <c r="K144" s="3" t="s">
        <v>52</v>
      </c>
    </row>
    <row r="145" spans="1:11" ht="42" customHeight="1">
      <c r="A145" s="2" t="s">
        <v>536</v>
      </c>
      <c r="B145" s="2" t="s">
        <v>536</v>
      </c>
      <c r="C145" s="2" t="s">
        <v>17</v>
      </c>
      <c r="D145" s="2" t="s">
        <v>18</v>
      </c>
      <c r="E145" s="5" t="s">
        <v>120</v>
      </c>
      <c r="F145" s="3" t="s">
        <v>121</v>
      </c>
      <c r="G145" s="3" t="s">
        <v>21</v>
      </c>
      <c r="H145" s="2" t="s">
        <v>50</v>
      </c>
      <c r="I145" s="2" t="s">
        <v>537</v>
      </c>
      <c r="J145" s="3" t="str">
        <f>HYPERLINK("https://www.boe.es/gazeta/dias/1829/09/10/pdfs/GMD-1829-126.pdf#page=3","Abrir facsímil")</f>
        <v>Abrir facsímil</v>
      </c>
      <c r="K145" s="3" t="s">
        <v>52</v>
      </c>
    </row>
    <row r="146" spans="1:11" ht="42" customHeight="1">
      <c r="A146" s="2" t="s">
        <v>538</v>
      </c>
      <c r="B146" s="2" t="s">
        <v>538</v>
      </c>
      <c r="C146" s="2" t="s">
        <v>34</v>
      </c>
      <c r="D146" s="2" t="s">
        <v>35</v>
      </c>
      <c r="E146" s="5" t="s">
        <v>194</v>
      </c>
      <c r="F146" s="3" t="s">
        <v>195</v>
      </c>
      <c r="G146" s="3" t="s">
        <v>21</v>
      </c>
      <c r="H146" s="2" t="s">
        <v>50</v>
      </c>
      <c r="I146" s="2" t="s">
        <v>539</v>
      </c>
      <c r="J146" s="3" t="str">
        <f>HYPERLINK("https://www.boe.es/gazeta/dias/1829/05/07/pdfs/GMD-1829-55.pdf#page=3","Abrir facsímil")</f>
        <v>Abrir facsímil</v>
      </c>
      <c r="K146" s="3" t="s">
        <v>52</v>
      </c>
    </row>
    <row r="147" spans="1:11" ht="42" customHeight="1">
      <c r="A147" s="2" t="s">
        <v>540</v>
      </c>
      <c r="B147" s="2" t="s">
        <v>540</v>
      </c>
      <c r="C147" s="2" t="s">
        <v>151</v>
      </c>
      <c r="D147" s="2" t="s">
        <v>18</v>
      </c>
      <c r="E147" s="5" t="s">
        <v>228</v>
      </c>
      <c r="F147" s="3" t="s">
        <v>229</v>
      </c>
      <c r="G147" s="3" t="s">
        <v>71</v>
      </c>
      <c r="H147" s="2" t="s">
        <v>50</v>
      </c>
      <c r="I147" s="2" t="s">
        <v>541</v>
      </c>
      <c r="J147" s="3" t="str">
        <f>HYPERLINK("https://www.boe.es/gazeta/dias/1829/04/28/pdfs/GMD-1829-51.pdf#page=2","Abrir facsímil")</f>
        <v>Abrir facsímil</v>
      </c>
      <c r="K147" s="3" t="s">
        <v>52</v>
      </c>
    </row>
    <row r="148" spans="1:11" ht="42" customHeight="1">
      <c r="A148" s="2" t="s">
        <v>542</v>
      </c>
      <c r="B148" s="2" t="s">
        <v>543</v>
      </c>
      <c r="C148" s="2" t="s">
        <v>41</v>
      </c>
      <c r="D148" s="2" t="s">
        <v>42</v>
      </c>
      <c r="E148" s="5" t="s">
        <v>214</v>
      </c>
      <c r="F148" s="3" t="s">
        <v>215</v>
      </c>
      <c r="G148" s="3" t="s">
        <v>21</v>
      </c>
      <c r="H148" s="2" t="s">
        <v>50</v>
      </c>
      <c r="I148" s="2" t="s">
        <v>544</v>
      </c>
      <c r="J148" s="3" t="str">
        <f>HYPERLINK("https://www.boe.es/gazeta/dias/1829/08/13/pdfs/GMD-1829-113.pdf#page=3","Abrir facsímil")</f>
        <v>Abrir facsímil</v>
      </c>
      <c r="K148" s="3" t="s">
        <v>52</v>
      </c>
    </row>
    <row r="149" spans="1:11" ht="42" customHeight="1">
      <c r="A149" s="2" t="s">
        <v>545</v>
      </c>
      <c r="B149" s="2" t="s">
        <v>545</v>
      </c>
      <c r="C149" s="2" t="s">
        <v>34</v>
      </c>
      <c r="D149" s="2" t="s">
        <v>35</v>
      </c>
      <c r="E149" s="5" t="s">
        <v>248</v>
      </c>
      <c r="F149" s="3" t="s">
        <v>249</v>
      </c>
      <c r="G149" s="3" t="s">
        <v>21</v>
      </c>
      <c r="H149" s="2" t="s">
        <v>50</v>
      </c>
      <c r="I149" s="2" t="s">
        <v>546</v>
      </c>
      <c r="J149" s="3" t="str">
        <f>HYPERLINK("https://www.boe.es/gazeta/dias/1829/12/31/pdfs/GMD-1829-180.pdf#page=3","Abrir facsímil")</f>
        <v>Abrir facsímil</v>
      </c>
      <c r="K149" s="3" t="s">
        <v>52</v>
      </c>
    </row>
    <row r="150" spans="1:11" ht="42" customHeight="1">
      <c r="A150" s="2" t="s">
        <v>547</v>
      </c>
      <c r="B150" s="2" t="s">
        <v>548</v>
      </c>
      <c r="C150" s="2" t="s">
        <v>61</v>
      </c>
      <c r="D150" s="2" t="s">
        <v>18</v>
      </c>
      <c r="E150" s="5" t="s">
        <v>36</v>
      </c>
      <c r="F150" s="3" t="s">
        <v>37</v>
      </c>
      <c r="G150" s="3" t="s">
        <v>30</v>
      </c>
      <c r="H150" s="2" t="s">
        <v>50</v>
      </c>
      <c r="I150" s="2" t="s">
        <v>549</v>
      </c>
      <c r="J150" s="3" t="str">
        <f>HYPERLINK("https://www.boe.es/gazeta/dias/1829/11/12/pdfs/GMD-1829-159.pdf#page=4","Abrir facsímil")</f>
        <v>Abrir facsímil</v>
      </c>
      <c r="K150" s="3" t="s">
        <v>52</v>
      </c>
    </row>
    <row r="151" spans="1:11" ht="42" customHeight="1">
      <c r="A151" s="2" t="s">
        <v>550</v>
      </c>
      <c r="B151" s="2" t="s">
        <v>551</v>
      </c>
      <c r="C151" s="2" t="s">
        <v>41</v>
      </c>
      <c r="D151" s="2" t="s">
        <v>42</v>
      </c>
      <c r="E151" s="5" t="s">
        <v>188</v>
      </c>
      <c r="F151" s="3" t="s">
        <v>189</v>
      </c>
      <c r="G151" s="3" t="s">
        <v>190</v>
      </c>
      <c r="H151" s="2" t="s">
        <v>50</v>
      </c>
      <c r="I151" s="2" t="s">
        <v>552</v>
      </c>
      <c r="J151" s="3" t="str">
        <f>HYPERLINK("https://www.boe.es/gazeta/dias/1829/05/02/pdfs/GMD-1829-53.pdf#page=3","Abrir facsímil")</f>
        <v>Abrir facsímil</v>
      </c>
      <c r="K151" s="3" t="s">
        <v>52</v>
      </c>
    </row>
    <row r="152" spans="1:11" ht="42" customHeight="1">
      <c r="A152" s="2" t="s">
        <v>553</v>
      </c>
      <c r="B152" s="2" t="s">
        <v>554</v>
      </c>
      <c r="C152" s="2" t="s">
        <v>17</v>
      </c>
      <c r="D152" s="2" t="s">
        <v>18</v>
      </c>
      <c r="E152" s="5" t="s">
        <v>380</v>
      </c>
      <c r="F152" s="3" t="s">
        <v>381</v>
      </c>
      <c r="G152" s="3" t="s">
        <v>30</v>
      </c>
      <c r="H152" s="2" t="s">
        <v>50</v>
      </c>
      <c r="I152" s="2" t="s">
        <v>555</v>
      </c>
      <c r="J152" s="3" t="str">
        <f>HYPERLINK("https://www.boe.es/gazeta/dias/1829/11/10/pdfs/GMD-1829-158.pdf#page=4","Abrir facsímil")</f>
        <v>Abrir facsímil</v>
      </c>
      <c r="K152" s="3" t="s">
        <v>52</v>
      </c>
    </row>
    <row r="153" spans="1:11" ht="42" customHeight="1">
      <c r="A153" s="2" t="s">
        <v>556</v>
      </c>
      <c r="B153" s="2" t="s">
        <v>557</v>
      </c>
      <c r="C153" s="2" t="s">
        <v>17</v>
      </c>
      <c r="D153" s="2" t="s">
        <v>18</v>
      </c>
      <c r="E153" s="5" t="s">
        <v>403</v>
      </c>
      <c r="F153" s="3" t="s">
        <v>404</v>
      </c>
      <c r="G153" s="3" t="s">
        <v>21</v>
      </c>
      <c r="H153" s="2" t="s">
        <v>50</v>
      </c>
      <c r="I153" s="2" t="s">
        <v>558</v>
      </c>
      <c r="J153" s="3" t="str">
        <f>HYPERLINK("https://www.boe.es/gazeta/dias/1829/10/22/pdfs/GMD-1829-150.pdf#page=3","Abrir facsímil")</f>
        <v>Abrir facsímil</v>
      </c>
      <c r="K153" s="3" t="s">
        <v>52</v>
      </c>
    </row>
    <row r="154" spans="1:11" ht="42" customHeight="1">
      <c r="A154" s="2" t="s">
        <v>559</v>
      </c>
      <c r="B154" s="2" t="s">
        <v>560</v>
      </c>
      <c r="C154" s="2" t="s">
        <v>41</v>
      </c>
      <c r="D154" s="2" t="s">
        <v>42</v>
      </c>
      <c r="E154" s="5" t="s">
        <v>124</v>
      </c>
      <c r="F154" s="3" t="s">
        <v>125</v>
      </c>
      <c r="G154" s="3" t="s">
        <v>21</v>
      </c>
      <c r="H154" s="2" t="s">
        <v>50</v>
      </c>
      <c r="I154" s="2" t="s">
        <v>561</v>
      </c>
      <c r="J154" s="3" t="str">
        <f>HYPERLINK("https://www.boe.es/gazeta/dias/1829/05/09/pdfs/GMD-1829-56.pdf#page=3","Abrir facsímil")</f>
        <v>Abrir facsímil</v>
      </c>
      <c r="K154" s="3" t="s">
        <v>52</v>
      </c>
    </row>
    <row r="155" spans="1:11" ht="42" customHeight="1">
      <c r="A155" s="2" t="s">
        <v>562</v>
      </c>
      <c r="B155" s="2" t="s">
        <v>563</v>
      </c>
      <c r="C155" s="2" t="s">
        <v>27</v>
      </c>
      <c r="D155" s="2" t="s">
        <v>18</v>
      </c>
      <c r="E155" s="5" t="s">
        <v>564</v>
      </c>
      <c r="F155" s="3" t="s">
        <v>565</v>
      </c>
      <c r="G155" s="3" t="s">
        <v>30</v>
      </c>
      <c r="H155" s="2" t="s">
        <v>50</v>
      </c>
      <c r="I155" s="2" t="s">
        <v>566</v>
      </c>
      <c r="J155" s="3" t="str">
        <f>HYPERLINK("https://www.boe.es/gazeta/dias/1829/02/05/pdfs/GMD-1829-16.pdf#page=4","Abrir facsímil")</f>
        <v>Abrir facsímil</v>
      </c>
      <c r="K155" s="3" t="s">
        <v>52</v>
      </c>
    </row>
    <row r="156" spans="1:11" ht="42" customHeight="1">
      <c r="A156" s="2" t="s">
        <v>567</v>
      </c>
      <c r="B156" s="2" t="s">
        <v>568</v>
      </c>
      <c r="C156" s="2" t="s">
        <v>34</v>
      </c>
      <c r="D156" s="2" t="s">
        <v>35</v>
      </c>
      <c r="E156" s="5" t="s">
        <v>569</v>
      </c>
      <c r="F156" s="3" t="s">
        <v>570</v>
      </c>
      <c r="G156" s="3" t="s">
        <v>21</v>
      </c>
      <c r="H156" s="2" t="s">
        <v>50</v>
      </c>
      <c r="I156" s="2" t="s">
        <v>571</v>
      </c>
      <c r="J156" s="3" t="str">
        <f>HYPERLINK("https://www.boe.es/gazeta/dias/1829/05/21/pdfs/GMD-1829-77.pdf#page=3","Abrir facsímil")</f>
        <v>Abrir facsímil</v>
      </c>
      <c r="K156" s="3" t="s">
        <v>52</v>
      </c>
    </row>
    <row r="157" spans="1:11" ht="42" customHeight="1">
      <c r="A157" s="2" t="s">
        <v>572</v>
      </c>
      <c r="B157" s="2" t="s">
        <v>573</v>
      </c>
      <c r="C157" s="2" t="s">
        <v>167</v>
      </c>
      <c r="D157" s="2" t="s">
        <v>18</v>
      </c>
      <c r="E157" s="5" t="s">
        <v>287</v>
      </c>
      <c r="F157" s="3" t="s">
        <v>288</v>
      </c>
      <c r="G157" s="3" t="s">
        <v>45</v>
      </c>
      <c r="H157" s="2" t="s">
        <v>50</v>
      </c>
      <c r="I157" s="2" t="s">
        <v>574</v>
      </c>
      <c r="J157" s="3" t="str">
        <f>HYPERLINK("https://www.boe.es/gazeta/dias/1829/12/08/pdfs/GMD-1829-170.pdf#page=1","Abrir facsímil")</f>
        <v>Abrir facsímil</v>
      </c>
      <c r="K157" s="3" t="s">
        <v>52</v>
      </c>
    </row>
    <row r="158" spans="1:11" ht="42" customHeight="1">
      <c r="A158" s="2" t="s">
        <v>575</v>
      </c>
      <c r="B158" s="2" t="s">
        <v>575</v>
      </c>
      <c r="C158" s="2" t="s">
        <v>151</v>
      </c>
      <c r="D158" s="2" t="s">
        <v>18</v>
      </c>
      <c r="E158" s="5" t="s">
        <v>576</v>
      </c>
      <c r="F158" s="3" t="s">
        <v>577</v>
      </c>
      <c r="G158" s="3" t="s">
        <v>71</v>
      </c>
      <c r="H158" s="2" t="s">
        <v>50</v>
      </c>
      <c r="I158" s="2" t="s">
        <v>578</v>
      </c>
      <c r="J158" s="3" t="str">
        <f>HYPERLINK("https://www.boe.es/gazeta/dias/1829/04/25/pdfs/GMD-1829-50.pdf#page=2","Abrir facsímil")</f>
        <v>Abrir facsímil</v>
      </c>
      <c r="K158" s="3" t="s">
        <v>52</v>
      </c>
    </row>
    <row r="159" spans="1:11" ht="42" customHeight="1">
      <c r="A159" s="2" t="s">
        <v>579</v>
      </c>
      <c r="B159" s="2" t="s">
        <v>580</v>
      </c>
      <c r="C159" s="2" t="s">
        <v>34</v>
      </c>
      <c r="D159" s="2" t="s">
        <v>35</v>
      </c>
      <c r="E159" s="5" t="s">
        <v>272</v>
      </c>
      <c r="F159" s="3" t="s">
        <v>273</v>
      </c>
      <c r="G159" s="3" t="s">
        <v>21</v>
      </c>
      <c r="H159" s="2" t="s">
        <v>50</v>
      </c>
      <c r="I159" s="2" t="s">
        <v>581</v>
      </c>
      <c r="J159" s="3" t="str">
        <f>HYPERLINK("https://www.boe.es/gazeta/dias/1829/07/11/pdfs/GMD-1829-99.pdf#page=3","Abrir facsímil")</f>
        <v>Abrir facsímil</v>
      </c>
      <c r="K159" s="3" t="s">
        <v>52</v>
      </c>
    </row>
    <row r="160" spans="1:11" ht="42" customHeight="1">
      <c r="A160" s="2" t="s">
        <v>582</v>
      </c>
      <c r="B160" s="2" t="s">
        <v>583</v>
      </c>
      <c r="C160" s="2" t="s">
        <v>41</v>
      </c>
      <c r="D160" s="2" t="s">
        <v>42</v>
      </c>
      <c r="E160" s="5" t="s">
        <v>584</v>
      </c>
      <c r="F160" s="3" t="s">
        <v>585</v>
      </c>
      <c r="G160" s="3" t="s">
        <v>30</v>
      </c>
      <c r="H160" s="2" t="s">
        <v>50</v>
      </c>
      <c r="I160" s="2" t="s">
        <v>586</v>
      </c>
      <c r="J160" s="3" t="str">
        <f>HYPERLINK("https://www.boe.es/gazeta/dias/1829/08/15/pdfs/GMD-1829-114.pdf#page=4","Abrir facsímil")</f>
        <v>Abrir facsímil</v>
      </c>
      <c r="K160" s="3" t="s">
        <v>52</v>
      </c>
    </row>
    <row r="161" spans="1:11" ht="42" customHeight="1">
      <c r="A161" s="2" t="s">
        <v>587</v>
      </c>
      <c r="B161" s="2" t="s">
        <v>588</v>
      </c>
      <c r="C161" s="2" t="s">
        <v>589</v>
      </c>
      <c r="D161" s="2" t="s">
        <v>35</v>
      </c>
      <c r="E161" s="5" t="s">
        <v>183</v>
      </c>
      <c r="F161" s="3" t="s">
        <v>184</v>
      </c>
      <c r="G161" s="3" t="s">
        <v>21</v>
      </c>
      <c r="H161" s="2" t="s">
        <v>50</v>
      </c>
      <c r="I161" s="2" t="s">
        <v>590</v>
      </c>
      <c r="J161" s="3" t="str">
        <f>HYPERLINK("https://www.boe.es/gazeta/dias/1829/10/13/pdfs/GMD-1829-146.pdf#page=3","Abrir facsímil")</f>
        <v>Abrir facsímil</v>
      </c>
      <c r="K161" s="3" t="s">
        <v>52</v>
      </c>
    </row>
    <row r="162" spans="1:11" ht="42" customHeight="1">
      <c r="A162" s="2" t="s">
        <v>591</v>
      </c>
      <c r="B162" s="2" t="s">
        <v>592</v>
      </c>
      <c r="C162" s="2" t="s">
        <v>167</v>
      </c>
      <c r="D162" s="2" t="s">
        <v>18</v>
      </c>
      <c r="E162" s="5" t="s">
        <v>593</v>
      </c>
      <c r="F162" s="3" t="s">
        <v>594</v>
      </c>
      <c r="G162" s="3" t="s">
        <v>21</v>
      </c>
      <c r="H162" s="2" t="s">
        <v>50</v>
      </c>
      <c r="I162" s="2" t="s">
        <v>595</v>
      </c>
      <c r="J162" s="3" t="str">
        <f>HYPERLINK("https://www.boe.es/gazeta/dias/1829/04/21/pdfs/GMD-1829-48.pdf#page=3","Abrir facsímil")</f>
        <v>Abrir facsímil</v>
      </c>
      <c r="K162" s="3" t="s">
        <v>52</v>
      </c>
    </row>
    <row r="163" spans="1:11" ht="42" customHeight="1">
      <c r="A163" s="2" t="s">
        <v>596</v>
      </c>
      <c r="B163" s="2" t="s">
        <v>597</v>
      </c>
      <c r="C163" s="2" t="s">
        <v>27</v>
      </c>
      <c r="D163" s="2" t="s">
        <v>18</v>
      </c>
      <c r="E163" s="5" t="s">
        <v>120</v>
      </c>
      <c r="F163" s="3" t="s">
        <v>121</v>
      </c>
      <c r="G163" s="3" t="s">
        <v>21</v>
      </c>
      <c r="H163" s="2" t="s">
        <v>50</v>
      </c>
      <c r="I163" s="2" t="s">
        <v>598</v>
      </c>
      <c r="J163" s="3" t="str">
        <f>HYPERLINK("https://www.boe.es/gazeta/dias/1829/09/10/pdfs/GMD-1829-126.pdf#page=3","Abrir facsímil")</f>
        <v>Abrir facsímil</v>
      </c>
      <c r="K163" s="3" t="s">
        <v>52</v>
      </c>
    </row>
    <row r="164" spans="1:11" ht="42" customHeight="1">
      <c r="A164" s="2" t="s">
        <v>599</v>
      </c>
      <c r="B164" s="2" t="s">
        <v>600</v>
      </c>
      <c r="C164" s="2" t="s">
        <v>41</v>
      </c>
      <c r="D164" s="2" t="s">
        <v>42</v>
      </c>
      <c r="E164" s="5" t="s">
        <v>601</v>
      </c>
      <c r="F164" s="3" t="s">
        <v>602</v>
      </c>
      <c r="G164" s="3" t="s">
        <v>21</v>
      </c>
      <c r="H164" s="2" t="s">
        <v>50</v>
      </c>
      <c r="I164" s="2" t="s">
        <v>603</v>
      </c>
      <c r="J164" s="3" t="str">
        <f>HYPERLINK("https://www.boe.es/gazeta/dias/1829/07/14/pdfs/GMD-1829-100.pdf#page=3","Abrir facsímil")</f>
        <v>Abrir facsímil</v>
      </c>
      <c r="K164" s="3" t="s">
        <v>52</v>
      </c>
    </row>
    <row r="165" spans="1:11" ht="42" customHeight="1">
      <c r="A165" s="2" t="s">
        <v>604</v>
      </c>
      <c r="B165" s="2" t="s">
        <v>605</v>
      </c>
      <c r="C165" s="2" t="s">
        <v>41</v>
      </c>
      <c r="D165" s="2" t="s">
        <v>42</v>
      </c>
      <c r="E165" s="5" t="s">
        <v>137</v>
      </c>
      <c r="F165" s="3" t="s">
        <v>138</v>
      </c>
      <c r="G165" s="3" t="s">
        <v>21</v>
      </c>
      <c r="H165" s="2" t="s">
        <v>50</v>
      </c>
      <c r="I165" s="2" t="s">
        <v>606</v>
      </c>
      <c r="J165" s="3" t="str">
        <f>HYPERLINK("https://www.boe.es/gazeta/dias/1829/04/30/pdfs/GMD-1829-52.pdf#page=3","Abrir facsímil")</f>
        <v>Abrir facsímil</v>
      </c>
      <c r="K165" s="3" t="s">
        <v>52</v>
      </c>
    </row>
    <row r="166" spans="1:11" ht="42" customHeight="1">
      <c r="A166" s="2" t="s">
        <v>607</v>
      </c>
      <c r="B166" s="2" t="s">
        <v>608</v>
      </c>
      <c r="C166" s="2" t="s">
        <v>17</v>
      </c>
      <c r="D166" s="2" t="s">
        <v>18</v>
      </c>
      <c r="E166" s="5" t="s">
        <v>344</v>
      </c>
      <c r="F166" s="3" t="s">
        <v>345</v>
      </c>
      <c r="G166" s="3" t="s">
        <v>30</v>
      </c>
      <c r="H166" s="2" t="s">
        <v>50</v>
      </c>
      <c r="I166" s="2" t="s">
        <v>609</v>
      </c>
      <c r="J166" s="3" t="str">
        <f>HYPERLINK("https://www.boe.es/gazeta/dias/1829/08/29/pdfs/GMD-1829-120.pdf#page=4","Abrir facsímil")</f>
        <v>Abrir facsímil</v>
      </c>
      <c r="K166" s="3" t="s">
        <v>52</v>
      </c>
    </row>
    <row r="167" spans="1:11" ht="42" customHeight="1">
      <c r="A167" s="2" t="s">
        <v>610</v>
      </c>
      <c r="B167" s="2" t="s">
        <v>610</v>
      </c>
      <c r="C167" s="2" t="s">
        <v>41</v>
      </c>
      <c r="D167" s="2" t="s">
        <v>42</v>
      </c>
      <c r="E167" s="5" t="s">
        <v>128</v>
      </c>
      <c r="F167" s="3" t="s">
        <v>129</v>
      </c>
      <c r="G167" s="3" t="s">
        <v>21</v>
      </c>
      <c r="H167" s="2" t="s">
        <v>50</v>
      </c>
      <c r="I167" s="2" t="s">
        <v>611</v>
      </c>
      <c r="J167" s="3" t="str">
        <f>HYPERLINK("https://www.boe.es/gazeta/dias/1829/09/01/pdfs/GMD-1829-121.pdf#page=3","Abrir facsímil")</f>
        <v>Abrir facsímil</v>
      </c>
      <c r="K167" s="3" t="s">
        <v>52</v>
      </c>
    </row>
    <row r="168" spans="1:11" ht="42" customHeight="1">
      <c r="A168" s="2" t="s">
        <v>612</v>
      </c>
      <c r="B168" s="2" t="s">
        <v>613</v>
      </c>
      <c r="C168" s="2" t="s">
        <v>41</v>
      </c>
      <c r="D168" s="2" t="s">
        <v>42</v>
      </c>
      <c r="E168" s="5" t="s">
        <v>248</v>
      </c>
      <c r="F168" s="3" t="s">
        <v>249</v>
      </c>
      <c r="G168" s="3" t="s">
        <v>21</v>
      </c>
      <c r="H168" s="2" t="s">
        <v>50</v>
      </c>
      <c r="I168" s="2" t="s">
        <v>614</v>
      </c>
      <c r="J168" s="3" t="str">
        <f>HYPERLINK("https://www.boe.es/gazeta/dias/1829/12/31/pdfs/GMD-1829-180.pdf#page=3","Abrir facsímil")</f>
        <v>Abrir facsímil</v>
      </c>
      <c r="K168" s="3" t="s">
        <v>52</v>
      </c>
    </row>
    <row r="169" spans="1:11" ht="42" customHeight="1">
      <c r="A169" s="2" t="s">
        <v>615</v>
      </c>
      <c r="B169" s="2" t="s">
        <v>616</v>
      </c>
      <c r="C169" s="2" t="s">
        <v>55</v>
      </c>
      <c r="D169" s="2" t="s">
        <v>18</v>
      </c>
      <c r="E169" s="5" t="s">
        <v>248</v>
      </c>
      <c r="F169" s="3" t="s">
        <v>249</v>
      </c>
      <c r="G169" s="3" t="s">
        <v>30</v>
      </c>
      <c r="H169" s="2" t="s">
        <v>50</v>
      </c>
      <c r="I169" s="2" t="s">
        <v>617</v>
      </c>
      <c r="J169" s="3" t="str">
        <f>HYPERLINK("https://www.boe.es/gazeta/dias/1829/12/31/pdfs/GMD-1829-180.pdf#page=4","Abrir facsímil")</f>
        <v>Abrir facsímil</v>
      </c>
      <c r="K169" s="3" t="s">
        <v>52</v>
      </c>
    </row>
    <row r="170" spans="1:11" ht="42" customHeight="1">
      <c r="A170" s="2" t="s">
        <v>618</v>
      </c>
      <c r="B170" s="2" t="s">
        <v>619</v>
      </c>
      <c r="C170" s="2" t="s">
        <v>167</v>
      </c>
      <c r="D170" s="2" t="s">
        <v>18</v>
      </c>
      <c r="E170" s="5" t="s">
        <v>83</v>
      </c>
      <c r="F170" s="3" t="s">
        <v>84</v>
      </c>
      <c r="G170" s="3" t="s">
        <v>30</v>
      </c>
      <c r="H170" s="2" t="s">
        <v>50</v>
      </c>
      <c r="I170" s="2" t="s">
        <v>620</v>
      </c>
      <c r="J170" s="3" t="str">
        <f>HYPERLINK("https://www.boe.es/gazeta/dias/1829/08/04/pdfs/GMD-1829-109.pdf#page=4","Abrir facsímil")</f>
        <v>Abrir facsímil</v>
      </c>
      <c r="K170" s="3" t="s">
        <v>52</v>
      </c>
    </row>
    <row r="171" spans="1:11" ht="42" customHeight="1">
      <c r="A171" s="2" t="s">
        <v>621</v>
      </c>
      <c r="B171" s="2" t="s">
        <v>622</v>
      </c>
      <c r="C171" s="2" t="s">
        <v>151</v>
      </c>
      <c r="D171" s="2" t="s">
        <v>18</v>
      </c>
      <c r="E171" s="5" t="s">
        <v>623</v>
      </c>
      <c r="F171" s="3" t="s">
        <v>624</v>
      </c>
      <c r="G171" s="3" t="s">
        <v>30</v>
      </c>
      <c r="H171" s="2" t="s">
        <v>50</v>
      </c>
      <c r="I171" s="2" t="s">
        <v>625</v>
      </c>
      <c r="J171" s="3" t="str">
        <f>HYPERLINK("https://www.boe.es/gazeta/dias/1829/03/28/pdfs/GMD-1829-38.pdf#page=4","Abrir facsímil")</f>
        <v>Abrir facsímil</v>
      </c>
      <c r="K171" s="3" t="s">
        <v>52</v>
      </c>
    </row>
    <row r="172" spans="1:11" ht="42" customHeight="1">
      <c r="A172" s="2" t="s">
        <v>621</v>
      </c>
      <c r="B172" s="2" t="s">
        <v>622</v>
      </c>
      <c r="C172" s="2" t="s">
        <v>167</v>
      </c>
      <c r="D172" s="2" t="s">
        <v>18</v>
      </c>
      <c r="E172" s="5" t="s">
        <v>83</v>
      </c>
      <c r="F172" s="3" t="s">
        <v>84</v>
      </c>
      <c r="G172" s="3" t="s">
        <v>30</v>
      </c>
      <c r="H172" s="2" t="s">
        <v>50</v>
      </c>
      <c r="I172" s="2" t="s">
        <v>626</v>
      </c>
      <c r="J172" s="3" t="str">
        <f>HYPERLINK("https://www.boe.es/gazeta/dias/1829/08/04/pdfs/GMD-1829-109.pdf#page=4","Abrir facsímil")</f>
        <v>Abrir facsímil</v>
      </c>
      <c r="K172" s="3" t="s">
        <v>52</v>
      </c>
    </row>
    <row r="173" spans="1:11" ht="42" customHeight="1">
      <c r="A173" s="2" t="s">
        <v>627</v>
      </c>
      <c r="B173" s="2" t="s">
        <v>628</v>
      </c>
      <c r="C173" s="2" t="s">
        <v>27</v>
      </c>
      <c r="D173" s="2" t="s">
        <v>18</v>
      </c>
      <c r="E173" s="5" t="s">
        <v>466</v>
      </c>
      <c r="F173" s="3" t="s">
        <v>467</v>
      </c>
      <c r="G173" s="3" t="s">
        <v>30</v>
      </c>
      <c r="H173" s="2" t="s">
        <v>50</v>
      </c>
      <c r="I173" s="2" t="s">
        <v>629</v>
      </c>
      <c r="J173" s="3" t="str">
        <f>HYPERLINK("https://www.boe.es/gazeta/dias/1829/12/01/pdfs/GMD-1829-167.pdf#page=4","Abrir facsímil")</f>
        <v>Abrir facsímil</v>
      </c>
      <c r="K173" s="3" t="s">
        <v>52</v>
      </c>
    </row>
    <row r="174" spans="1:11" ht="42" customHeight="1">
      <c r="A174" s="2" t="s">
        <v>630</v>
      </c>
      <c r="B174" s="2" t="s">
        <v>631</v>
      </c>
      <c r="C174" s="2" t="s">
        <v>17</v>
      </c>
      <c r="D174" s="2" t="s">
        <v>18</v>
      </c>
      <c r="E174" s="5" t="s">
        <v>178</v>
      </c>
      <c r="F174" s="3" t="s">
        <v>179</v>
      </c>
      <c r="G174" s="3" t="s">
        <v>30</v>
      </c>
      <c r="H174" s="2" t="s">
        <v>50</v>
      </c>
      <c r="I174" s="2" t="s">
        <v>632</v>
      </c>
      <c r="J174" s="3" t="str">
        <f>HYPERLINK("https://www.boe.es/gazeta/dias/1829/01/15/pdfs/GMD-1829-7.pdf#page=4","Abrir facsímil")</f>
        <v>Abrir facsímil</v>
      </c>
      <c r="K174" s="3" t="s">
        <v>52</v>
      </c>
    </row>
    <row r="175" spans="1:11" ht="42" customHeight="1">
      <c r="A175" s="2" t="s">
        <v>633</v>
      </c>
      <c r="B175" s="2" t="s">
        <v>634</v>
      </c>
      <c r="C175" s="2" t="s">
        <v>151</v>
      </c>
      <c r="D175" s="2" t="s">
        <v>18</v>
      </c>
      <c r="E175" s="5" t="s">
        <v>265</v>
      </c>
      <c r="F175" s="3" t="s">
        <v>266</v>
      </c>
      <c r="G175" s="3" t="s">
        <v>21</v>
      </c>
      <c r="H175" s="2" t="s">
        <v>50</v>
      </c>
      <c r="I175" s="2" t="s">
        <v>635</v>
      </c>
      <c r="J175" s="3" t="str">
        <f>HYPERLINK("https://www.boe.es/gazeta/dias/1829/08/18/pdfs/GMD-1829-115.pdf#page=3","Abrir facsímil")</f>
        <v>Abrir facsímil</v>
      </c>
      <c r="K175" s="3" t="s">
        <v>52</v>
      </c>
    </row>
    <row r="176" spans="1:11" ht="42" customHeight="1">
      <c r="A176" s="2" t="s">
        <v>636</v>
      </c>
      <c r="B176" s="2" t="s">
        <v>637</v>
      </c>
      <c r="C176" s="2" t="s">
        <v>55</v>
      </c>
      <c r="D176" s="2" t="s">
        <v>18</v>
      </c>
      <c r="E176" s="5" t="s">
        <v>272</v>
      </c>
      <c r="F176" s="3" t="s">
        <v>273</v>
      </c>
      <c r="G176" s="3" t="s">
        <v>21</v>
      </c>
      <c r="H176" s="2" t="s">
        <v>50</v>
      </c>
      <c r="I176" s="2" t="s">
        <v>638</v>
      </c>
      <c r="J176" s="3" t="str">
        <f>HYPERLINK("https://www.boe.es/gazeta/dias/1829/07/11/pdfs/GMD-1829-99.pdf#page=3","Abrir facsímil")</f>
        <v>Abrir facsímil</v>
      </c>
      <c r="K176" s="3" t="s">
        <v>52</v>
      </c>
    </row>
    <row r="177" spans="1:11" ht="42" customHeight="1">
      <c r="A177" s="2" t="s">
        <v>639</v>
      </c>
      <c r="B177" s="2" t="s">
        <v>640</v>
      </c>
      <c r="C177" s="2" t="s">
        <v>151</v>
      </c>
      <c r="D177" s="2" t="s">
        <v>18</v>
      </c>
      <c r="E177" s="5" t="s">
        <v>183</v>
      </c>
      <c r="F177" s="3" t="s">
        <v>184</v>
      </c>
      <c r="G177" s="3" t="s">
        <v>21</v>
      </c>
      <c r="H177" s="2" t="s">
        <v>50</v>
      </c>
      <c r="I177" s="2" t="s">
        <v>641</v>
      </c>
      <c r="J177" s="3" t="str">
        <f>HYPERLINK("https://www.boe.es/gazeta/dias/1829/10/13/pdfs/GMD-1829-146.pdf#page=3","Abrir facsímil")</f>
        <v>Abrir facsímil</v>
      </c>
      <c r="K177" s="3" t="s">
        <v>52</v>
      </c>
    </row>
    <row r="178" spans="1:11" ht="42" customHeight="1">
      <c r="A178" s="2" t="s">
        <v>642</v>
      </c>
      <c r="B178" s="2" t="s">
        <v>643</v>
      </c>
      <c r="C178" s="2" t="s">
        <v>34</v>
      </c>
      <c r="D178" s="2" t="s">
        <v>35</v>
      </c>
      <c r="E178" s="5" t="s">
        <v>385</v>
      </c>
      <c r="F178" s="3" t="s">
        <v>386</v>
      </c>
      <c r="G178" s="3" t="s">
        <v>21</v>
      </c>
      <c r="H178" s="2" t="s">
        <v>50</v>
      </c>
      <c r="I178" s="2" t="s">
        <v>644</v>
      </c>
      <c r="J178" s="3" t="str">
        <f>HYPERLINK("https://www.boe.es/gazeta/dias/1829/08/11/pdfs/GMD-1829-112.pdf#page=3","Abrir facsímil")</f>
        <v>Abrir facsímil</v>
      </c>
      <c r="K178" s="3" t="s">
        <v>52</v>
      </c>
    </row>
    <row r="179" spans="1:11" ht="42" customHeight="1">
      <c r="A179" s="2" t="s">
        <v>645</v>
      </c>
      <c r="B179" s="2" t="s">
        <v>646</v>
      </c>
      <c r="C179" s="2" t="s">
        <v>34</v>
      </c>
      <c r="D179" s="2" t="s">
        <v>35</v>
      </c>
      <c r="E179" s="5" t="s">
        <v>647</v>
      </c>
      <c r="F179" s="3" t="s">
        <v>648</v>
      </c>
      <c r="G179" s="3" t="s">
        <v>21</v>
      </c>
      <c r="H179" s="2" t="s">
        <v>50</v>
      </c>
      <c r="I179" s="2" t="s">
        <v>649</v>
      </c>
      <c r="J179" s="3" t="str">
        <f>HYPERLINK("https://www.boe.es/gazeta/dias/1829/07/09/pdfs/GMD-1829-98.pdf#page=3","Abrir facsímil")</f>
        <v>Abrir facsímil</v>
      </c>
      <c r="K179" s="3" t="s">
        <v>52</v>
      </c>
    </row>
    <row r="180" spans="1:11" ht="42" customHeight="1">
      <c r="A180" s="2" t="s">
        <v>650</v>
      </c>
      <c r="B180" s="2" t="s">
        <v>651</v>
      </c>
      <c r="C180" s="2" t="s">
        <v>167</v>
      </c>
      <c r="D180" s="2" t="s">
        <v>18</v>
      </c>
      <c r="E180" s="5" t="s">
        <v>120</v>
      </c>
      <c r="F180" s="3" t="s">
        <v>121</v>
      </c>
      <c r="G180" s="3" t="s">
        <v>21</v>
      </c>
      <c r="H180" s="2" t="s">
        <v>50</v>
      </c>
      <c r="I180" s="2" t="s">
        <v>652</v>
      </c>
      <c r="J180" s="3" t="str">
        <f>HYPERLINK("https://www.boe.es/gazeta/dias/1829/09/10/pdfs/GMD-1829-126.pdf#page=3","Abrir facsímil")</f>
        <v>Abrir facsímil</v>
      </c>
      <c r="K180" s="3" t="s">
        <v>52</v>
      </c>
    </row>
    <row r="181" spans="1:11" ht="42" customHeight="1">
      <c r="A181" s="2" t="s">
        <v>653</v>
      </c>
      <c r="B181" s="2" t="s">
        <v>654</v>
      </c>
      <c r="C181" s="2" t="s">
        <v>41</v>
      </c>
      <c r="D181" s="2" t="s">
        <v>42</v>
      </c>
      <c r="E181" s="5" t="s">
        <v>504</v>
      </c>
      <c r="F181" s="3" t="s">
        <v>505</v>
      </c>
      <c r="G181" s="3" t="s">
        <v>71</v>
      </c>
      <c r="H181" s="2" t="s">
        <v>50</v>
      </c>
      <c r="I181" s="2" t="s">
        <v>655</v>
      </c>
      <c r="J181" s="3" t="str">
        <f>HYPERLINK("https://www.boe.es/gazeta/dias/1829/12/03/pdfs/GMD-1829-168.pdf#page=2","Abrir facsímil")</f>
        <v>Abrir facsímil</v>
      </c>
      <c r="K181" s="3" t="s">
        <v>52</v>
      </c>
    </row>
    <row r="182" spans="1:11" ht="42" customHeight="1">
      <c r="A182" s="2" t="s">
        <v>656</v>
      </c>
      <c r="B182" s="2" t="s">
        <v>657</v>
      </c>
      <c r="C182" s="2" t="s">
        <v>55</v>
      </c>
      <c r="D182" s="2" t="s">
        <v>18</v>
      </c>
      <c r="E182" s="5" t="s">
        <v>132</v>
      </c>
      <c r="F182" s="3" t="s">
        <v>133</v>
      </c>
      <c r="G182" s="3" t="s">
        <v>30</v>
      </c>
      <c r="H182" s="2" t="s">
        <v>50</v>
      </c>
      <c r="I182" s="2" t="s">
        <v>658</v>
      </c>
      <c r="J182" s="3" t="str">
        <f>HYPERLINK("https://www.boe.es/gazeta/dias/1829/10/27/pdfs/GMD-1829-152.pdf#page=4","Abrir facsímil")</f>
        <v>Abrir facsímil</v>
      </c>
      <c r="K182" s="3" t="s">
        <v>52</v>
      </c>
    </row>
    <row r="183" spans="1:11" ht="42" customHeight="1">
      <c r="A183" s="2" t="s">
        <v>659</v>
      </c>
      <c r="B183" s="2" t="s">
        <v>659</v>
      </c>
      <c r="C183" s="2" t="s">
        <v>41</v>
      </c>
      <c r="D183" s="2" t="s">
        <v>42</v>
      </c>
      <c r="E183" s="5" t="s">
        <v>660</v>
      </c>
      <c r="F183" s="3" t="s">
        <v>661</v>
      </c>
      <c r="G183" s="3" t="s">
        <v>45</v>
      </c>
      <c r="H183" s="2" t="s">
        <v>50</v>
      </c>
      <c r="I183" s="2" t="s">
        <v>662</v>
      </c>
      <c r="J183" s="3" t="str">
        <f>HYPERLINK("https://www.boe.es/gazeta/dias/1829/03/24/pdfs/GMD-1829-36.pdf#page=1","Abrir facsímil")</f>
        <v>Abrir facsímil</v>
      </c>
      <c r="K183" s="3" t="s">
        <v>52</v>
      </c>
    </row>
    <row r="184" spans="1:11" ht="42" customHeight="1">
      <c r="A184" s="2" t="s">
        <v>663</v>
      </c>
      <c r="B184" s="2" t="s">
        <v>664</v>
      </c>
      <c r="C184" s="2" t="s">
        <v>34</v>
      </c>
      <c r="D184" s="2" t="s">
        <v>35</v>
      </c>
      <c r="E184" s="5" t="s">
        <v>272</v>
      </c>
      <c r="F184" s="3" t="s">
        <v>273</v>
      </c>
      <c r="G184" s="3" t="s">
        <v>21</v>
      </c>
      <c r="H184" s="2" t="s">
        <v>50</v>
      </c>
      <c r="I184" s="2" t="s">
        <v>665</v>
      </c>
      <c r="J184" s="3" t="str">
        <f>HYPERLINK("https://www.boe.es/gazeta/dias/1829/07/11/pdfs/GMD-1829-99.pdf#page=3","Abrir facsímil")</f>
        <v>Abrir facsímil</v>
      </c>
      <c r="K184" s="3" t="s">
        <v>52</v>
      </c>
    </row>
    <row r="185" spans="1:11" ht="42" customHeight="1">
      <c r="A185" s="2" t="s">
        <v>666</v>
      </c>
      <c r="B185" s="2" t="s">
        <v>667</v>
      </c>
      <c r="C185" s="2" t="s">
        <v>41</v>
      </c>
      <c r="D185" s="2" t="s">
        <v>42</v>
      </c>
      <c r="E185" s="5" t="s">
        <v>164</v>
      </c>
      <c r="F185" s="3" t="s">
        <v>165</v>
      </c>
      <c r="G185" s="3" t="s">
        <v>368</v>
      </c>
      <c r="H185" s="2" t="s">
        <v>50</v>
      </c>
      <c r="I185" s="2" t="s">
        <v>668</v>
      </c>
      <c r="J185" s="3" t="str">
        <f>HYPERLINK("https://www.boe.es/gazeta/dias/1829/06/06/pdfs/GMD-1829-84.pdf#page=3","Abrir facsímil")</f>
        <v>Abrir facsímil</v>
      </c>
      <c r="K185" s="3" t="s">
        <v>52</v>
      </c>
    </row>
    <row r="186" spans="1:11" ht="42" customHeight="1">
      <c r="A186" s="2" t="s">
        <v>669</v>
      </c>
      <c r="B186" s="2" t="s">
        <v>669</v>
      </c>
      <c r="C186" s="2" t="s">
        <v>17</v>
      </c>
      <c r="D186" s="2" t="s">
        <v>18</v>
      </c>
      <c r="E186" s="5" t="s">
        <v>102</v>
      </c>
      <c r="F186" s="3" t="s">
        <v>103</v>
      </c>
      <c r="G186" s="3" t="s">
        <v>45</v>
      </c>
      <c r="H186" s="2" t="s">
        <v>50</v>
      </c>
      <c r="I186" s="2" t="s">
        <v>670</v>
      </c>
      <c r="J186" s="3" t="str">
        <f>HYPERLINK("https://www.boe.es/gazeta/dias/1829/01/31/pdfs/GMD-1829-14.pdf#page=1","Abrir facsímil")</f>
        <v>Abrir facsímil</v>
      </c>
      <c r="K186" s="3" t="s">
        <v>52</v>
      </c>
    </row>
    <row r="187" spans="1:11" ht="42" customHeight="1">
      <c r="A187" s="2" t="s">
        <v>669</v>
      </c>
      <c r="B187" s="2" t="s">
        <v>669</v>
      </c>
      <c r="C187" s="2" t="s">
        <v>27</v>
      </c>
      <c r="D187" s="2" t="s">
        <v>18</v>
      </c>
      <c r="E187" s="5" t="s">
        <v>671</v>
      </c>
      <c r="F187" s="3" t="s">
        <v>672</v>
      </c>
      <c r="G187" s="3" t="s">
        <v>21</v>
      </c>
      <c r="H187" s="2" t="s">
        <v>50</v>
      </c>
      <c r="I187" s="2" t="s">
        <v>673</v>
      </c>
      <c r="J187" s="3" t="str">
        <f>HYPERLINK("https://www.boe.es/gazeta/dias/1829/04/11/pdfs/GMD-1829-44.pdf#page=3","Abrir facsímil")</f>
        <v>Abrir facsímil</v>
      </c>
      <c r="K187" s="3" t="s">
        <v>52</v>
      </c>
    </row>
    <row r="188" spans="1:11" ht="42" customHeight="1">
      <c r="A188" s="2" t="s">
        <v>669</v>
      </c>
      <c r="B188" s="2" t="s">
        <v>669</v>
      </c>
      <c r="C188" s="2" t="s">
        <v>151</v>
      </c>
      <c r="D188" s="2" t="s">
        <v>18</v>
      </c>
      <c r="E188" s="5" t="s">
        <v>674</v>
      </c>
      <c r="F188" s="3" t="s">
        <v>675</v>
      </c>
      <c r="G188" s="3" t="s">
        <v>30</v>
      </c>
      <c r="H188" s="2" t="s">
        <v>50</v>
      </c>
      <c r="I188" s="2" t="s">
        <v>676</v>
      </c>
      <c r="J188" s="3" t="str">
        <f>HYPERLINK("https://www.boe.es/gazeta/dias/1829/05/23/pdfs/GMD-1829-78.pdf#page=4","Abrir facsímil")</f>
        <v>Abrir facsímil</v>
      </c>
      <c r="K188" s="3" t="s">
        <v>52</v>
      </c>
    </row>
    <row r="189" spans="1:11" ht="42" customHeight="1">
      <c r="A189" s="2" t="s">
        <v>677</v>
      </c>
      <c r="B189" s="2" t="s">
        <v>678</v>
      </c>
      <c r="C189" s="2" t="s">
        <v>27</v>
      </c>
      <c r="D189" s="2" t="s">
        <v>18</v>
      </c>
      <c r="E189" s="5" t="s">
        <v>524</v>
      </c>
      <c r="F189" s="3" t="s">
        <v>525</v>
      </c>
      <c r="G189" s="3" t="s">
        <v>526</v>
      </c>
      <c r="H189" s="2" t="s">
        <v>50</v>
      </c>
      <c r="I189" s="2" t="s">
        <v>679</v>
      </c>
      <c r="J189" s="3" t="str">
        <f>HYPERLINK("https://www.boe.es/gazeta/dias/1829/08/06/pdfs/GMD-1829-110.pdf#page=3","Abrir facsímil")</f>
        <v>Abrir facsímil</v>
      </c>
      <c r="K189" s="3" t="s">
        <v>52</v>
      </c>
    </row>
    <row r="190" spans="1:11" ht="42" customHeight="1">
      <c r="A190" s="2" t="s">
        <v>680</v>
      </c>
      <c r="B190" s="2" t="s">
        <v>681</v>
      </c>
      <c r="C190" s="2" t="s">
        <v>17</v>
      </c>
      <c r="D190" s="2" t="s">
        <v>18</v>
      </c>
      <c r="E190" s="5" t="s">
        <v>521</v>
      </c>
      <c r="F190" s="3" t="s">
        <v>522</v>
      </c>
      <c r="G190" s="3" t="s">
        <v>71</v>
      </c>
      <c r="H190" s="2" t="s">
        <v>50</v>
      </c>
      <c r="I190" s="2" t="s">
        <v>682</v>
      </c>
      <c r="J190" s="3" t="str">
        <f>HYPERLINK("https://www.boe.es/gazeta/dias/1829/01/27/pdfs/GMD-1829-12.pdf#page=2","Abrir facsímil")</f>
        <v>Abrir facsímil</v>
      </c>
      <c r="K190" s="3" t="s">
        <v>52</v>
      </c>
    </row>
    <row r="191" spans="1:11" ht="42" customHeight="1">
      <c r="A191" s="2" t="s">
        <v>683</v>
      </c>
      <c r="B191" s="2" t="s">
        <v>683</v>
      </c>
      <c r="C191" s="2" t="s">
        <v>34</v>
      </c>
      <c r="D191" s="2" t="s">
        <v>35</v>
      </c>
      <c r="E191" s="5" t="s">
        <v>287</v>
      </c>
      <c r="F191" s="3" t="s">
        <v>288</v>
      </c>
      <c r="G191" s="3" t="s">
        <v>71</v>
      </c>
      <c r="H191" s="2" t="s">
        <v>50</v>
      </c>
      <c r="I191" s="2" t="s">
        <v>684</v>
      </c>
      <c r="J191" s="3" t="str">
        <f>HYPERLINK("https://www.boe.es/gazeta/dias/1829/12/08/pdfs/GMD-1829-170.pdf#page=2","Abrir facsímil")</f>
        <v>Abrir facsímil</v>
      </c>
      <c r="K191" s="3" t="s">
        <v>52</v>
      </c>
    </row>
    <row r="192" spans="1:11" ht="42" customHeight="1">
      <c r="A192" s="2" t="s">
        <v>685</v>
      </c>
      <c r="B192" s="2" t="s">
        <v>686</v>
      </c>
      <c r="C192" s="2" t="s">
        <v>55</v>
      </c>
      <c r="D192" s="2" t="s">
        <v>18</v>
      </c>
      <c r="E192" s="5" t="s">
        <v>466</v>
      </c>
      <c r="F192" s="3" t="s">
        <v>467</v>
      </c>
      <c r="G192" s="3" t="s">
        <v>30</v>
      </c>
      <c r="H192" s="2" t="s">
        <v>50</v>
      </c>
      <c r="I192" s="2" t="s">
        <v>687</v>
      </c>
      <c r="J192" s="3" t="str">
        <f>HYPERLINK("https://www.boe.es/gazeta/dias/1829/12/01/pdfs/GMD-1829-167.pdf#page=4","Abrir facsímil")</f>
        <v>Abrir facsímil</v>
      </c>
      <c r="K192" s="3" t="s">
        <v>52</v>
      </c>
    </row>
    <row r="193" spans="1:11" ht="42" customHeight="1">
      <c r="A193" s="2" t="s">
        <v>688</v>
      </c>
      <c r="B193" s="2" t="s">
        <v>688</v>
      </c>
      <c r="C193" s="2" t="s">
        <v>17</v>
      </c>
      <c r="D193" s="2" t="s">
        <v>18</v>
      </c>
      <c r="E193" s="5" t="s">
        <v>344</v>
      </c>
      <c r="F193" s="3" t="s">
        <v>345</v>
      </c>
      <c r="G193" s="3" t="s">
        <v>71</v>
      </c>
      <c r="H193" s="2" t="s">
        <v>50</v>
      </c>
      <c r="I193" s="2" t="s">
        <v>689</v>
      </c>
      <c r="J193" s="3" t="str">
        <f>HYPERLINK("https://www.boe.es/gazeta/dias/1829/08/29/pdfs/GMD-1829-120.pdf#page=2","Abrir facsímil")</f>
        <v>Abrir facsímil</v>
      </c>
      <c r="K193" s="3" t="s">
        <v>52</v>
      </c>
    </row>
    <row r="194" spans="1:11" ht="42" customHeight="1">
      <c r="A194" s="2" t="s">
        <v>688</v>
      </c>
      <c r="B194" s="2" t="s">
        <v>688</v>
      </c>
      <c r="C194" s="2" t="s">
        <v>41</v>
      </c>
      <c r="D194" s="2" t="s">
        <v>42</v>
      </c>
      <c r="E194" s="5" t="s">
        <v>312</v>
      </c>
      <c r="F194" s="3" t="s">
        <v>313</v>
      </c>
      <c r="G194" s="3" t="s">
        <v>21</v>
      </c>
      <c r="H194" s="2" t="s">
        <v>50</v>
      </c>
      <c r="I194" s="2" t="s">
        <v>690</v>
      </c>
      <c r="J194" s="3" t="str">
        <f>HYPERLINK("https://www.boe.es/gazeta/dias/1829/10/20/pdfs/GMD-1829-149.pdf#page=3","Abrir facsímil")</f>
        <v>Abrir facsímil</v>
      </c>
      <c r="K194" s="3" t="s">
        <v>52</v>
      </c>
    </row>
    <row r="195" spans="1:11" ht="42" customHeight="1">
      <c r="A195" s="2" t="s">
        <v>688</v>
      </c>
      <c r="B195" s="2" t="s">
        <v>688</v>
      </c>
      <c r="C195" s="2" t="s">
        <v>55</v>
      </c>
      <c r="D195" s="2" t="s">
        <v>18</v>
      </c>
      <c r="E195" s="5" t="s">
        <v>691</v>
      </c>
      <c r="F195" s="3" t="s">
        <v>692</v>
      </c>
      <c r="G195" s="3" t="s">
        <v>30</v>
      </c>
      <c r="H195" s="2" t="s">
        <v>50</v>
      </c>
      <c r="I195" s="2" t="s">
        <v>693</v>
      </c>
      <c r="J195" s="3" t="str">
        <f>HYPERLINK("https://www.boe.es/gazeta/dias/1829/11/28/pdfs/GMD-1829-166.pdf#page=4","Abrir facsímil")</f>
        <v>Abrir facsímil</v>
      </c>
      <c r="K195" s="3" t="s">
        <v>52</v>
      </c>
    </row>
    <row r="196" spans="1:11" ht="42" customHeight="1">
      <c r="A196" s="2" t="s">
        <v>694</v>
      </c>
      <c r="B196" s="2" t="s">
        <v>694</v>
      </c>
      <c r="C196" s="2" t="s">
        <v>41</v>
      </c>
      <c r="D196" s="2" t="s">
        <v>42</v>
      </c>
      <c r="E196" s="5" t="s">
        <v>209</v>
      </c>
      <c r="F196" s="3" t="s">
        <v>210</v>
      </c>
      <c r="G196" s="3" t="s">
        <v>45</v>
      </c>
      <c r="H196" s="2" t="s">
        <v>50</v>
      </c>
      <c r="I196" s="2" t="s">
        <v>695</v>
      </c>
      <c r="J196" s="3" t="str">
        <f>HYPERLINK("https://www.boe.es/gazeta/dias/1829/09/26/pdfs/GMD-1829-139.pdf#page=1","Abrir facsímil")</f>
        <v>Abrir facsímil</v>
      </c>
      <c r="K196" s="3" t="s">
        <v>52</v>
      </c>
    </row>
    <row r="197" spans="1:11" ht="42" customHeight="1">
      <c r="A197" s="2" t="s">
        <v>696</v>
      </c>
      <c r="B197" s="2" t="s">
        <v>697</v>
      </c>
      <c r="C197" s="2" t="s">
        <v>41</v>
      </c>
      <c r="D197" s="2" t="s">
        <v>42</v>
      </c>
      <c r="E197" s="5" t="s">
        <v>344</v>
      </c>
      <c r="F197" s="3" t="s">
        <v>345</v>
      </c>
      <c r="G197" s="3" t="s">
        <v>30</v>
      </c>
      <c r="H197" s="2" t="s">
        <v>50</v>
      </c>
      <c r="I197" s="2" t="s">
        <v>698</v>
      </c>
      <c r="J197" s="3" t="str">
        <f>HYPERLINK("https://www.boe.es/gazeta/dias/1829/08/29/pdfs/GMD-1829-120.pdf#page=4","Abrir facsímil")</f>
        <v>Abrir facsímil</v>
      </c>
      <c r="K197" s="3" t="s">
        <v>52</v>
      </c>
    </row>
    <row r="198" spans="1:11" ht="42" customHeight="1">
      <c r="A198" s="2" t="s">
        <v>699</v>
      </c>
      <c r="B198" s="2" t="s">
        <v>699</v>
      </c>
      <c r="C198" s="2" t="s">
        <v>34</v>
      </c>
      <c r="D198" s="2" t="s">
        <v>35</v>
      </c>
      <c r="E198" s="5" t="s">
        <v>344</v>
      </c>
      <c r="F198" s="3" t="s">
        <v>345</v>
      </c>
      <c r="G198" s="3" t="s">
        <v>30</v>
      </c>
      <c r="H198" s="2" t="s">
        <v>50</v>
      </c>
      <c r="I198" s="2" t="s">
        <v>700</v>
      </c>
      <c r="J198" s="3" t="str">
        <f>HYPERLINK("https://www.boe.es/gazeta/dias/1829/08/29/pdfs/GMD-1829-120.pdf#page=4","Abrir facsímil")</f>
        <v>Abrir facsímil</v>
      </c>
      <c r="K198" s="3" t="s">
        <v>52</v>
      </c>
    </row>
    <row r="199" spans="1:11" ht="42" customHeight="1">
      <c r="A199" s="2" t="s">
        <v>701</v>
      </c>
      <c r="B199" s="2" t="s">
        <v>701</v>
      </c>
      <c r="C199" s="2" t="s">
        <v>41</v>
      </c>
      <c r="D199" s="2" t="s">
        <v>42</v>
      </c>
      <c r="E199" s="5" t="s">
        <v>702</v>
      </c>
      <c r="F199" s="3" t="s">
        <v>703</v>
      </c>
      <c r="G199" s="3" t="s">
        <v>704</v>
      </c>
      <c r="H199" s="2" t="s">
        <v>50</v>
      </c>
      <c r="I199" s="2" t="s">
        <v>705</v>
      </c>
      <c r="J199" s="3" t="str">
        <f>HYPERLINK("https://www.boe.es/gazeta/dias/1829/02/17/pdfs/GMD-1829-21.pdf#page=4","Abrir facsímil")</f>
        <v>Abrir facsímil</v>
      </c>
      <c r="K199" s="3" t="s">
        <v>52</v>
      </c>
    </row>
    <row r="200" spans="1:11" ht="42" customHeight="1">
      <c r="A200" s="2" t="s">
        <v>706</v>
      </c>
      <c r="B200" s="2" t="s">
        <v>706</v>
      </c>
      <c r="C200" s="2" t="s">
        <v>17</v>
      </c>
      <c r="D200" s="2" t="s">
        <v>18</v>
      </c>
      <c r="E200" s="5" t="s">
        <v>202</v>
      </c>
      <c r="F200" s="3" t="s">
        <v>203</v>
      </c>
      <c r="G200" s="3" t="s">
        <v>30</v>
      </c>
      <c r="H200" s="2" t="s">
        <v>50</v>
      </c>
      <c r="I200" s="2" t="s">
        <v>707</v>
      </c>
      <c r="J200" s="3" t="str">
        <f>HYPERLINK("https://www.boe.es/gazeta/dias/1829/04/07/pdfs/GMD-1829-42.pdf#page=4","Abrir facsímil")</f>
        <v>Abrir facsímil</v>
      </c>
      <c r="K200" s="3" t="s">
        <v>52</v>
      </c>
    </row>
    <row r="201" spans="1:11" ht="42" customHeight="1">
      <c r="A201" s="2" t="s">
        <v>708</v>
      </c>
      <c r="B201" s="2" t="s">
        <v>709</v>
      </c>
      <c r="C201" s="2" t="s">
        <v>167</v>
      </c>
      <c r="D201" s="2" t="s">
        <v>18</v>
      </c>
      <c r="E201" s="5" t="s">
        <v>287</v>
      </c>
      <c r="F201" s="3" t="s">
        <v>288</v>
      </c>
      <c r="G201" s="3" t="s">
        <v>45</v>
      </c>
      <c r="H201" s="2" t="s">
        <v>50</v>
      </c>
      <c r="I201" s="2" t="s">
        <v>710</v>
      </c>
      <c r="J201" s="3" t="str">
        <f>HYPERLINK("https://www.boe.es/gazeta/dias/1829/12/08/pdfs/GMD-1829-170.pdf#page=1","Abrir facsímil")</f>
        <v>Abrir facsímil</v>
      </c>
      <c r="K201" s="3" t="s">
        <v>52</v>
      </c>
    </row>
    <row r="202" spans="1:11" ht="42" customHeight="1">
      <c r="A202" s="2" t="s">
        <v>711</v>
      </c>
      <c r="B202" s="2" t="s">
        <v>711</v>
      </c>
      <c r="C202" s="2" t="s">
        <v>27</v>
      </c>
      <c r="D202" s="2" t="s">
        <v>18</v>
      </c>
      <c r="E202" s="5" t="s">
        <v>385</v>
      </c>
      <c r="F202" s="3" t="s">
        <v>386</v>
      </c>
      <c r="G202" s="3" t="s">
        <v>21</v>
      </c>
      <c r="H202" s="2" t="s">
        <v>50</v>
      </c>
      <c r="I202" s="2" t="s">
        <v>712</v>
      </c>
      <c r="J202" s="3" t="str">
        <f>HYPERLINK("https://www.boe.es/gazeta/dias/1829/08/11/pdfs/GMD-1829-112.pdf#page=3","Abrir facsímil")</f>
        <v>Abrir facsímil</v>
      </c>
      <c r="K202" s="3" t="s">
        <v>52</v>
      </c>
    </row>
    <row r="203" spans="1:11" ht="42" customHeight="1">
      <c r="A203" s="2" t="s">
        <v>713</v>
      </c>
      <c r="B203" s="2" t="s">
        <v>714</v>
      </c>
      <c r="C203" s="2" t="s">
        <v>17</v>
      </c>
      <c r="D203" s="2" t="s">
        <v>18</v>
      </c>
      <c r="E203" s="5" t="s">
        <v>214</v>
      </c>
      <c r="F203" s="3" t="s">
        <v>215</v>
      </c>
      <c r="G203" s="3" t="s">
        <v>30</v>
      </c>
      <c r="H203" s="2" t="s">
        <v>50</v>
      </c>
      <c r="I203" s="2" t="s">
        <v>715</v>
      </c>
      <c r="J203" s="3" t="str">
        <f>HYPERLINK("https://www.boe.es/gazeta/dias/1829/08/13/pdfs/GMD-1829-113.pdf#page=4","Abrir facsímil")</f>
        <v>Abrir facsímil</v>
      </c>
      <c r="K203" s="3" t="s">
        <v>52</v>
      </c>
    </row>
    <row r="204" spans="1:11" ht="42" customHeight="1">
      <c r="A204" s="2" t="s">
        <v>716</v>
      </c>
      <c r="B204" s="2" t="s">
        <v>717</v>
      </c>
      <c r="C204" s="2" t="s">
        <v>27</v>
      </c>
      <c r="D204" s="2" t="s">
        <v>18</v>
      </c>
      <c r="E204" s="5" t="s">
        <v>584</v>
      </c>
      <c r="F204" s="3" t="s">
        <v>585</v>
      </c>
      <c r="G204" s="3" t="s">
        <v>30</v>
      </c>
      <c r="H204" s="2" t="s">
        <v>50</v>
      </c>
      <c r="I204" s="2" t="s">
        <v>718</v>
      </c>
      <c r="J204" s="3" t="str">
        <f>HYPERLINK("https://www.boe.es/gazeta/dias/1829/08/15/pdfs/GMD-1829-114.pdf#page=4","Abrir facsímil")</f>
        <v>Abrir facsímil</v>
      </c>
      <c r="K204" s="3" t="s">
        <v>52</v>
      </c>
    </row>
    <row r="205" spans="1:11" ht="42" customHeight="1">
      <c r="A205" s="2" t="s">
        <v>719</v>
      </c>
      <c r="B205" s="2" t="s">
        <v>720</v>
      </c>
      <c r="C205" s="2" t="s">
        <v>55</v>
      </c>
      <c r="D205" s="2" t="s">
        <v>18</v>
      </c>
      <c r="E205" s="5" t="s">
        <v>238</v>
      </c>
      <c r="F205" s="3" t="s">
        <v>239</v>
      </c>
      <c r="G205" s="3" t="s">
        <v>721</v>
      </c>
      <c r="H205" s="2" t="s">
        <v>50</v>
      </c>
      <c r="I205" s="2" t="s">
        <v>722</v>
      </c>
      <c r="J205" s="3" t="str">
        <f>HYPERLINK("https://www.boe.es/gazeta/dias/1829/07/23/pdfs/GMD-1829-104.pdf#page=3","Abrir facsímil")</f>
        <v>Abrir facsímil</v>
      </c>
      <c r="K205" s="3" t="s">
        <v>52</v>
      </c>
    </row>
    <row r="206" spans="1:11" ht="42" customHeight="1">
      <c r="A206" s="2" t="s">
        <v>723</v>
      </c>
      <c r="B206" s="2" t="s">
        <v>724</v>
      </c>
      <c r="C206" s="2" t="s">
        <v>151</v>
      </c>
      <c r="D206" s="2" t="s">
        <v>18</v>
      </c>
      <c r="E206" s="5" t="s">
        <v>183</v>
      </c>
      <c r="F206" s="3" t="s">
        <v>184</v>
      </c>
      <c r="G206" s="3" t="s">
        <v>21</v>
      </c>
      <c r="H206" s="2" t="s">
        <v>50</v>
      </c>
      <c r="I206" s="2" t="s">
        <v>725</v>
      </c>
      <c r="J206" s="3" t="str">
        <f>HYPERLINK("https://www.boe.es/gazeta/dias/1829/10/13/pdfs/GMD-1829-146.pdf#page=3","Abrir facsímil")</f>
        <v>Abrir facsímil</v>
      </c>
      <c r="K206" s="3" t="s">
        <v>52</v>
      </c>
    </row>
    <row r="207" spans="1:11" ht="42" customHeight="1">
      <c r="A207" s="2" t="s">
        <v>726</v>
      </c>
      <c r="B207" s="2" t="s">
        <v>726</v>
      </c>
      <c r="C207" s="2" t="s">
        <v>41</v>
      </c>
      <c r="D207" s="2" t="s">
        <v>42</v>
      </c>
      <c r="E207" s="5" t="s">
        <v>727</v>
      </c>
      <c r="F207" s="3" t="s">
        <v>728</v>
      </c>
      <c r="G207" s="3" t="s">
        <v>30</v>
      </c>
      <c r="H207" s="2" t="s">
        <v>50</v>
      </c>
      <c r="I207" s="2" t="s">
        <v>729</v>
      </c>
      <c r="J207" s="3" t="str">
        <f>HYPERLINK("https://www.boe.es/gazeta/dias/1829/02/07/pdfs/GMD-1829-17.pdf#page=4","Abrir facsímil")</f>
        <v>Abrir facsímil</v>
      </c>
      <c r="K207" s="3" t="s">
        <v>52</v>
      </c>
    </row>
    <row r="208" spans="1:11" ht="42" customHeight="1">
      <c r="A208" s="2" t="s">
        <v>730</v>
      </c>
      <c r="B208" s="2" t="s">
        <v>730</v>
      </c>
      <c r="C208" s="2" t="s">
        <v>41</v>
      </c>
      <c r="D208" s="2" t="s">
        <v>42</v>
      </c>
      <c r="E208" s="5" t="s">
        <v>98</v>
      </c>
      <c r="F208" s="3" t="s">
        <v>99</v>
      </c>
      <c r="G208" s="3" t="s">
        <v>71</v>
      </c>
      <c r="H208" s="2" t="s">
        <v>50</v>
      </c>
      <c r="I208" s="2" t="s">
        <v>731</v>
      </c>
      <c r="J208" s="3" t="str">
        <f>HYPERLINK("https://www.boe.es/gazeta/dias/1829/01/06/pdfs/GMD-1829-3.pdf#page=2","Abrir facsímil")</f>
        <v>Abrir facsímil</v>
      </c>
      <c r="K208" s="3" t="s">
        <v>52</v>
      </c>
    </row>
    <row r="209" spans="1:11" ht="42" customHeight="1">
      <c r="A209" s="2" t="s">
        <v>730</v>
      </c>
      <c r="B209" s="2" t="s">
        <v>730</v>
      </c>
      <c r="C209" s="2" t="s">
        <v>34</v>
      </c>
      <c r="D209" s="2" t="s">
        <v>35</v>
      </c>
      <c r="E209" s="5" t="s">
        <v>732</v>
      </c>
      <c r="F209" s="3" t="s">
        <v>733</v>
      </c>
      <c r="G209" s="3" t="s">
        <v>21</v>
      </c>
      <c r="H209" s="2" t="s">
        <v>50</v>
      </c>
      <c r="I209" s="2" t="s">
        <v>734</v>
      </c>
      <c r="J209" s="3" t="str">
        <f>HYPERLINK("https://www.boe.es/gazeta/dias/1829/04/02/pdfs/GMD-1829-40.pdf#page=3","Abrir facsímil")</f>
        <v>Abrir facsímil</v>
      </c>
      <c r="K209" s="3" t="s">
        <v>52</v>
      </c>
    </row>
    <row r="210" spans="1:11" ht="42" customHeight="1">
      <c r="A210" s="2" t="s">
        <v>735</v>
      </c>
      <c r="B210" s="2" t="s">
        <v>736</v>
      </c>
      <c r="C210" s="2" t="s">
        <v>17</v>
      </c>
      <c r="D210" s="2" t="s">
        <v>18</v>
      </c>
      <c r="E210" s="5" t="s">
        <v>737</v>
      </c>
      <c r="F210" s="3" t="s">
        <v>738</v>
      </c>
      <c r="G210" s="3" t="s">
        <v>21</v>
      </c>
      <c r="H210" s="2" t="s">
        <v>50</v>
      </c>
      <c r="I210" s="2" t="s">
        <v>739</v>
      </c>
      <c r="J210" s="3" t="str">
        <f>HYPERLINK("https://www.boe.es/gazeta/dias/1829/06/11/pdfs/GMD-1829-86.pdf#page=3","Abrir facsímil")</f>
        <v>Abrir facsímil</v>
      </c>
      <c r="K210" s="3" t="s">
        <v>52</v>
      </c>
    </row>
    <row r="211" spans="1:11" ht="42" customHeight="1">
      <c r="A211" s="2" t="s">
        <v>740</v>
      </c>
      <c r="B211" s="2" t="s">
        <v>741</v>
      </c>
      <c r="C211" s="2" t="s">
        <v>41</v>
      </c>
      <c r="D211" s="2" t="s">
        <v>42</v>
      </c>
      <c r="E211" s="5" t="s">
        <v>36</v>
      </c>
      <c r="F211" s="3" t="s">
        <v>37</v>
      </c>
      <c r="G211" s="3" t="s">
        <v>21</v>
      </c>
      <c r="H211" s="2" t="s">
        <v>50</v>
      </c>
      <c r="I211" s="2" t="s">
        <v>742</v>
      </c>
      <c r="J211" s="3" t="str">
        <f>HYPERLINK("https://www.boe.es/gazeta/dias/1829/11/12/pdfs/GMD-1829-159.pdf#page=3","Abrir facsímil")</f>
        <v>Abrir facsímil</v>
      </c>
      <c r="K211" s="3" t="s">
        <v>52</v>
      </c>
    </row>
    <row r="212" spans="1:11" ht="42" customHeight="1">
      <c r="A212" s="2" t="s">
        <v>743</v>
      </c>
      <c r="B212" s="2" t="s">
        <v>744</v>
      </c>
      <c r="C212" s="2" t="s">
        <v>41</v>
      </c>
      <c r="D212" s="2" t="s">
        <v>42</v>
      </c>
      <c r="E212" s="5" t="s">
        <v>745</v>
      </c>
      <c r="F212" s="3" t="s">
        <v>746</v>
      </c>
      <c r="G212" s="3" t="s">
        <v>747</v>
      </c>
      <c r="H212" s="2" t="s">
        <v>50</v>
      </c>
      <c r="I212" s="2" t="s">
        <v>748</v>
      </c>
      <c r="J212" s="3" t="str">
        <f>HYPERLINK("https://www.boe.es/gazeta/dias/1829/05/16/pdfs/GMD-1829-72.pdf#page=3","Abrir facsímil")</f>
        <v>Abrir facsímil</v>
      </c>
      <c r="K212" s="3" t="s">
        <v>52</v>
      </c>
    </row>
    <row r="213" spans="1:11" ht="42" customHeight="1">
      <c r="A213" s="2" t="s">
        <v>749</v>
      </c>
      <c r="B213" s="2" t="s">
        <v>750</v>
      </c>
      <c r="C213" s="2" t="s">
        <v>167</v>
      </c>
      <c r="D213" s="2" t="s">
        <v>18</v>
      </c>
      <c r="E213" s="5" t="s">
        <v>188</v>
      </c>
      <c r="F213" s="3" t="s">
        <v>189</v>
      </c>
      <c r="G213" s="3" t="s">
        <v>190</v>
      </c>
      <c r="H213" s="2" t="s">
        <v>50</v>
      </c>
      <c r="I213" s="2" t="s">
        <v>751</v>
      </c>
      <c r="J213" s="3" t="str">
        <f>HYPERLINK("https://www.boe.es/gazeta/dias/1829/05/02/pdfs/GMD-1829-53.pdf#page=3","Abrir facsímil")</f>
        <v>Abrir facsímil</v>
      </c>
      <c r="K213" s="3" t="s">
        <v>52</v>
      </c>
    </row>
    <row r="214" spans="1:11" ht="42" customHeight="1">
      <c r="A214" s="2" t="s">
        <v>752</v>
      </c>
      <c r="B214" s="2" t="s">
        <v>753</v>
      </c>
      <c r="C214" s="2" t="s">
        <v>41</v>
      </c>
      <c r="D214" s="2" t="s">
        <v>42</v>
      </c>
      <c r="E214" s="5" t="s">
        <v>754</v>
      </c>
      <c r="F214" s="3" t="s">
        <v>755</v>
      </c>
      <c r="G214" s="3" t="s">
        <v>21</v>
      </c>
      <c r="H214" s="2" t="s">
        <v>22</v>
      </c>
      <c r="I214" s="2" t="s">
        <v>756</v>
      </c>
      <c r="J214" s="3" t="str">
        <f>HYPERLINK("https://www.boe.es/gazeta/dias/1829/03/12/pdfs/GMD-1829-31.pdf#page=3","Abrir facsímil")</f>
        <v>Abrir facsímil</v>
      </c>
      <c r="K214" s="3" t="s">
        <v>24</v>
      </c>
    </row>
    <row r="215" spans="1:11" ht="42" customHeight="1">
      <c r="A215" s="2" t="s">
        <v>757</v>
      </c>
      <c r="B215" s="2" t="s">
        <v>758</v>
      </c>
      <c r="C215" s="2" t="s">
        <v>27</v>
      </c>
      <c r="D215" s="2" t="s">
        <v>18</v>
      </c>
      <c r="E215" s="5" t="s">
        <v>759</v>
      </c>
      <c r="F215" s="3" t="s">
        <v>760</v>
      </c>
      <c r="G215" s="3" t="s">
        <v>30</v>
      </c>
      <c r="H215" s="2" t="s">
        <v>22</v>
      </c>
      <c r="I215" s="2" t="s">
        <v>761</v>
      </c>
      <c r="J215" s="3" t="str">
        <f>HYPERLINK("https://www.boe.es/gazeta/dias/1829/09/12/pdfs/GMD-1829-127.pdf#page=4","Abrir facsímil")</f>
        <v>Abrir facsímil</v>
      </c>
      <c r="K215" s="3" t="s">
        <v>24</v>
      </c>
    </row>
    <row r="216" spans="1:11" ht="42" customHeight="1">
      <c r="A216" s="2" t="s">
        <v>762</v>
      </c>
      <c r="B216" s="2" t="s">
        <v>763</v>
      </c>
      <c r="C216" s="2" t="s">
        <v>151</v>
      </c>
      <c r="D216" s="2" t="s">
        <v>18</v>
      </c>
      <c r="E216" s="5" t="s">
        <v>745</v>
      </c>
      <c r="F216" s="3" t="s">
        <v>746</v>
      </c>
      <c r="G216" s="3" t="s">
        <v>747</v>
      </c>
      <c r="H216" s="2" t="s">
        <v>22</v>
      </c>
      <c r="I216" s="2" t="s">
        <v>764</v>
      </c>
      <c r="J216" s="3" t="str">
        <f>HYPERLINK("https://www.boe.es/gazeta/dias/1829/05/16/pdfs/GMD-1829-72.pdf#page=3","Abrir facsímil")</f>
        <v>Abrir facsímil</v>
      </c>
      <c r="K216" s="3" t="s">
        <v>24</v>
      </c>
    </row>
    <row r="217" spans="1:11" ht="42" customHeight="1">
      <c r="A217" s="2" t="s">
        <v>765</v>
      </c>
      <c r="B217" s="2" t="s">
        <v>766</v>
      </c>
      <c r="C217" s="2" t="s">
        <v>17</v>
      </c>
      <c r="D217" s="2" t="s">
        <v>18</v>
      </c>
      <c r="E217" s="5" t="s">
        <v>183</v>
      </c>
      <c r="F217" s="3" t="s">
        <v>184</v>
      </c>
      <c r="G217" s="3" t="s">
        <v>21</v>
      </c>
      <c r="H217" s="2" t="s">
        <v>22</v>
      </c>
      <c r="I217" s="2" t="s">
        <v>767</v>
      </c>
      <c r="J217" s="3" t="str">
        <f>HYPERLINK("https://www.boe.es/gazeta/dias/1829/10/13/pdfs/GMD-1829-146.pdf#page=3","Abrir facsímil")</f>
        <v>Abrir facsímil</v>
      </c>
      <c r="K217" s="3" t="s">
        <v>24</v>
      </c>
    </row>
    <row r="218" spans="1:11" ht="42" customHeight="1">
      <c r="A218" s="2" t="s">
        <v>768</v>
      </c>
      <c r="B218" s="2" t="s">
        <v>769</v>
      </c>
      <c r="C218" s="2" t="s">
        <v>41</v>
      </c>
      <c r="D218" s="2" t="s">
        <v>42</v>
      </c>
      <c r="E218" s="5" t="s">
        <v>164</v>
      </c>
      <c r="F218" s="3" t="s">
        <v>165</v>
      </c>
      <c r="G218" s="3" t="s">
        <v>368</v>
      </c>
      <c r="H218" s="2" t="s">
        <v>22</v>
      </c>
      <c r="I218" s="2" t="s">
        <v>770</v>
      </c>
      <c r="J218" s="3" t="str">
        <f>HYPERLINK("https://www.boe.es/gazeta/dias/1829/06/06/pdfs/GMD-1829-84.pdf#page=3","Abrir facsímil")</f>
        <v>Abrir facsímil</v>
      </c>
      <c r="K218" s="3" t="s">
        <v>24</v>
      </c>
    </row>
    <row r="219" spans="1:11" ht="42" customHeight="1">
      <c r="A219" s="2" t="s">
        <v>771</v>
      </c>
      <c r="B219" s="2" t="s">
        <v>772</v>
      </c>
      <c r="C219" s="2" t="s">
        <v>167</v>
      </c>
      <c r="D219" s="2" t="s">
        <v>18</v>
      </c>
      <c r="E219" s="5" t="s">
        <v>403</v>
      </c>
      <c r="F219" s="3" t="s">
        <v>404</v>
      </c>
      <c r="G219" s="3" t="s">
        <v>30</v>
      </c>
      <c r="H219" s="2" t="s">
        <v>22</v>
      </c>
      <c r="I219" s="2" t="s">
        <v>773</v>
      </c>
      <c r="J219" s="3" t="str">
        <f>HYPERLINK("https://www.boe.es/gazeta/dias/1829/10/22/pdfs/GMD-1829-150.pdf#page=4","Abrir facsímil")</f>
        <v>Abrir facsímil</v>
      </c>
      <c r="K219" s="3" t="s">
        <v>24</v>
      </c>
    </row>
    <row r="220" spans="1:11" ht="42" customHeight="1">
      <c r="A220" s="2" t="s">
        <v>774</v>
      </c>
      <c r="B220" s="2" t="s">
        <v>775</v>
      </c>
      <c r="C220" s="2" t="s">
        <v>151</v>
      </c>
      <c r="D220" s="2" t="s">
        <v>18</v>
      </c>
      <c r="E220" s="5" t="s">
        <v>745</v>
      </c>
      <c r="F220" s="3" t="s">
        <v>746</v>
      </c>
      <c r="G220" s="3" t="s">
        <v>747</v>
      </c>
      <c r="H220" s="2" t="s">
        <v>22</v>
      </c>
      <c r="I220" s="2" t="s">
        <v>776</v>
      </c>
      <c r="J220" s="3" t="str">
        <f>HYPERLINK("https://www.boe.es/gazeta/dias/1829/05/16/pdfs/GMD-1829-72.pdf#page=3","Abrir facsímil")</f>
        <v>Abrir facsímil</v>
      </c>
      <c r="K220" s="3" t="s">
        <v>24</v>
      </c>
    </row>
    <row r="221" spans="1:11" ht="42" customHeight="1">
      <c r="A221" s="2" t="s">
        <v>777</v>
      </c>
      <c r="B221" s="2" t="s">
        <v>778</v>
      </c>
      <c r="C221" s="2" t="s">
        <v>17</v>
      </c>
      <c r="D221" s="2" t="s">
        <v>18</v>
      </c>
      <c r="E221" s="5" t="s">
        <v>62</v>
      </c>
      <c r="F221" s="3" t="s">
        <v>63</v>
      </c>
      <c r="G221" s="3" t="s">
        <v>64</v>
      </c>
      <c r="H221" s="2" t="s">
        <v>50</v>
      </c>
      <c r="I221" s="2" t="s">
        <v>779</v>
      </c>
      <c r="J221" s="3" t="str">
        <f>HYPERLINK("https://www.boe.es/gazeta/dias/1829/02/19/pdfs/GMD-1829-22.pdf#page=3","Abrir facsímil")</f>
        <v>Abrir facsímil</v>
      </c>
      <c r="K221" s="3" t="s">
        <v>52</v>
      </c>
    </row>
    <row r="222" spans="1:11" ht="42" customHeight="1">
      <c r="A222" s="2" t="s">
        <v>780</v>
      </c>
      <c r="B222" s="2" t="s">
        <v>781</v>
      </c>
      <c r="C222" s="2" t="s">
        <v>61</v>
      </c>
      <c r="D222" s="2" t="s">
        <v>18</v>
      </c>
      <c r="E222" s="5" t="s">
        <v>287</v>
      </c>
      <c r="F222" s="3" t="s">
        <v>288</v>
      </c>
      <c r="G222" s="3" t="s">
        <v>45</v>
      </c>
      <c r="H222" s="2" t="s">
        <v>50</v>
      </c>
      <c r="I222" s="2" t="s">
        <v>782</v>
      </c>
      <c r="J222" s="3" t="str">
        <f>HYPERLINK("https://www.boe.es/gazeta/dias/1829/12/08/pdfs/GMD-1829-170.pdf#page=1","Abrir facsímil")</f>
        <v>Abrir facsímil</v>
      </c>
      <c r="K222" s="3" t="s">
        <v>52</v>
      </c>
    </row>
    <row r="223" spans="1:11" ht="42" customHeight="1">
      <c r="A223" s="2" t="s">
        <v>783</v>
      </c>
      <c r="B223" s="2" t="s">
        <v>784</v>
      </c>
      <c r="C223" s="2" t="s">
        <v>41</v>
      </c>
      <c r="D223" s="2" t="s">
        <v>42</v>
      </c>
      <c r="E223" s="5" t="s">
        <v>75</v>
      </c>
      <c r="F223" s="3" t="s">
        <v>76</v>
      </c>
      <c r="G223" s="3" t="s">
        <v>21</v>
      </c>
      <c r="H223" s="2" t="s">
        <v>50</v>
      </c>
      <c r="I223" s="2" t="s">
        <v>785</v>
      </c>
      <c r="J223" s="3" t="str">
        <f>HYPERLINK("https://www.boe.es/gazeta/dias/1829/09/05/pdfs/GMD-1829-123.pdf#page=3","Abrir facsímil")</f>
        <v>Abrir facsímil</v>
      </c>
      <c r="K223" s="3" t="s">
        <v>52</v>
      </c>
    </row>
    <row r="224" spans="1:11" ht="42" customHeight="1">
      <c r="A224" s="2" t="s">
        <v>786</v>
      </c>
      <c r="B224" s="2" t="s">
        <v>786</v>
      </c>
      <c r="C224" s="2" t="s">
        <v>151</v>
      </c>
      <c r="D224" s="2" t="s">
        <v>18</v>
      </c>
      <c r="E224" s="5" t="s">
        <v>759</v>
      </c>
      <c r="F224" s="3" t="s">
        <v>760</v>
      </c>
      <c r="G224" s="3" t="s">
        <v>30</v>
      </c>
      <c r="H224" s="2" t="s">
        <v>50</v>
      </c>
      <c r="I224" s="2" t="s">
        <v>787</v>
      </c>
      <c r="J224" s="3" t="str">
        <f>HYPERLINK("https://www.boe.es/gazeta/dias/1829/09/12/pdfs/GMD-1829-127.pdf#page=4","Abrir facsímil")</f>
        <v>Abrir facsímil</v>
      </c>
      <c r="K224" s="3" t="s">
        <v>52</v>
      </c>
    </row>
    <row r="225" spans="1:11" ht="42" customHeight="1">
      <c r="A225" s="2" t="s">
        <v>788</v>
      </c>
      <c r="B225" s="2" t="s">
        <v>789</v>
      </c>
      <c r="C225" s="2" t="s">
        <v>41</v>
      </c>
      <c r="D225" s="2" t="s">
        <v>42</v>
      </c>
      <c r="E225" s="5" t="s">
        <v>79</v>
      </c>
      <c r="F225" s="3" t="s">
        <v>80</v>
      </c>
      <c r="G225" s="3" t="s">
        <v>45</v>
      </c>
      <c r="H225" s="2" t="s">
        <v>50</v>
      </c>
      <c r="I225" s="2" t="s">
        <v>790</v>
      </c>
      <c r="J225" s="3" t="str">
        <f>HYPERLINK("https://www.boe.es/gazeta/dias/1829/02/21/pdfs/GMD-1829-23.pdf#page=1","Abrir facsímil")</f>
        <v>Abrir facsímil</v>
      </c>
      <c r="K225" s="3" t="s">
        <v>52</v>
      </c>
    </row>
    <row r="226" spans="1:11" ht="42" customHeight="1">
      <c r="A226" s="2" t="s">
        <v>791</v>
      </c>
      <c r="B226" s="2" t="s">
        <v>792</v>
      </c>
      <c r="C226" s="2" t="s">
        <v>55</v>
      </c>
      <c r="D226" s="2" t="s">
        <v>18</v>
      </c>
      <c r="E226" s="5" t="s">
        <v>793</v>
      </c>
      <c r="F226" s="3" t="s">
        <v>794</v>
      </c>
      <c r="G226" s="3" t="s">
        <v>30</v>
      </c>
      <c r="H226" s="2" t="s">
        <v>50</v>
      </c>
      <c r="I226" s="2" t="s">
        <v>795</v>
      </c>
      <c r="J226" s="3" t="str">
        <f>HYPERLINK("https://www.boe.es/gazeta/dias/1829/03/19/pdfs/GMD-1829-34.pdf#page=4","Abrir facsímil")</f>
        <v>Abrir facsímil</v>
      </c>
      <c r="K226" s="3" t="s">
        <v>52</v>
      </c>
    </row>
    <row r="227" spans="1:11" ht="42" customHeight="1">
      <c r="A227" s="2" t="s">
        <v>796</v>
      </c>
      <c r="B227" s="2" t="s">
        <v>797</v>
      </c>
      <c r="C227" s="2" t="s">
        <v>167</v>
      </c>
      <c r="D227" s="2" t="s">
        <v>18</v>
      </c>
      <c r="E227" s="5" t="s">
        <v>798</v>
      </c>
      <c r="F227" s="3" t="s">
        <v>799</v>
      </c>
      <c r="G227" s="3" t="s">
        <v>800</v>
      </c>
      <c r="H227" s="2" t="s">
        <v>50</v>
      </c>
      <c r="I227" s="2" t="s">
        <v>801</v>
      </c>
      <c r="J227" s="3" t="str">
        <f>HYPERLINK("https://www.boe.es/gazeta/dias/1829/05/12/pdfs/GMD-1829-62.pdf#page=3","Abrir facsímil")</f>
        <v>Abrir facsímil</v>
      </c>
      <c r="K227" s="3" t="s">
        <v>52</v>
      </c>
    </row>
    <row r="228" spans="1:11" ht="42" customHeight="1">
      <c r="A228" s="2" t="s">
        <v>802</v>
      </c>
      <c r="B228" s="2" t="s">
        <v>803</v>
      </c>
      <c r="C228" s="2" t="s">
        <v>41</v>
      </c>
      <c r="D228" s="2" t="s">
        <v>42</v>
      </c>
      <c r="E228" s="5" t="s">
        <v>238</v>
      </c>
      <c r="F228" s="3" t="s">
        <v>239</v>
      </c>
      <c r="G228" s="3" t="s">
        <v>30</v>
      </c>
      <c r="H228" s="2" t="s">
        <v>50</v>
      </c>
      <c r="I228" s="2" t="s">
        <v>804</v>
      </c>
      <c r="J228" s="3" t="str">
        <f>HYPERLINK("https://www.boe.es/gazeta/dias/1829/07/23/pdfs/GMD-1829-104.pdf#page=4","Abrir facsímil")</f>
        <v>Abrir facsímil</v>
      </c>
      <c r="K228" s="3" t="s">
        <v>52</v>
      </c>
    </row>
    <row r="229" spans="1:11" ht="42" customHeight="1">
      <c r="A229" s="2" t="s">
        <v>805</v>
      </c>
      <c r="B229" s="2" t="s">
        <v>805</v>
      </c>
      <c r="C229" s="2" t="s">
        <v>17</v>
      </c>
      <c r="D229" s="2" t="s">
        <v>18</v>
      </c>
      <c r="E229" s="5" t="s">
        <v>272</v>
      </c>
      <c r="F229" s="3" t="s">
        <v>273</v>
      </c>
      <c r="G229" s="3" t="s">
        <v>21</v>
      </c>
      <c r="H229" s="2" t="s">
        <v>50</v>
      </c>
      <c r="I229" s="2" t="s">
        <v>806</v>
      </c>
      <c r="J229" s="3" t="str">
        <f>HYPERLINK("https://www.boe.es/gazeta/dias/1829/07/11/pdfs/GMD-1829-99.pdf#page=3","Abrir facsímil")</f>
        <v>Abrir facsímil</v>
      </c>
      <c r="K229" s="3" t="s">
        <v>52</v>
      </c>
    </row>
    <row r="230" spans="1:11" ht="42" customHeight="1">
      <c r="A230" s="2" t="s">
        <v>807</v>
      </c>
      <c r="B230" s="2" t="s">
        <v>808</v>
      </c>
      <c r="C230" s="2" t="s">
        <v>41</v>
      </c>
      <c r="D230" s="2" t="s">
        <v>42</v>
      </c>
      <c r="E230" s="5" t="s">
        <v>380</v>
      </c>
      <c r="F230" s="3" t="s">
        <v>381</v>
      </c>
      <c r="G230" s="3" t="s">
        <v>21</v>
      </c>
      <c r="H230" s="2" t="s">
        <v>50</v>
      </c>
      <c r="I230" s="2" t="s">
        <v>809</v>
      </c>
      <c r="J230" s="3" t="str">
        <f>HYPERLINK("https://www.boe.es/gazeta/dias/1829/11/10/pdfs/GMD-1829-158.pdf#page=3","Abrir facsímil")</f>
        <v>Abrir facsímil</v>
      </c>
      <c r="K230" s="3" t="s">
        <v>52</v>
      </c>
    </row>
    <row r="231" spans="1:11" ht="42" customHeight="1">
      <c r="A231" s="2" t="s">
        <v>810</v>
      </c>
      <c r="B231" s="2" t="s">
        <v>811</v>
      </c>
      <c r="C231" s="2" t="s">
        <v>151</v>
      </c>
      <c r="D231" s="2" t="s">
        <v>18</v>
      </c>
      <c r="E231" s="5" t="s">
        <v>593</v>
      </c>
      <c r="F231" s="3" t="s">
        <v>594</v>
      </c>
      <c r="G231" s="3" t="s">
        <v>71</v>
      </c>
      <c r="H231" s="2" t="s">
        <v>50</v>
      </c>
      <c r="I231" s="2" t="s">
        <v>812</v>
      </c>
      <c r="J231" s="3" t="str">
        <f>HYPERLINK("https://www.boe.es/gazeta/dias/1829/04/21/pdfs/GMD-1829-48.pdf#page=2","Abrir facsímil")</f>
        <v>Abrir facsímil</v>
      </c>
      <c r="K231" s="3" t="s">
        <v>52</v>
      </c>
    </row>
    <row r="232" spans="1:11" ht="42" customHeight="1">
      <c r="A232" s="2" t="s">
        <v>813</v>
      </c>
      <c r="B232" s="2" t="s">
        <v>814</v>
      </c>
      <c r="C232" s="2" t="s">
        <v>17</v>
      </c>
      <c r="D232" s="2" t="s">
        <v>18</v>
      </c>
      <c r="E232" s="5" t="s">
        <v>79</v>
      </c>
      <c r="F232" s="3" t="s">
        <v>80</v>
      </c>
      <c r="G232" s="3" t="s">
        <v>45</v>
      </c>
      <c r="H232" s="2" t="s">
        <v>50</v>
      </c>
      <c r="I232" s="2" t="s">
        <v>815</v>
      </c>
      <c r="J232" s="3" t="str">
        <f>HYPERLINK("https://www.boe.es/gazeta/dias/1829/02/21/pdfs/GMD-1829-23.pdf#page=1","Abrir facsímil")</f>
        <v>Abrir facsímil</v>
      </c>
      <c r="K232" s="3" t="s">
        <v>52</v>
      </c>
    </row>
    <row r="233" spans="1:11" ht="42" customHeight="1">
      <c r="A233" s="2" t="s">
        <v>813</v>
      </c>
      <c r="B233" s="2" t="s">
        <v>814</v>
      </c>
      <c r="C233" s="2" t="s">
        <v>41</v>
      </c>
      <c r="D233" s="2" t="s">
        <v>42</v>
      </c>
      <c r="E233" s="5" t="s">
        <v>194</v>
      </c>
      <c r="F233" s="3" t="s">
        <v>195</v>
      </c>
      <c r="G233" s="3" t="s">
        <v>45</v>
      </c>
      <c r="H233" s="2" t="s">
        <v>50</v>
      </c>
      <c r="I233" s="2" t="s">
        <v>816</v>
      </c>
      <c r="J233" s="3" t="str">
        <f>HYPERLINK("https://www.boe.es/gazeta/dias/1829/05/07/pdfs/GMD-1829-55.pdf#page=1","Abrir facsímil")</f>
        <v>Abrir facsímil</v>
      </c>
      <c r="K233" s="3" t="s">
        <v>52</v>
      </c>
    </row>
    <row r="234" spans="1:11" ht="42" customHeight="1">
      <c r="A234" s="2" t="s">
        <v>813</v>
      </c>
      <c r="B234" s="2" t="s">
        <v>814</v>
      </c>
      <c r="C234" s="2" t="s">
        <v>34</v>
      </c>
      <c r="D234" s="2" t="s">
        <v>35</v>
      </c>
      <c r="E234" s="5" t="s">
        <v>330</v>
      </c>
      <c r="F234" s="3" t="s">
        <v>331</v>
      </c>
      <c r="G234" s="3" t="s">
        <v>21</v>
      </c>
      <c r="H234" s="2" t="s">
        <v>50</v>
      </c>
      <c r="I234" s="2" t="s">
        <v>817</v>
      </c>
      <c r="J234" s="3" t="str">
        <f>HYPERLINK("https://www.boe.es/gazeta/dias/1829/10/08/pdfs/GMD-1829-144.pdf#page=3","Abrir facsímil")</f>
        <v>Abrir facsímil</v>
      </c>
      <c r="K234" s="3" t="s">
        <v>52</v>
      </c>
    </row>
    <row r="235" spans="1:11" ht="42" customHeight="1">
      <c r="A235" s="2" t="s">
        <v>813</v>
      </c>
      <c r="B235" s="2" t="s">
        <v>814</v>
      </c>
      <c r="C235" s="2" t="s">
        <v>41</v>
      </c>
      <c r="D235" s="2" t="s">
        <v>42</v>
      </c>
      <c r="E235" s="5" t="s">
        <v>183</v>
      </c>
      <c r="F235" s="3" t="s">
        <v>184</v>
      </c>
      <c r="G235" s="3" t="s">
        <v>45</v>
      </c>
      <c r="H235" s="2" t="s">
        <v>50</v>
      </c>
      <c r="I235" s="2" t="s">
        <v>818</v>
      </c>
      <c r="J235" s="3" t="str">
        <f>HYPERLINK("https://www.boe.es/gazeta/dias/1829/10/13/pdfs/GMD-1829-146.pdf#page=1","Abrir facsímil")</f>
        <v>Abrir facsímil</v>
      </c>
      <c r="K235" s="3" t="s">
        <v>52</v>
      </c>
    </row>
    <row r="236" spans="1:11" ht="42" customHeight="1">
      <c r="A236" s="2" t="s">
        <v>819</v>
      </c>
      <c r="B236" s="2" t="s">
        <v>820</v>
      </c>
      <c r="C236" s="2" t="s">
        <v>17</v>
      </c>
      <c r="D236" s="2" t="s">
        <v>18</v>
      </c>
      <c r="E236" s="5" t="s">
        <v>36</v>
      </c>
      <c r="F236" s="3" t="s">
        <v>37</v>
      </c>
      <c r="G236" s="3" t="s">
        <v>30</v>
      </c>
      <c r="H236" s="2" t="s">
        <v>50</v>
      </c>
      <c r="I236" s="2" t="s">
        <v>821</v>
      </c>
      <c r="J236" s="3" t="str">
        <f>HYPERLINK("https://www.boe.es/gazeta/dias/1829/11/12/pdfs/GMD-1829-159.pdf#page=4","Abrir facsímil")</f>
        <v>Abrir facsímil</v>
      </c>
      <c r="K236" s="3" t="s">
        <v>52</v>
      </c>
    </row>
    <row r="237" spans="1:11" ht="42" customHeight="1">
      <c r="A237" s="2" t="s">
        <v>822</v>
      </c>
      <c r="B237" s="2" t="s">
        <v>823</v>
      </c>
      <c r="C237" s="2" t="s">
        <v>27</v>
      </c>
      <c r="D237" s="2" t="s">
        <v>18</v>
      </c>
      <c r="E237" s="5" t="s">
        <v>107</v>
      </c>
      <c r="F237" s="3" t="s">
        <v>108</v>
      </c>
      <c r="G237" s="3" t="s">
        <v>824</v>
      </c>
      <c r="H237" s="2" t="s">
        <v>50</v>
      </c>
      <c r="I237" s="2" t="s">
        <v>825</v>
      </c>
      <c r="J237" s="3" t="str">
        <f>HYPERLINK("https://www.boe.es/gazeta/dias/1829/03/14/pdfs/GMD-1829-32.pdf#page=4","Abrir facsímil")</f>
        <v>Abrir facsímil</v>
      </c>
      <c r="K237" s="3" t="s">
        <v>52</v>
      </c>
    </row>
    <row r="238" spans="1:11" ht="42" customHeight="1">
      <c r="A238" s="2" t="s">
        <v>826</v>
      </c>
      <c r="B238" s="2" t="s">
        <v>826</v>
      </c>
      <c r="C238" s="2" t="s">
        <v>34</v>
      </c>
      <c r="D238" s="2" t="s">
        <v>35</v>
      </c>
      <c r="E238" s="5" t="s">
        <v>75</v>
      </c>
      <c r="F238" s="3" t="s">
        <v>76</v>
      </c>
      <c r="G238" s="3" t="s">
        <v>21</v>
      </c>
      <c r="H238" s="2" t="s">
        <v>50</v>
      </c>
      <c r="I238" s="2" t="s">
        <v>827</v>
      </c>
      <c r="J238" s="3" t="str">
        <f>HYPERLINK("https://www.boe.es/gazeta/dias/1829/09/05/pdfs/GMD-1829-123.pdf#page=3","Abrir facsímil")</f>
        <v>Abrir facsímil</v>
      </c>
      <c r="K238" s="3" t="s">
        <v>52</v>
      </c>
    </row>
    <row r="239" spans="1:11" ht="42" customHeight="1">
      <c r="A239" s="2" t="s">
        <v>828</v>
      </c>
      <c r="B239" s="2" t="s">
        <v>829</v>
      </c>
      <c r="C239" s="2" t="s">
        <v>27</v>
      </c>
      <c r="D239" s="2" t="s">
        <v>18</v>
      </c>
      <c r="E239" s="5" t="s">
        <v>107</v>
      </c>
      <c r="F239" s="3" t="s">
        <v>108</v>
      </c>
      <c r="G239" s="3" t="s">
        <v>824</v>
      </c>
      <c r="H239" s="2" t="s">
        <v>50</v>
      </c>
      <c r="I239" s="2" t="s">
        <v>830</v>
      </c>
      <c r="J239" s="3" t="str">
        <f>HYPERLINK("https://www.boe.es/gazeta/dias/1829/03/14/pdfs/GMD-1829-32.pdf#page=4","Abrir facsímil")</f>
        <v>Abrir facsímil</v>
      </c>
      <c r="K239" s="3" t="s">
        <v>52</v>
      </c>
    </row>
    <row r="240" spans="1:11" ht="42" customHeight="1">
      <c r="A240" s="2" t="s">
        <v>831</v>
      </c>
      <c r="B240" s="2" t="s">
        <v>831</v>
      </c>
      <c r="C240" s="2" t="s">
        <v>34</v>
      </c>
      <c r="D240" s="2" t="s">
        <v>35</v>
      </c>
      <c r="E240" s="5" t="s">
        <v>168</v>
      </c>
      <c r="F240" s="3" t="s">
        <v>169</v>
      </c>
      <c r="G240" s="3" t="s">
        <v>45</v>
      </c>
      <c r="H240" s="2" t="s">
        <v>50</v>
      </c>
      <c r="I240" s="2" t="s">
        <v>832</v>
      </c>
      <c r="J240" s="3" t="str">
        <f>HYPERLINK("https://www.boe.es/gazeta/dias/1829/07/04/pdfs/GMD-1829-96.pdf#page=1","Abrir facsímil")</f>
        <v>Abrir facsímil</v>
      </c>
      <c r="K240" s="3" t="s">
        <v>52</v>
      </c>
    </row>
    <row r="241" spans="1:11" ht="42" customHeight="1">
      <c r="A241" s="2" t="s">
        <v>833</v>
      </c>
      <c r="B241" s="2" t="s">
        <v>834</v>
      </c>
      <c r="C241" s="2" t="s">
        <v>17</v>
      </c>
      <c r="D241" s="2" t="s">
        <v>18</v>
      </c>
      <c r="E241" s="5" t="s">
        <v>36</v>
      </c>
      <c r="F241" s="3" t="s">
        <v>37</v>
      </c>
      <c r="G241" s="3" t="s">
        <v>30</v>
      </c>
      <c r="H241" s="2" t="s">
        <v>50</v>
      </c>
      <c r="I241" s="2" t="s">
        <v>835</v>
      </c>
      <c r="J241" s="3" t="str">
        <f>HYPERLINK("https://www.boe.es/gazeta/dias/1829/11/12/pdfs/GMD-1829-159.pdf#page=4","Abrir facsímil")</f>
        <v>Abrir facsímil</v>
      </c>
      <c r="K241" s="3" t="s">
        <v>52</v>
      </c>
    </row>
    <row r="242" spans="1:11" ht="42" customHeight="1">
      <c r="A242" s="2" t="s">
        <v>836</v>
      </c>
      <c r="B242" s="2" t="s">
        <v>837</v>
      </c>
      <c r="C242" s="2" t="s">
        <v>17</v>
      </c>
      <c r="D242" s="2" t="s">
        <v>18</v>
      </c>
      <c r="E242" s="5" t="s">
        <v>120</v>
      </c>
      <c r="F242" s="3" t="s">
        <v>121</v>
      </c>
      <c r="G242" s="3" t="s">
        <v>21</v>
      </c>
      <c r="H242" s="2" t="s">
        <v>50</v>
      </c>
      <c r="I242" s="2" t="s">
        <v>838</v>
      </c>
      <c r="J242" s="3" t="str">
        <f>HYPERLINK("https://www.boe.es/gazeta/dias/1829/09/10/pdfs/GMD-1829-126.pdf#page=3","Abrir facsímil")</f>
        <v>Abrir facsímil</v>
      </c>
      <c r="K242" s="3" t="s">
        <v>52</v>
      </c>
    </row>
    <row r="243" spans="1:11" ht="42" customHeight="1">
      <c r="A243" s="2" t="s">
        <v>839</v>
      </c>
      <c r="B243" s="2" t="s">
        <v>840</v>
      </c>
      <c r="C243" s="2" t="s">
        <v>17</v>
      </c>
      <c r="D243" s="2" t="s">
        <v>18</v>
      </c>
      <c r="E243" s="5" t="s">
        <v>178</v>
      </c>
      <c r="F243" s="3" t="s">
        <v>179</v>
      </c>
      <c r="G243" s="3" t="s">
        <v>30</v>
      </c>
      <c r="H243" s="2" t="s">
        <v>50</v>
      </c>
      <c r="I243" s="2" t="s">
        <v>841</v>
      </c>
      <c r="J243" s="3" t="str">
        <f>HYPERLINK("https://www.boe.es/gazeta/dias/1829/01/15/pdfs/GMD-1829-7.pdf#page=4","Abrir facsímil")</f>
        <v>Abrir facsímil</v>
      </c>
      <c r="K243" s="3" t="s">
        <v>52</v>
      </c>
    </row>
    <row r="244" spans="1:11" ht="42" customHeight="1">
      <c r="A244" s="2" t="s">
        <v>842</v>
      </c>
      <c r="B244" s="2" t="s">
        <v>843</v>
      </c>
      <c r="C244" s="2" t="s">
        <v>34</v>
      </c>
      <c r="D244" s="2" t="s">
        <v>35</v>
      </c>
      <c r="E244" s="5" t="s">
        <v>147</v>
      </c>
      <c r="F244" s="3" t="s">
        <v>148</v>
      </c>
      <c r="G244" s="3" t="s">
        <v>21</v>
      </c>
      <c r="H244" s="2" t="s">
        <v>50</v>
      </c>
      <c r="I244" s="2" t="s">
        <v>844</v>
      </c>
      <c r="J244" s="3" t="str">
        <f>HYPERLINK("https://www.boe.es/gazeta/dias/1829/12/19/pdfs/GMD-1829-175.pdf#page=3","Abrir facsímil")</f>
        <v>Abrir facsímil</v>
      </c>
      <c r="K244" s="3" t="s">
        <v>52</v>
      </c>
    </row>
    <row r="245" spans="1:11" ht="42" customHeight="1">
      <c r="A245" s="2" t="s">
        <v>845</v>
      </c>
      <c r="B245" s="2" t="s">
        <v>846</v>
      </c>
      <c r="C245" s="2" t="s">
        <v>17</v>
      </c>
      <c r="D245" s="2" t="s">
        <v>18</v>
      </c>
      <c r="E245" s="5" t="s">
        <v>56</v>
      </c>
      <c r="F245" s="3" t="s">
        <v>57</v>
      </c>
      <c r="G245" s="3" t="s">
        <v>30</v>
      </c>
      <c r="H245" s="2" t="s">
        <v>50</v>
      </c>
      <c r="I245" s="2" t="s">
        <v>847</v>
      </c>
      <c r="J245" s="3" t="str">
        <f>HYPERLINK("https://www.boe.es/gazeta/dias/1829/09/15/pdfs/GMD-1829-134.pdf#page=4","Abrir facsímil")</f>
        <v>Abrir facsímil</v>
      </c>
      <c r="K245" s="3" t="s">
        <v>52</v>
      </c>
    </row>
    <row r="246" spans="1:11" ht="42" customHeight="1">
      <c r="A246" s="2" t="s">
        <v>848</v>
      </c>
      <c r="B246" s="2" t="s">
        <v>848</v>
      </c>
      <c r="C246" s="2" t="s">
        <v>41</v>
      </c>
      <c r="D246" s="2" t="s">
        <v>42</v>
      </c>
      <c r="E246" s="5" t="s">
        <v>43</v>
      </c>
      <c r="F246" s="3" t="s">
        <v>44</v>
      </c>
      <c r="G246" s="3" t="s">
        <v>71</v>
      </c>
      <c r="H246" s="2" t="s">
        <v>50</v>
      </c>
      <c r="I246" s="2" t="s">
        <v>849</v>
      </c>
      <c r="J246" s="3" t="str">
        <f>HYPERLINK("https://www.boe.es/gazeta/dias/1829/11/14/pdfs/GMD-1829-160.pdf#page=2","Abrir facsímil")</f>
        <v>Abrir facsímil</v>
      </c>
      <c r="K246" s="3" t="s">
        <v>52</v>
      </c>
    </row>
    <row r="247" spans="1:11" ht="42" customHeight="1">
      <c r="A247" s="2" t="s">
        <v>848</v>
      </c>
      <c r="B247" s="2" t="s">
        <v>848</v>
      </c>
      <c r="C247" s="2" t="s">
        <v>41</v>
      </c>
      <c r="D247" s="2" t="s">
        <v>42</v>
      </c>
      <c r="E247" s="5" t="s">
        <v>19</v>
      </c>
      <c r="F247" s="3" t="s">
        <v>20</v>
      </c>
      <c r="G247" s="3" t="s">
        <v>45</v>
      </c>
      <c r="H247" s="2" t="s">
        <v>50</v>
      </c>
      <c r="I247" s="2" t="s">
        <v>850</v>
      </c>
      <c r="J247" s="3" t="str">
        <f>HYPERLINK("https://www.boe.es/gazeta/dias/1829/11/21/pdfs/GMD-1829-163.pdf#page=1","Abrir facsímil")</f>
        <v>Abrir facsímil</v>
      </c>
      <c r="K247" s="3" t="s">
        <v>52</v>
      </c>
    </row>
    <row r="248" spans="1:11" ht="42" customHeight="1">
      <c r="A248" s="2" t="s">
        <v>851</v>
      </c>
      <c r="B248" s="2" t="s">
        <v>852</v>
      </c>
      <c r="C248" s="2" t="s">
        <v>41</v>
      </c>
      <c r="D248" s="2" t="s">
        <v>42</v>
      </c>
      <c r="E248" s="5" t="s">
        <v>132</v>
      </c>
      <c r="F248" s="3" t="s">
        <v>133</v>
      </c>
      <c r="G248" s="3" t="s">
        <v>21</v>
      </c>
      <c r="H248" s="2" t="s">
        <v>50</v>
      </c>
      <c r="I248" s="2" t="s">
        <v>853</v>
      </c>
      <c r="J248" s="3" t="str">
        <f>HYPERLINK("https://www.boe.es/gazeta/dias/1829/10/27/pdfs/GMD-1829-152.pdf#page=3","Abrir facsímil")</f>
        <v>Abrir facsímil</v>
      </c>
      <c r="K248" s="3" t="s">
        <v>52</v>
      </c>
    </row>
    <row r="249" spans="1:11" ht="42" customHeight="1">
      <c r="A249" s="2" t="s">
        <v>851</v>
      </c>
      <c r="B249" s="2" t="s">
        <v>852</v>
      </c>
      <c r="C249" s="2" t="s">
        <v>41</v>
      </c>
      <c r="D249" s="2" t="s">
        <v>42</v>
      </c>
      <c r="E249" s="5" t="s">
        <v>854</v>
      </c>
      <c r="F249" s="3" t="s">
        <v>855</v>
      </c>
      <c r="G249" s="3" t="s">
        <v>21</v>
      </c>
      <c r="H249" s="2" t="s">
        <v>50</v>
      </c>
      <c r="I249" s="2" t="s">
        <v>856</v>
      </c>
      <c r="J249" s="3" t="str">
        <f>HYPERLINK("https://www.boe.es/gazeta/dias/1829/11/03/pdfs/GMD-1829-155.pdf#page=3","Abrir facsímil")</f>
        <v>Abrir facsímil</v>
      </c>
      <c r="K249" s="3" t="s">
        <v>52</v>
      </c>
    </row>
    <row r="250" spans="1:11" ht="42" customHeight="1">
      <c r="A250" s="2" t="s">
        <v>851</v>
      </c>
      <c r="B250" s="2" t="s">
        <v>852</v>
      </c>
      <c r="C250" s="2" t="s">
        <v>41</v>
      </c>
      <c r="D250" s="2" t="s">
        <v>42</v>
      </c>
      <c r="E250" s="5" t="s">
        <v>504</v>
      </c>
      <c r="F250" s="3" t="s">
        <v>505</v>
      </c>
      <c r="G250" s="3" t="s">
        <v>71</v>
      </c>
      <c r="H250" s="2" t="s">
        <v>50</v>
      </c>
      <c r="I250" s="2" t="s">
        <v>857</v>
      </c>
      <c r="J250" s="3" t="str">
        <f>HYPERLINK("https://www.boe.es/gazeta/dias/1829/12/03/pdfs/GMD-1829-168.pdf#page=2","Abrir facsímil")</f>
        <v>Abrir facsímil</v>
      </c>
      <c r="K250" s="3" t="s">
        <v>52</v>
      </c>
    </row>
    <row r="251" spans="1:11" ht="42" customHeight="1">
      <c r="A251" s="2" t="s">
        <v>858</v>
      </c>
      <c r="B251" s="2" t="s">
        <v>859</v>
      </c>
      <c r="C251" s="2" t="s">
        <v>27</v>
      </c>
      <c r="D251" s="2" t="s">
        <v>18</v>
      </c>
      <c r="E251" s="5" t="s">
        <v>120</v>
      </c>
      <c r="F251" s="3" t="s">
        <v>121</v>
      </c>
      <c r="G251" s="3" t="s">
        <v>21</v>
      </c>
      <c r="H251" s="2" t="s">
        <v>50</v>
      </c>
      <c r="I251" s="2" t="s">
        <v>860</v>
      </c>
      <c r="J251" s="3" t="str">
        <f>HYPERLINK("https://www.boe.es/gazeta/dias/1829/09/10/pdfs/GMD-1829-126.pdf#page=3","Abrir facsímil")</f>
        <v>Abrir facsímil</v>
      </c>
      <c r="K251" s="3" t="s">
        <v>52</v>
      </c>
    </row>
    <row r="252" spans="1:11" ht="42" customHeight="1">
      <c r="A252" s="2" t="s">
        <v>861</v>
      </c>
      <c r="B252" s="2" t="s">
        <v>862</v>
      </c>
      <c r="C252" s="2" t="s">
        <v>41</v>
      </c>
      <c r="D252" s="2" t="s">
        <v>42</v>
      </c>
      <c r="E252" s="5" t="s">
        <v>854</v>
      </c>
      <c r="F252" s="3" t="s">
        <v>855</v>
      </c>
      <c r="G252" s="3" t="s">
        <v>21</v>
      </c>
      <c r="H252" s="2" t="s">
        <v>50</v>
      </c>
      <c r="I252" s="2" t="s">
        <v>863</v>
      </c>
      <c r="J252" s="3" t="str">
        <f>HYPERLINK("https://www.boe.es/gazeta/dias/1829/11/03/pdfs/GMD-1829-155.pdf#page=3","Abrir facsímil")</f>
        <v>Abrir facsímil</v>
      </c>
      <c r="K252" s="3" t="s">
        <v>52</v>
      </c>
    </row>
    <row r="253" spans="1:11" ht="42" customHeight="1">
      <c r="A253" s="2" t="s">
        <v>864</v>
      </c>
      <c r="B253" s="2" t="s">
        <v>864</v>
      </c>
      <c r="C253" s="2" t="s">
        <v>61</v>
      </c>
      <c r="D253" s="2" t="s">
        <v>18</v>
      </c>
      <c r="E253" s="5" t="s">
        <v>142</v>
      </c>
      <c r="F253" s="3" t="s">
        <v>143</v>
      </c>
      <c r="G253" s="3" t="s">
        <v>71</v>
      </c>
      <c r="H253" s="2" t="s">
        <v>50</v>
      </c>
      <c r="I253" s="2" t="s">
        <v>865</v>
      </c>
      <c r="J253" s="3" t="str">
        <f>HYPERLINK("https://www.boe.es/gazeta/dias/1829/10/29/pdfs/GMD-1829-153.pdf#page=2","Abrir facsímil")</f>
        <v>Abrir facsímil</v>
      </c>
      <c r="K253" s="3" t="s">
        <v>52</v>
      </c>
    </row>
    <row r="254" spans="1:11" ht="42" customHeight="1">
      <c r="A254" s="2" t="s">
        <v>866</v>
      </c>
      <c r="B254" s="2" t="s">
        <v>866</v>
      </c>
      <c r="C254" s="2" t="s">
        <v>27</v>
      </c>
      <c r="D254" s="2" t="s">
        <v>18</v>
      </c>
      <c r="E254" s="5" t="s">
        <v>111</v>
      </c>
      <c r="F254" s="3" t="s">
        <v>112</v>
      </c>
      <c r="G254" s="3" t="s">
        <v>30</v>
      </c>
      <c r="H254" s="2" t="s">
        <v>50</v>
      </c>
      <c r="I254" s="2" t="s">
        <v>867</v>
      </c>
      <c r="J254" s="3" t="str">
        <f>HYPERLINK("https://www.boe.es/gazeta/dias/1829/01/22/pdfs/GMD-1829-10.pdf#page=4","Abrir facsímil")</f>
        <v>Abrir facsímil</v>
      </c>
      <c r="K254" s="3" t="s">
        <v>52</v>
      </c>
    </row>
    <row r="255" spans="1:11" ht="42" customHeight="1">
      <c r="A255" s="2" t="s">
        <v>868</v>
      </c>
      <c r="B255" s="2" t="s">
        <v>869</v>
      </c>
      <c r="C255" s="2" t="s">
        <v>34</v>
      </c>
      <c r="D255" s="2" t="s">
        <v>35</v>
      </c>
      <c r="E255" s="5" t="s">
        <v>202</v>
      </c>
      <c r="F255" s="3" t="s">
        <v>203</v>
      </c>
      <c r="G255" s="3" t="s">
        <v>30</v>
      </c>
      <c r="H255" s="2" t="s">
        <v>50</v>
      </c>
      <c r="I255" s="2" t="s">
        <v>870</v>
      </c>
      <c r="J255" s="3" t="str">
        <f>HYPERLINK("https://www.boe.es/gazeta/dias/1829/04/07/pdfs/GMD-1829-42.pdf#page=4","Abrir facsímil")</f>
        <v>Abrir facsímil</v>
      </c>
      <c r="K255" s="3" t="s">
        <v>52</v>
      </c>
    </row>
    <row r="256" spans="1:11" ht="42" customHeight="1">
      <c r="A256" s="2" t="s">
        <v>871</v>
      </c>
      <c r="B256" s="2" t="s">
        <v>871</v>
      </c>
      <c r="C256" s="2" t="s">
        <v>17</v>
      </c>
      <c r="D256" s="2" t="s">
        <v>18</v>
      </c>
      <c r="E256" s="5" t="s">
        <v>202</v>
      </c>
      <c r="F256" s="3" t="s">
        <v>203</v>
      </c>
      <c r="G256" s="3" t="s">
        <v>30</v>
      </c>
      <c r="H256" s="2" t="s">
        <v>50</v>
      </c>
      <c r="I256" s="2" t="s">
        <v>872</v>
      </c>
      <c r="J256" s="3" t="str">
        <f>HYPERLINK("https://www.boe.es/gazeta/dias/1829/04/07/pdfs/GMD-1829-42.pdf#page=4","Abrir facsímil")</f>
        <v>Abrir facsímil</v>
      </c>
      <c r="K256" s="3" t="s">
        <v>52</v>
      </c>
    </row>
    <row r="257" spans="1:11" ht="42" customHeight="1">
      <c r="A257" s="2" t="s">
        <v>873</v>
      </c>
      <c r="B257" s="2" t="s">
        <v>873</v>
      </c>
      <c r="C257" s="2" t="s">
        <v>41</v>
      </c>
      <c r="D257" s="2" t="s">
        <v>42</v>
      </c>
      <c r="E257" s="5" t="s">
        <v>874</v>
      </c>
      <c r="F257" s="3" t="s">
        <v>875</v>
      </c>
      <c r="G257" s="3" t="s">
        <v>45</v>
      </c>
      <c r="H257" s="2" t="s">
        <v>50</v>
      </c>
      <c r="I257" s="2" t="s">
        <v>876</v>
      </c>
      <c r="J257" s="3" t="str">
        <f>HYPERLINK("https://www.boe.es/gazeta/dias/1829/02/26/pdfs/GMD-1829-25.pdf#page=1","Abrir facsímil")</f>
        <v>Abrir facsímil</v>
      </c>
      <c r="K257" s="3" t="s">
        <v>52</v>
      </c>
    </row>
    <row r="258" spans="1:11" ht="42" customHeight="1">
      <c r="A258" s="2" t="s">
        <v>877</v>
      </c>
      <c r="B258" s="2" t="s">
        <v>878</v>
      </c>
      <c r="C258" s="2" t="s">
        <v>41</v>
      </c>
      <c r="D258" s="2" t="s">
        <v>42</v>
      </c>
      <c r="E258" s="5" t="s">
        <v>272</v>
      </c>
      <c r="F258" s="3" t="s">
        <v>273</v>
      </c>
      <c r="G258" s="3" t="s">
        <v>21</v>
      </c>
      <c r="H258" s="2" t="s">
        <v>50</v>
      </c>
      <c r="I258" s="2" t="s">
        <v>879</v>
      </c>
      <c r="J258" s="3" t="str">
        <f>HYPERLINK("https://www.boe.es/gazeta/dias/1829/07/11/pdfs/GMD-1829-99.pdf#page=3","Abrir facsímil")</f>
        <v>Abrir facsímil</v>
      </c>
      <c r="K258" s="3" t="s">
        <v>52</v>
      </c>
    </row>
    <row r="259" spans="1:11" ht="42" customHeight="1">
      <c r="A259" s="2" t="s">
        <v>880</v>
      </c>
      <c r="B259" s="2" t="s">
        <v>880</v>
      </c>
      <c r="C259" s="2" t="s">
        <v>17</v>
      </c>
      <c r="D259" s="2" t="s">
        <v>18</v>
      </c>
      <c r="E259" s="5" t="s">
        <v>79</v>
      </c>
      <c r="F259" s="3" t="s">
        <v>80</v>
      </c>
      <c r="G259" s="3" t="s">
        <v>71</v>
      </c>
      <c r="H259" s="2" t="s">
        <v>50</v>
      </c>
      <c r="I259" s="2" t="s">
        <v>881</v>
      </c>
      <c r="J259" s="3" t="str">
        <f>HYPERLINK("https://www.boe.es/gazeta/dias/1829/02/21/pdfs/GMD-1829-23.pdf#page=2","Abrir facsímil")</f>
        <v>Abrir facsímil</v>
      </c>
      <c r="K259" s="3" t="s">
        <v>52</v>
      </c>
    </row>
    <row r="260" spans="1:11" ht="42" customHeight="1">
      <c r="A260" s="2" t="s">
        <v>882</v>
      </c>
      <c r="B260" s="2" t="s">
        <v>883</v>
      </c>
      <c r="C260" s="2" t="s">
        <v>27</v>
      </c>
      <c r="D260" s="2" t="s">
        <v>18</v>
      </c>
      <c r="E260" s="5" t="s">
        <v>884</v>
      </c>
      <c r="F260" s="3" t="s">
        <v>885</v>
      </c>
      <c r="G260" s="3" t="s">
        <v>30</v>
      </c>
      <c r="H260" s="2" t="s">
        <v>50</v>
      </c>
      <c r="I260" s="2" t="s">
        <v>886</v>
      </c>
      <c r="J260" s="3" t="str">
        <f>HYPERLINK("https://www.boe.es/gazeta/dias/1829/07/07/pdfs/GMD-1829-97.pdf#page=4","Abrir facsímil")</f>
        <v>Abrir facsímil</v>
      </c>
      <c r="K260" s="3" t="s">
        <v>52</v>
      </c>
    </row>
    <row r="261" spans="1:11" ht="42" customHeight="1">
      <c r="A261" s="2" t="s">
        <v>887</v>
      </c>
      <c r="B261" s="2" t="s">
        <v>888</v>
      </c>
      <c r="C261" s="2" t="s">
        <v>17</v>
      </c>
      <c r="D261" s="2" t="s">
        <v>18</v>
      </c>
      <c r="E261" s="5" t="s">
        <v>206</v>
      </c>
      <c r="F261" s="3" t="s">
        <v>207</v>
      </c>
      <c r="G261" s="3" t="s">
        <v>30</v>
      </c>
      <c r="H261" s="2" t="s">
        <v>50</v>
      </c>
      <c r="I261" s="2" t="s">
        <v>889</v>
      </c>
      <c r="J261" s="3" t="str">
        <f>HYPERLINK("https://www.boe.es/gazeta/dias/1829/08/25/pdfs/GMD-1829-118.pdf#page=4","Abrir facsímil")</f>
        <v>Abrir facsímil</v>
      </c>
      <c r="K261" s="3" t="s">
        <v>52</v>
      </c>
    </row>
    <row r="262" spans="1:11" ht="42" customHeight="1">
      <c r="A262" s="2" t="s">
        <v>890</v>
      </c>
      <c r="B262" s="2" t="s">
        <v>891</v>
      </c>
      <c r="C262" s="2" t="s">
        <v>27</v>
      </c>
      <c r="D262" s="2" t="s">
        <v>18</v>
      </c>
      <c r="E262" s="5" t="s">
        <v>152</v>
      </c>
      <c r="F262" s="3" t="s">
        <v>153</v>
      </c>
      <c r="G262" s="3" t="s">
        <v>21</v>
      </c>
      <c r="H262" s="2" t="s">
        <v>50</v>
      </c>
      <c r="I262" s="2" t="s">
        <v>892</v>
      </c>
      <c r="J262" s="3" t="str">
        <f>HYPERLINK("https://www.boe.es/gazeta/dias/1829/06/02/pdfs/GMD-1829-82.pdf#page=3","Abrir facsímil")</f>
        <v>Abrir facsímil</v>
      </c>
      <c r="K262" s="3" t="s">
        <v>52</v>
      </c>
    </row>
    <row r="263" spans="1:11" ht="42" customHeight="1">
      <c r="A263" s="2" t="s">
        <v>893</v>
      </c>
      <c r="B263" s="2" t="s">
        <v>894</v>
      </c>
      <c r="C263" s="2" t="s">
        <v>167</v>
      </c>
      <c r="D263" s="2" t="s">
        <v>18</v>
      </c>
      <c r="E263" s="5" t="s">
        <v>120</v>
      </c>
      <c r="F263" s="3" t="s">
        <v>121</v>
      </c>
      <c r="G263" s="3" t="s">
        <v>30</v>
      </c>
      <c r="H263" s="2" t="s">
        <v>50</v>
      </c>
      <c r="I263" s="2" t="s">
        <v>895</v>
      </c>
      <c r="J263" s="3" t="str">
        <f>HYPERLINK("https://www.boe.es/gazeta/dias/1829/09/10/pdfs/GMD-1829-126.pdf#page=4","Abrir facsímil")</f>
        <v>Abrir facsímil</v>
      </c>
      <c r="K263" s="3" t="s">
        <v>52</v>
      </c>
    </row>
    <row r="264" spans="1:11" ht="42" customHeight="1">
      <c r="A264" s="2" t="s">
        <v>896</v>
      </c>
      <c r="B264" s="2" t="s">
        <v>897</v>
      </c>
      <c r="C264" s="2" t="s">
        <v>34</v>
      </c>
      <c r="D264" s="2" t="s">
        <v>35</v>
      </c>
      <c r="E264" s="5" t="s">
        <v>294</v>
      </c>
      <c r="F264" s="3" t="s">
        <v>295</v>
      </c>
      <c r="G264" s="3" t="s">
        <v>30</v>
      </c>
      <c r="H264" s="2" t="s">
        <v>50</v>
      </c>
      <c r="I264" s="2" t="s">
        <v>898</v>
      </c>
      <c r="J264" s="3" t="str">
        <f>HYPERLINK("https://www.boe.es/gazeta/dias/1829/03/21/pdfs/GMD-1829-35.pdf#page=4","Abrir facsímil")</f>
        <v>Abrir facsímil</v>
      </c>
      <c r="K264" s="3" t="s">
        <v>52</v>
      </c>
    </row>
    <row r="265" spans="1:11" ht="42" customHeight="1">
      <c r="A265" s="2" t="s">
        <v>899</v>
      </c>
      <c r="B265" s="2" t="s">
        <v>900</v>
      </c>
      <c r="C265" s="2" t="s">
        <v>41</v>
      </c>
      <c r="D265" s="2" t="s">
        <v>42</v>
      </c>
      <c r="E265" s="5" t="s">
        <v>152</v>
      </c>
      <c r="F265" s="3" t="s">
        <v>153</v>
      </c>
      <c r="G265" s="3" t="s">
        <v>21</v>
      </c>
      <c r="H265" s="2" t="s">
        <v>50</v>
      </c>
      <c r="I265" s="2" t="s">
        <v>901</v>
      </c>
      <c r="J265" s="3" t="str">
        <f>HYPERLINK("https://www.boe.es/gazeta/dias/1829/06/02/pdfs/GMD-1829-82.pdf#page=3","Abrir facsímil")</f>
        <v>Abrir facsímil</v>
      </c>
      <c r="K265" s="3" t="s">
        <v>52</v>
      </c>
    </row>
    <row r="266" spans="1:11" ht="42" customHeight="1">
      <c r="A266" s="2" t="s">
        <v>902</v>
      </c>
      <c r="B266" s="2" t="s">
        <v>903</v>
      </c>
      <c r="C266" s="2" t="s">
        <v>41</v>
      </c>
      <c r="D266" s="2" t="s">
        <v>42</v>
      </c>
      <c r="E266" s="5" t="s">
        <v>36</v>
      </c>
      <c r="F266" s="3" t="s">
        <v>37</v>
      </c>
      <c r="G266" s="3" t="s">
        <v>21</v>
      </c>
      <c r="H266" s="2" t="s">
        <v>50</v>
      </c>
      <c r="I266" s="2" t="s">
        <v>904</v>
      </c>
      <c r="J266" s="3" t="str">
        <f>HYPERLINK("https://www.boe.es/gazeta/dias/1829/11/12/pdfs/GMD-1829-159.pdf#page=3","Abrir facsímil")</f>
        <v>Abrir facsímil</v>
      </c>
      <c r="K266" s="3" t="s">
        <v>52</v>
      </c>
    </row>
    <row r="267" spans="1:11" ht="42" customHeight="1">
      <c r="A267" s="2" t="s">
        <v>905</v>
      </c>
      <c r="B267" s="2" t="s">
        <v>906</v>
      </c>
      <c r="C267" s="2" t="s">
        <v>17</v>
      </c>
      <c r="D267" s="2" t="s">
        <v>18</v>
      </c>
      <c r="E267" s="5" t="s">
        <v>120</v>
      </c>
      <c r="F267" s="3" t="s">
        <v>121</v>
      </c>
      <c r="G267" s="3" t="s">
        <v>21</v>
      </c>
      <c r="H267" s="2" t="s">
        <v>50</v>
      </c>
      <c r="I267" s="2" t="s">
        <v>907</v>
      </c>
      <c r="J267" s="3" t="str">
        <f>HYPERLINK("https://www.boe.es/gazeta/dias/1829/09/10/pdfs/GMD-1829-126.pdf#page=3","Abrir facsímil")</f>
        <v>Abrir facsímil</v>
      </c>
      <c r="K267" s="3" t="s">
        <v>52</v>
      </c>
    </row>
    <row r="268" spans="1:11" ht="42" customHeight="1">
      <c r="A268" s="2" t="s">
        <v>908</v>
      </c>
      <c r="B268" s="2" t="s">
        <v>909</v>
      </c>
      <c r="C268" s="2" t="s">
        <v>167</v>
      </c>
      <c r="D268" s="2" t="s">
        <v>18</v>
      </c>
      <c r="E268" s="5" t="s">
        <v>299</v>
      </c>
      <c r="F268" s="3" t="s">
        <v>300</v>
      </c>
      <c r="G268" s="3" t="s">
        <v>21</v>
      </c>
      <c r="H268" s="2" t="s">
        <v>50</v>
      </c>
      <c r="I268" s="2" t="s">
        <v>910</v>
      </c>
      <c r="J268" s="3" t="str">
        <f>HYPERLINK("https://www.boe.es/gazeta/dias/1829/08/20/pdfs/GMD-1829-116.pdf#page=3","Abrir facsímil")</f>
        <v>Abrir facsímil</v>
      </c>
      <c r="K268" s="3" t="s">
        <v>52</v>
      </c>
    </row>
    <row r="269" spans="1:11" ht="42" customHeight="1">
      <c r="A269" s="2" t="s">
        <v>911</v>
      </c>
      <c r="B269" s="2" t="s">
        <v>912</v>
      </c>
      <c r="C269" s="2" t="s">
        <v>17</v>
      </c>
      <c r="D269" s="2" t="s">
        <v>18</v>
      </c>
      <c r="E269" s="5" t="s">
        <v>178</v>
      </c>
      <c r="F269" s="3" t="s">
        <v>179</v>
      </c>
      <c r="G269" s="3" t="s">
        <v>30</v>
      </c>
      <c r="H269" s="2" t="s">
        <v>50</v>
      </c>
      <c r="I269" s="2" t="s">
        <v>913</v>
      </c>
      <c r="J269" s="3" t="str">
        <f>HYPERLINK("https://www.boe.es/gazeta/dias/1829/01/15/pdfs/GMD-1829-7.pdf#page=4","Abrir facsímil")</f>
        <v>Abrir facsímil</v>
      </c>
      <c r="K269" s="3" t="s">
        <v>52</v>
      </c>
    </row>
    <row r="270" spans="1:11" ht="42" customHeight="1">
      <c r="A270" s="2" t="s">
        <v>914</v>
      </c>
      <c r="B270" s="2" t="s">
        <v>914</v>
      </c>
      <c r="C270" s="2" t="s">
        <v>41</v>
      </c>
      <c r="D270" s="2" t="s">
        <v>42</v>
      </c>
      <c r="E270" s="5" t="s">
        <v>647</v>
      </c>
      <c r="F270" s="3" t="s">
        <v>648</v>
      </c>
      <c r="G270" s="3" t="s">
        <v>915</v>
      </c>
      <c r="H270" s="2" t="s">
        <v>50</v>
      </c>
      <c r="I270" s="2" t="s">
        <v>916</v>
      </c>
      <c r="J270" s="3" t="str">
        <f>HYPERLINK("https://www.boe.es/gazeta/dias/1829/07/09/pdfs/GMD-1829-98.pdf#page=1","Abrir facsímil")</f>
        <v>Abrir facsímil</v>
      </c>
      <c r="K270" s="3" t="s">
        <v>52</v>
      </c>
    </row>
    <row r="271" spans="1:11" ht="42" customHeight="1">
      <c r="A271" s="2" t="s">
        <v>917</v>
      </c>
      <c r="B271" s="2" t="s">
        <v>917</v>
      </c>
      <c r="C271" s="2" t="s">
        <v>17</v>
      </c>
      <c r="D271" s="2" t="s">
        <v>18</v>
      </c>
      <c r="E271" s="5" t="s">
        <v>178</v>
      </c>
      <c r="F271" s="3" t="s">
        <v>179</v>
      </c>
      <c r="G271" s="3" t="s">
        <v>30</v>
      </c>
      <c r="H271" s="2" t="s">
        <v>50</v>
      </c>
      <c r="I271" s="2" t="s">
        <v>918</v>
      </c>
      <c r="J271" s="3" t="str">
        <f>HYPERLINK("https://www.boe.es/gazeta/dias/1829/01/15/pdfs/GMD-1829-7.pdf#page=4","Abrir facsímil")</f>
        <v>Abrir facsímil</v>
      </c>
      <c r="K271" s="3" t="s">
        <v>52</v>
      </c>
    </row>
    <row r="272" spans="1:11" ht="42" customHeight="1">
      <c r="A272" s="2" t="s">
        <v>917</v>
      </c>
      <c r="B272" s="2" t="s">
        <v>917</v>
      </c>
      <c r="C272" s="2" t="s">
        <v>41</v>
      </c>
      <c r="D272" s="2" t="s">
        <v>42</v>
      </c>
      <c r="E272" s="5" t="s">
        <v>75</v>
      </c>
      <c r="F272" s="3" t="s">
        <v>76</v>
      </c>
      <c r="G272" s="3" t="s">
        <v>21</v>
      </c>
      <c r="H272" s="2" t="s">
        <v>50</v>
      </c>
      <c r="I272" s="2" t="s">
        <v>919</v>
      </c>
      <c r="J272" s="3" t="str">
        <f>HYPERLINK("https://www.boe.es/gazeta/dias/1829/09/05/pdfs/GMD-1829-123.pdf#page=3","Abrir facsímil")</f>
        <v>Abrir facsímil</v>
      </c>
      <c r="K272" s="3" t="s">
        <v>52</v>
      </c>
    </row>
    <row r="273" spans="1:11" ht="42" customHeight="1">
      <c r="A273" s="2" t="s">
        <v>920</v>
      </c>
      <c r="B273" s="2" t="s">
        <v>920</v>
      </c>
      <c r="C273" s="2" t="s">
        <v>41</v>
      </c>
      <c r="D273" s="2" t="s">
        <v>42</v>
      </c>
      <c r="E273" s="5" t="s">
        <v>282</v>
      </c>
      <c r="F273" s="3" t="s">
        <v>283</v>
      </c>
      <c r="G273" s="3" t="s">
        <v>45</v>
      </c>
      <c r="H273" s="2" t="s">
        <v>50</v>
      </c>
      <c r="I273" s="2" t="s">
        <v>921</v>
      </c>
      <c r="J273" s="3" t="str">
        <f>HYPERLINK("https://www.boe.es/gazeta/dias/1829/07/25/pdfs/GMD-1829-105.pdf#page=1","Abrir facsímil")</f>
        <v>Abrir facsímil</v>
      </c>
      <c r="K273" s="3" t="s">
        <v>52</v>
      </c>
    </row>
    <row r="274" spans="1:11" ht="42" customHeight="1">
      <c r="A274" s="2" t="s">
        <v>922</v>
      </c>
      <c r="B274" s="2" t="s">
        <v>923</v>
      </c>
      <c r="C274" s="2" t="s">
        <v>167</v>
      </c>
      <c r="D274" s="2" t="s">
        <v>18</v>
      </c>
      <c r="E274" s="5" t="s">
        <v>623</v>
      </c>
      <c r="F274" s="3" t="s">
        <v>624</v>
      </c>
      <c r="G274" s="3" t="s">
        <v>30</v>
      </c>
      <c r="H274" s="2" t="s">
        <v>50</v>
      </c>
      <c r="I274" s="2" t="s">
        <v>924</v>
      </c>
      <c r="J274" s="3" t="str">
        <f>HYPERLINK("https://www.boe.es/gazeta/dias/1829/03/28/pdfs/GMD-1829-38.pdf#page=4","Abrir facsímil")</f>
        <v>Abrir facsímil</v>
      </c>
      <c r="K274" s="3" t="s">
        <v>52</v>
      </c>
    </row>
    <row r="275" spans="1:11" ht="42" customHeight="1">
      <c r="A275" s="2" t="s">
        <v>925</v>
      </c>
      <c r="B275" s="2" t="s">
        <v>926</v>
      </c>
      <c r="C275" s="2" t="s">
        <v>41</v>
      </c>
      <c r="D275" s="2" t="s">
        <v>42</v>
      </c>
      <c r="E275" s="5" t="s">
        <v>884</v>
      </c>
      <c r="F275" s="3" t="s">
        <v>885</v>
      </c>
      <c r="G275" s="3" t="s">
        <v>21</v>
      </c>
      <c r="H275" s="2" t="s">
        <v>50</v>
      </c>
      <c r="I275" s="2" t="s">
        <v>927</v>
      </c>
      <c r="J275" s="3" t="str">
        <f>HYPERLINK("https://www.boe.es/gazeta/dias/1829/07/07/pdfs/GMD-1829-97.pdf#page=3","Abrir facsímil")</f>
        <v>Abrir facsímil</v>
      </c>
      <c r="K275" s="3" t="s">
        <v>52</v>
      </c>
    </row>
    <row r="276" spans="1:11" ht="42" customHeight="1">
      <c r="A276" s="2" t="s">
        <v>928</v>
      </c>
      <c r="B276" s="2" t="s">
        <v>928</v>
      </c>
      <c r="C276" s="2" t="s">
        <v>151</v>
      </c>
      <c r="D276" s="2" t="s">
        <v>18</v>
      </c>
      <c r="E276" s="5" t="s">
        <v>75</v>
      </c>
      <c r="F276" s="3" t="s">
        <v>76</v>
      </c>
      <c r="G276" s="3" t="s">
        <v>45</v>
      </c>
      <c r="H276" s="2" t="s">
        <v>50</v>
      </c>
      <c r="I276" s="2" t="s">
        <v>929</v>
      </c>
      <c r="J276" s="3" t="str">
        <f>HYPERLINK("https://www.boe.es/gazeta/dias/1829/09/05/pdfs/GMD-1829-123.pdf#page=1","Abrir facsímil")</f>
        <v>Abrir facsímil</v>
      </c>
      <c r="K276" s="3" t="s">
        <v>52</v>
      </c>
    </row>
    <row r="277" spans="1:11" ht="42" customHeight="1">
      <c r="A277" s="2" t="s">
        <v>930</v>
      </c>
      <c r="B277" s="2" t="s">
        <v>931</v>
      </c>
      <c r="C277" s="2" t="s">
        <v>17</v>
      </c>
      <c r="D277" s="2" t="s">
        <v>18</v>
      </c>
      <c r="E277" s="5" t="s">
        <v>128</v>
      </c>
      <c r="F277" s="3" t="s">
        <v>129</v>
      </c>
      <c r="G277" s="3" t="s">
        <v>21</v>
      </c>
      <c r="H277" s="2" t="s">
        <v>50</v>
      </c>
      <c r="I277" s="2" t="s">
        <v>932</v>
      </c>
      <c r="J277" s="3" t="str">
        <f>HYPERLINK("https://www.boe.es/gazeta/dias/1829/09/01/pdfs/GMD-1829-121.pdf#page=3","Abrir facsímil")</f>
        <v>Abrir facsímil</v>
      </c>
      <c r="K277" s="3" t="s">
        <v>52</v>
      </c>
    </row>
    <row r="278" spans="1:11" ht="42" customHeight="1">
      <c r="A278" s="2" t="s">
        <v>933</v>
      </c>
      <c r="B278" s="2" t="s">
        <v>933</v>
      </c>
      <c r="C278" s="2" t="s">
        <v>41</v>
      </c>
      <c r="D278" s="2" t="s">
        <v>42</v>
      </c>
      <c r="E278" s="5" t="s">
        <v>248</v>
      </c>
      <c r="F278" s="3" t="s">
        <v>249</v>
      </c>
      <c r="G278" s="3" t="s">
        <v>21</v>
      </c>
      <c r="H278" s="2" t="s">
        <v>50</v>
      </c>
      <c r="I278" s="2" t="s">
        <v>934</v>
      </c>
      <c r="J278" s="3" t="str">
        <f>HYPERLINK("https://www.boe.es/gazeta/dias/1829/12/31/pdfs/GMD-1829-180.pdf#page=3","Abrir facsímil")</f>
        <v>Abrir facsímil</v>
      </c>
      <c r="K278" s="3" t="s">
        <v>52</v>
      </c>
    </row>
    <row r="279" spans="1:11" ht="42" customHeight="1">
      <c r="A279" s="2" t="s">
        <v>935</v>
      </c>
      <c r="B279" s="2" t="s">
        <v>936</v>
      </c>
      <c r="C279" s="2" t="s">
        <v>17</v>
      </c>
      <c r="D279" s="2" t="s">
        <v>18</v>
      </c>
      <c r="E279" s="5" t="s">
        <v>120</v>
      </c>
      <c r="F279" s="3" t="s">
        <v>121</v>
      </c>
      <c r="G279" s="3" t="s">
        <v>21</v>
      </c>
      <c r="H279" s="2" t="s">
        <v>50</v>
      </c>
      <c r="I279" s="2" t="s">
        <v>937</v>
      </c>
      <c r="J279" s="3" t="str">
        <f>HYPERLINK("https://www.boe.es/gazeta/dias/1829/09/10/pdfs/GMD-1829-126.pdf#page=3","Abrir facsímil")</f>
        <v>Abrir facsímil</v>
      </c>
      <c r="K279" s="3" t="s">
        <v>52</v>
      </c>
    </row>
    <row r="280" spans="1:11" ht="42" customHeight="1">
      <c r="A280" s="2" t="s">
        <v>938</v>
      </c>
      <c r="B280" s="2" t="s">
        <v>938</v>
      </c>
      <c r="C280" s="2" t="s">
        <v>17</v>
      </c>
      <c r="D280" s="2" t="s">
        <v>18</v>
      </c>
      <c r="E280" s="5" t="s">
        <v>111</v>
      </c>
      <c r="F280" s="3" t="s">
        <v>112</v>
      </c>
      <c r="G280" s="3" t="s">
        <v>30</v>
      </c>
      <c r="H280" s="2" t="s">
        <v>50</v>
      </c>
      <c r="I280" s="2" t="s">
        <v>939</v>
      </c>
      <c r="J280" s="3" t="str">
        <f>HYPERLINK("https://www.boe.es/gazeta/dias/1829/01/22/pdfs/GMD-1829-10.pdf#page=4","Abrir facsímil")</f>
        <v>Abrir facsímil</v>
      </c>
      <c r="K280" s="3" t="s">
        <v>52</v>
      </c>
    </row>
    <row r="281" spans="1:11" ht="42" customHeight="1">
      <c r="A281" s="2" t="s">
        <v>940</v>
      </c>
      <c r="B281" s="2" t="s">
        <v>940</v>
      </c>
      <c r="C281" s="2" t="s">
        <v>34</v>
      </c>
      <c r="D281" s="2" t="s">
        <v>35</v>
      </c>
      <c r="E281" s="5" t="s">
        <v>521</v>
      </c>
      <c r="F281" s="3" t="s">
        <v>522</v>
      </c>
      <c r="G281" s="3" t="s">
        <v>30</v>
      </c>
      <c r="H281" s="2" t="s">
        <v>50</v>
      </c>
      <c r="I281" s="2" t="s">
        <v>941</v>
      </c>
      <c r="J281" s="3" t="str">
        <f>HYPERLINK("https://www.boe.es/gazeta/dias/1829/01/27/pdfs/GMD-1829-12.pdf#page=4","Abrir facsímil")</f>
        <v>Abrir facsímil</v>
      </c>
      <c r="K281" s="3" t="s">
        <v>52</v>
      </c>
    </row>
    <row r="282" spans="1:11" ht="42" customHeight="1">
      <c r="A282" s="2" t="s">
        <v>940</v>
      </c>
      <c r="B282" s="2" t="s">
        <v>940</v>
      </c>
      <c r="C282" s="2" t="s">
        <v>27</v>
      </c>
      <c r="D282" s="2" t="s">
        <v>18</v>
      </c>
      <c r="E282" s="5" t="s">
        <v>564</v>
      </c>
      <c r="F282" s="3" t="s">
        <v>565</v>
      </c>
      <c r="G282" s="3" t="s">
        <v>30</v>
      </c>
      <c r="H282" s="2" t="s">
        <v>50</v>
      </c>
      <c r="I282" s="2" t="s">
        <v>942</v>
      </c>
      <c r="J282" s="3" t="str">
        <f>HYPERLINK("https://www.boe.es/gazeta/dias/1829/02/05/pdfs/GMD-1829-16.pdf#page=4","Abrir facsímil")</f>
        <v>Abrir facsímil</v>
      </c>
      <c r="K282" s="3" t="s">
        <v>52</v>
      </c>
    </row>
    <row r="283" spans="1:11" ht="42" customHeight="1">
      <c r="A283" s="2" t="s">
        <v>943</v>
      </c>
      <c r="B283" s="2" t="s">
        <v>943</v>
      </c>
      <c r="C283" s="2" t="s">
        <v>41</v>
      </c>
      <c r="D283" s="2" t="s">
        <v>42</v>
      </c>
      <c r="E283" s="5" t="s">
        <v>334</v>
      </c>
      <c r="F283" s="3" t="s">
        <v>335</v>
      </c>
      <c r="G283" s="3" t="s">
        <v>30</v>
      </c>
      <c r="H283" s="2" t="s">
        <v>50</v>
      </c>
      <c r="I283" s="2" t="s">
        <v>944</v>
      </c>
      <c r="J283" s="3" t="str">
        <f>HYPERLINK("https://www.boe.es/gazeta/dias/1829/11/19/pdfs/GMD-1829-162.pdf#page=4","Abrir facsímil")</f>
        <v>Abrir facsímil</v>
      </c>
      <c r="K283" s="3" t="s">
        <v>52</v>
      </c>
    </row>
    <row r="284" spans="1:11" ht="42" customHeight="1">
      <c r="A284" s="2" t="s">
        <v>945</v>
      </c>
      <c r="B284" s="2" t="s">
        <v>946</v>
      </c>
      <c r="C284" s="2" t="s">
        <v>41</v>
      </c>
      <c r="D284" s="2" t="s">
        <v>42</v>
      </c>
      <c r="E284" s="5" t="s">
        <v>214</v>
      </c>
      <c r="F284" s="3" t="s">
        <v>215</v>
      </c>
      <c r="G284" s="3" t="s">
        <v>21</v>
      </c>
      <c r="H284" s="2" t="s">
        <v>50</v>
      </c>
      <c r="I284" s="2" t="s">
        <v>947</v>
      </c>
      <c r="J284" s="3" t="str">
        <f>HYPERLINK("https://www.boe.es/gazeta/dias/1829/08/13/pdfs/GMD-1829-113.pdf#page=3","Abrir facsímil")</f>
        <v>Abrir facsímil</v>
      </c>
      <c r="K284" s="3" t="s">
        <v>52</v>
      </c>
    </row>
    <row r="285" spans="1:11" ht="42" customHeight="1">
      <c r="A285" s="2" t="s">
        <v>948</v>
      </c>
      <c r="B285" s="2" t="s">
        <v>948</v>
      </c>
      <c r="C285" s="2" t="s">
        <v>41</v>
      </c>
      <c r="D285" s="2" t="s">
        <v>42</v>
      </c>
      <c r="E285" s="5" t="s">
        <v>178</v>
      </c>
      <c r="F285" s="3" t="s">
        <v>179</v>
      </c>
      <c r="G285" s="3" t="s">
        <v>71</v>
      </c>
      <c r="H285" s="2" t="s">
        <v>50</v>
      </c>
      <c r="I285" s="2" t="s">
        <v>949</v>
      </c>
      <c r="J285" s="3" t="str">
        <f>HYPERLINK("https://www.boe.es/gazeta/dias/1829/01/15/pdfs/GMD-1829-7.pdf#page=2","Abrir facsímil")</f>
        <v>Abrir facsímil</v>
      </c>
      <c r="K285" s="3" t="s">
        <v>52</v>
      </c>
    </row>
    <row r="286" spans="1:11" ht="42" customHeight="1">
      <c r="A286" s="2" t="s">
        <v>950</v>
      </c>
      <c r="B286" s="2" t="s">
        <v>951</v>
      </c>
      <c r="C286" s="2" t="s">
        <v>34</v>
      </c>
      <c r="D286" s="2" t="s">
        <v>35</v>
      </c>
      <c r="E286" s="5" t="s">
        <v>385</v>
      </c>
      <c r="F286" s="3" t="s">
        <v>386</v>
      </c>
      <c r="G286" s="3" t="s">
        <v>71</v>
      </c>
      <c r="H286" s="2" t="s">
        <v>50</v>
      </c>
      <c r="I286" s="2" t="s">
        <v>952</v>
      </c>
      <c r="J286" s="3" t="str">
        <f>HYPERLINK("https://www.boe.es/gazeta/dias/1829/08/11/pdfs/GMD-1829-112.pdf#page=2","Abrir facsímil")</f>
        <v>Abrir facsímil</v>
      </c>
      <c r="K286" s="3" t="s">
        <v>52</v>
      </c>
    </row>
    <row r="287" spans="1:11" ht="42" customHeight="1">
      <c r="A287" s="2" t="s">
        <v>953</v>
      </c>
      <c r="B287" s="2" t="s">
        <v>954</v>
      </c>
      <c r="C287" s="2" t="s">
        <v>27</v>
      </c>
      <c r="D287" s="2" t="s">
        <v>18</v>
      </c>
      <c r="E287" s="5" t="s">
        <v>156</v>
      </c>
      <c r="F287" s="3" t="s">
        <v>157</v>
      </c>
      <c r="G287" s="3" t="s">
        <v>30</v>
      </c>
      <c r="H287" s="2" t="s">
        <v>50</v>
      </c>
      <c r="I287" s="2" t="s">
        <v>955</v>
      </c>
      <c r="J287" s="3" t="str">
        <f>HYPERLINK("https://www.boe.es/gazeta/dias/1829/12/05/pdfs/GMD-1829-169.pdf#page=4","Abrir facsímil")</f>
        <v>Abrir facsímil</v>
      </c>
      <c r="K287" s="3" t="s">
        <v>52</v>
      </c>
    </row>
    <row r="288" spans="1:11" ht="42" customHeight="1">
      <c r="A288" s="2" t="s">
        <v>956</v>
      </c>
      <c r="B288" s="2" t="s">
        <v>957</v>
      </c>
      <c r="C288" s="2" t="s">
        <v>41</v>
      </c>
      <c r="D288" s="2" t="s">
        <v>42</v>
      </c>
      <c r="E288" s="5" t="s">
        <v>958</v>
      </c>
      <c r="F288" s="3" t="s">
        <v>959</v>
      </c>
      <c r="G288" s="3" t="s">
        <v>30</v>
      </c>
      <c r="H288" s="2" t="s">
        <v>50</v>
      </c>
      <c r="I288" s="2" t="s">
        <v>960</v>
      </c>
      <c r="J288" s="3" t="str">
        <f>HYPERLINK("https://www.boe.es/gazeta/dias/1829/09/19/pdfs/GMD-1829-136.pdf#page=4","Abrir facsímil")</f>
        <v>Abrir facsímil</v>
      </c>
      <c r="K288" s="3" t="s">
        <v>52</v>
      </c>
    </row>
    <row r="289" spans="1:11" ht="42" customHeight="1">
      <c r="A289" s="2" t="s">
        <v>961</v>
      </c>
      <c r="B289" s="2" t="s">
        <v>961</v>
      </c>
      <c r="C289" s="2" t="s">
        <v>17</v>
      </c>
      <c r="D289" s="2" t="s">
        <v>18</v>
      </c>
      <c r="E289" s="5" t="s">
        <v>962</v>
      </c>
      <c r="F289" s="3" t="s">
        <v>963</v>
      </c>
      <c r="G289" s="3" t="s">
        <v>30</v>
      </c>
      <c r="H289" s="2" t="s">
        <v>50</v>
      </c>
      <c r="I289" s="2" t="s">
        <v>964</v>
      </c>
      <c r="J289" s="3" t="str">
        <f>HYPERLINK("https://www.boe.es/gazeta/dias/1829/09/17/pdfs/GMD-1829-135.pdf#page=4","Abrir facsímil")</f>
        <v>Abrir facsímil</v>
      </c>
      <c r="K289" s="3" t="s">
        <v>52</v>
      </c>
    </row>
    <row r="290" spans="1:11" ht="42" customHeight="1">
      <c r="A290" s="2" t="s">
        <v>965</v>
      </c>
      <c r="B290" s="2" t="s">
        <v>965</v>
      </c>
      <c r="C290" s="2" t="s">
        <v>167</v>
      </c>
      <c r="D290" s="2" t="s">
        <v>18</v>
      </c>
      <c r="E290" s="5" t="s">
        <v>202</v>
      </c>
      <c r="F290" s="3" t="s">
        <v>203</v>
      </c>
      <c r="G290" s="3" t="s">
        <v>30</v>
      </c>
      <c r="H290" s="2" t="s">
        <v>50</v>
      </c>
      <c r="I290" s="2" t="s">
        <v>966</v>
      </c>
      <c r="J290" s="3" t="str">
        <f>HYPERLINK("https://www.boe.es/gazeta/dias/1829/04/07/pdfs/GMD-1829-42.pdf#page=4","Abrir facsímil")</f>
        <v>Abrir facsímil</v>
      </c>
      <c r="K290" s="3" t="s">
        <v>52</v>
      </c>
    </row>
    <row r="291" spans="1:11" ht="42" customHeight="1">
      <c r="A291" s="2" t="s">
        <v>967</v>
      </c>
      <c r="B291" s="2" t="s">
        <v>967</v>
      </c>
      <c r="C291" s="2" t="s">
        <v>17</v>
      </c>
      <c r="D291" s="2" t="s">
        <v>18</v>
      </c>
      <c r="E291" s="5" t="s">
        <v>248</v>
      </c>
      <c r="F291" s="3" t="s">
        <v>249</v>
      </c>
      <c r="G291" s="3" t="s">
        <v>21</v>
      </c>
      <c r="H291" s="2" t="s">
        <v>50</v>
      </c>
      <c r="I291" s="2" t="s">
        <v>968</v>
      </c>
      <c r="J291" s="3" t="str">
        <f>HYPERLINK("https://www.boe.es/gazeta/dias/1829/12/31/pdfs/GMD-1829-180.pdf#page=3","Abrir facsímil")</f>
        <v>Abrir facsímil</v>
      </c>
      <c r="K291" s="3" t="s">
        <v>52</v>
      </c>
    </row>
    <row r="292" spans="1:11" ht="42" customHeight="1">
      <c r="A292" s="2" t="s">
        <v>969</v>
      </c>
      <c r="B292" s="2" t="s">
        <v>969</v>
      </c>
      <c r="C292" s="2" t="s">
        <v>151</v>
      </c>
      <c r="D292" s="2" t="s">
        <v>18</v>
      </c>
      <c r="E292" s="5" t="s">
        <v>498</v>
      </c>
      <c r="F292" s="3" t="s">
        <v>499</v>
      </c>
      <c r="G292" s="3" t="s">
        <v>71</v>
      </c>
      <c r="H292" s="2" t="s">
        <v>50</v>
      </c>
      <c r="I292" s="2" t="s">
        <v>970</v>
      </c>
      <c r="J292" s="3" t="str">
        <f>HYPERLINK("https://www.boe.es/gazeta/dias/1829/03/10/pdfs/GMD-1829-30.pdf#page=2","Abrir facsímil")</f>
        <v>Abrir facsímil</v>
      </c>
      <c r="K292" s="3" t="s">
        <v>52</v>
      </c>
    </row>
    <row r="293" spans="1:11" ht="42" customHeight="1">
      <c r="A293" s="2" t="s">
        <v>971</v>
      </c>
      <c r="B293" s="2" t="s">
        <v>972</v>
      </c>
      <c r="C293" s="2" t="s">
        <v>167</v>
      </c>
      <c r="D293" s="2" t="s">
        <v>18</v>
      </c>
      <c r="E293" s="5" t="s">
        <v>94</v>
      </c>
      <c r="F293" s="3" t="s">
        <v>95</v>
      </c>
      <c r="G293" s="3" t="s">
        <v>30</v>
      </c>
      <c r="H293" s="2" t="s">
        <v>50</v>
      </c>
      <c r="I293" s="2" t="s">
        <v>973</v>
      </c>
      <c r="J293" s="3" t="str">
        <f>HYPERLINK("https://www.boe.es/gazeta/dias/1829/04/16/pdfs/GMD-1829-46.pdf#page=4","Abrir facsímil")</f>
        <v>Abrir facsímil</v>
      </c>
      <c r="K293" s="3" t="s">
        <v>52</v>
      </c>
    </row>
    <row r="294" spans="1:11" ht="42" customHeight="1">
      <c r="A294" s="2" t="s">
        <v>974</v>
      </c>
      <c r="B294" s="2" t="s">
        <v>975</v>
      </c>
      <c r="C294" s="2" t="s">
        <v>17</v>
      </c>
      <c r="D294" s="2" t="s">
        <v>18</v>
      </c>
      <c r="E294" s="5" t="s">
        <v>344</v>
      </c>
      <c r="F294" s="3" t="s">
        <v>345</v>
      </c>
      <c r="G294" s="3" t="s">
        <v>30</v>
      </c>
      <c r="H294" s="2" t="s">
        <v>50</v>
      </c>
      <c r="I294" s="2" t="s">
        <v>976</v>
      </c>
      <c r="J294" s="3" t="str">
        <f>HYPERLINK("https://www.boe.es/gazeta/dias/1829/08/29/pdfs/GMD-1829-120.pdf#page=4","Abrir facsímil")</f>
        <v>Abrir facsímil</v>
      </c>
      <c r="K294" s="3" t="s">
        <v>52</v>
      </c>
    </row>
    <row r="295" spans="1:11" ht="42" customHeight="1">
      <c r="A295" s="2" t="s">
        <v>977</v>
      </c>
      <c r="B295" s="2" t="s">
        <v>977</v>
      </c>
      <c r="C295" s="2" t="s">
        <v>41</v>
      </c>
      <c r="D295" s="2" t="s">
        <v>42</v>
      </c>
      <c r="E295" s="5" t="s">
        <v>94</v>
      </c>
      <c r="F295" s="3" t="s">
        <v>95</v>
      </c>
      <c r="G295" s="3" t="s">
        <v>21</v>
      </c>
      <c r="H295" s="2" t="s">
        <v>50</v>
      </c>
      <c r="I295" s="2" t="s">
        <v>978</v>
      </c>
      <c r="J295" s="3" t="str">
        <f>HYPERLINK("https://www.boe.es/gazeta/dias/1829/04/16/pdfs/GMD-1829-46.pdf#page=3","Abrir facsímil")</f>
        <v>Abrir facsímil</v>
      </c>
      <c r="K295" s="3" t="s">
        <v>52</v>
      </c>
    </row>
    <row r="296" spans="1:11" ht="42" customHeight="1">
      <c r="A296" s="2" t="s">
        <v>979</v>
      </c>
      <c r="B296" s="2" t="s">
        <v>979</v>
      </c>
      <c r="C296" s="2" t="s">
        <v>41</v>
      </c>
      <c r="D296" s="2" t="s">
        <v>42</v>
      </c>
      <c r="E296" s="5" t="s">
        <v>137</v>
      </c>
      <c r="F296" s="3" t="s">
        <v>138</v>
      </c>
      <c r="G296" s="3" t="s">
        <v>30</v>
      </c>
      <c r="H296" s="2" t="s">
        <v>50</v>
      </c>
      <c r="I296" s="2" t="s">
        <v>980</v>
      </c>
      <c r="J296" s="3" t="str">
        <f>HYPERLINK("https://www.boe.es/gazeta/dias/1829/04/30/pdfs/GMD-1829-52.pdf#page=4","Abrir facsímil")</f>
        <v>Abrir facsímil</v>
      </c>
      <c r="K296" s="3" t="s">
        <v>52</v>
      </c>
    </row>
    <row r="297" spans="1:11" ht="42" customHeight="1">
      <c r="A297" s="2" t="s">
        <v>981</v>
      </c>
      <c r="B297" s="2" t="s">
        <v>982</v>
      </c>
      <c r="C297" s="2" t="s">
        <v>34</v>
      </c>
      <c r="D297" s="2" t="s">
        <v>35</v>
      </c>
      <c r="E297" s="5" t="s">
        <v>983</v>
      </c>
      <c r="F297" s="3" t="s">
        <v>984</v>
      </c>
      <c r="G297" s="3" t="s">
        <v>21</v>
      </c>
      <c r="H297" s="2" t="s">
        <v>50</v>
      </c>
      <c r="I297" s="2" t="s">
        <v>985</v>
      </c>
      <c r="J297" s="3" t="str">
        <f>HYPERLINK("https://www.boe.es/gazeta/dias/1829/01/29/pdfs/GMD-1829-13.pdf#page=3","Abrir facsímil")</f>
        <v>Abrir facsímil</v>
      </c>
      <c r="K297" s="3" t="s">
        <v>52</v>
      </c>
    </row>
    <row r="298" spans="1:11" ht="42" customHeight="1">
      <c r="A298" s="2" t="s">
        <v>986</v>
      </c>
      <c r="B298" s="2" t="s">
        <v>986</v>
      </c>
      <c r="C298" s="2" t="s">
        <v>41</v>
      </c>
      <c r="D298" s="2" t="s">
        <v>42</v>
      </c>
      <c r="E298" s="5" t="s">
        <v>987</v>
      </c>
      <c r="F298" s="3" t="s">
        <v>988</v>
      </c>
      <c r="G298" s="3" t="s">
        <v>71</v>
      </c>
      <c r="H298" s="2" t="s">
        <v>50</v>
      </c>
      <c r="I298" s="2" t="s">
        <v>989</v>
      </c>
      <c r="J298" s="3" t="str">
        <f>HYPERLINK("https://www.boe.es/gazeta/dias/1829/03/31/pdfs/GMD-1829-39.pdf#page=2","Abrir facsímil")</f>
        <v>Abrir facsímil</v>
      </c>
      <c r="K298" s="3" t="s">
        <v>52</v>
      </c>
    </row>
    <row r="299" spans="1:11" ht="42" customHeight="1">
      <c r="A299" s="2" t="s">
        <v>990</v>
      </c>
      <c r="B299" s="2" t="s">
        <v>991</v>
      </c>
      <c r="C299" s="2" t="s">
        <v>17</v>
      </c>
      <c r="D299" s="2" t="s">
        <v>18</v>
      </c>
      <c r="E299" s="5" t="s">
        <v>992</v>
      </c>
      <c r="F299" s="3" t="s">
        <v>993</v>
      </c>
      <c r="G299" s="3" t="s">
        <v>21</v>
      </c>
      <c r="H299" s="2" t="s">
        <v>50</v>
      </c>
      <c r="I299" s="2" t="s">
        <v>994</v>
      </c>
      <c r="J299" s="3" t="str">
        <f>HYPERLINK("https://www.boe.es/gazeta/dias/1829/06/25/pdfs/GMD-1829-92.pdf#page=3","Abrir facsímil")</f>
        <v>Abrir facsímil</v>
      </c>
      <c r="K299" s="3" t="s">
        <v>52</v>
      </c>
    </row>
    <row r="300" spans="1:11" ht="42" customHeight="1">
      <c r="A300" s="2" t="s">
        <v>995</v>
      </c>
      <c r="B300" s="2" t="s">
        <v>995</v>
      </c>
      <c r="C300" s="2" t="s">
        <v>34</v>
      </c>
      <c r="D300" s="2" t="s">
        <v>35</v>
      </c>
      <c r="E300" s="5" t="s">
        <v>152</v>
      </c>
      <c r="F300" s="3" t="s">
        <v>153</v>
      </c>
      <c r="G300" s="3" t="s">
        <v>21</v>
      </c>
      <c r="H300" s="2" t="s">
        <v>50</v>
      </c>
      <c r="I300" s="2" t="s">
        <v>996</v>
      </c>
      <c r="J300" s="3" t="str">
        <f>HYPERLINK("https://www.boe.es/gazeta/dias/1829/06/02/pdfs/GMD-1829-82.pdf#page=3","Abrir facsímil")</f>
        <v>Abrir facsímil</v>
      </c>
      <c r="K300" s="3" t="s">
        <v>52</v>
      </c>
    </row>
    <row r="301" spans="1:11" ht="42" customHeight="1">
      <c r="A301" s="2" t="s">
        <v>997</v>
      </c>
      <c r="B301" s="2" t="s">
        <v>998</v>
      </c>
      <c r="C301" s="2" t="s">
        <v>41</v>
      </c>
      <c r="D301" s="2" t="s">
        <v>42</v>
      </c>
      <c r="E301" s="5" t="s">
        <v>194</v>
      </c>
      <c r="F301" s="3" t="s">
        <v>195</v>
      </c>
      <c r="G301" s="3" t="s">
        <v>21</v>
      </c>
      <c r="H301" s="2" t="s">
        <v>50</v>
      </c>
      <c r="I301" s="2" t="s">
        <v>999</v>
      </c>
      <c r="J301" s="3" t="str">
        <f>HYPERLINK("https://www.boe.es/gazeta/dias/1829/05/07/pdfs/GMD-1829-55.pdf#page=3","Abrir facsímil")</f>
        <v>Abrir facsímil</v>
      </c>
      <c r="K301" s="3" t="s">
        <v>52</v>
      </c>
    </row>
    <row r="302" spans="1:11" ht="42" customHeight="1">
      <c r="A302" s="2" t="s">
        <v>1000</v>
      </c>
      <c r="B302" s="2" t="s">
        <v>1001</v>
      </c>
      <c r="C302" s="2" t="s">
        <v>61</v>
      </c>
      <c r="D302" s="2" t="s">
        <v>18</v>
      </c>
      <c r="E302" s="5" t="s">
        <v>1002</v>
      </c>
      <c r="F302" s="3" t="s">
        <v>1003</v>
      </c>
      <c r="G302" s="3" t="s">
        <v>30</v>
      </c>
      <c r="H302" s="2" t="s">
        <v>50</v>
      </c>
      <c r="I302" s="2" t="s">
        <v>1004</v>
      </c>
      <c r="J302" s="3" t="str">
        <f>HYPERLINK("https://www.boe.es/gazeta/dias/1829/04/04/pdfs/GMD-1829-41.pdf#page=4","Abrir facsímil")</f>
        <v>Abrir facsímil</v>
      </c>
      <c r="K302" s="3" t="s">
        <v>52</v>
      </c>
    </row>
    <row r="303" spans="1:11" ht="42" customHeight="1">
      <c r="A303" s="2" t="s">
        <v>1005</v>
      </c>
      <c r="B303" s="2" t="s">
        <v>1006</v>
      </c>
      <c r="C303" s="2" t="s">
        <v>17</v>
      </c>
      <c r="D303" s="2" t="s">
        <v>18</v>
      </c>
      <c r="E303" s="5" t="s">
        <v>1007</v>
      </c>
      <c r="F303" s="3" t="s">
        <v>1008</v>
      </c>
      <c r="G303" s="3" t="s">
        <v>30</v>
      </c>
      <c r="H303" s="2" t="s">
        <v>50</v>
      </c>
      <c r="I303" s="2" t="s">
        <v>1009</v>
      </c>
      <c r="J303" s="3" t="str">
        <f>HYPERLINK("https://www.boe.es/gazeta/dias/1829/08/27/pdfs/GMD-1829-119.pdf#page=4","Abrir facsímil")</f>
        <v>Abrir facsímil</v>
      </c>
      <c r="K303" s="3" t="s">
        <v>52</v>
      </c>
    </row>
    <row r="304" spans="1:11" ht="42" customHeight="1">
      <c r="A304" s="2" t="s">
        <v>1010</v>
      </c>
      <c r="B304" s="2" t="s">
        <v>1011</v>
      </c>
      <c r="C304" s="2" t="s">
        <v>41</v>
      </c>
      <c r="D304" s="2" t="s">
        <v>42</v>
      </c>
      <c r="E304" s="5" t="s">
        <v>248</v>
      </c>
      <c r="F304" s="3" t="s">
        <v>249</v>
      </c>
      <c r="G304" s="3" t="s">
        <v>21</v>
      </c>
      <c r="H304" s="2" t="s">
        <v>50</v>
      </c>
      <c r="I304" s="2" t="s">
        <v>1012</v>
      </c>
      <c r="J304" s="3" t="str">
        <f>HYPERLINK("https://www.boe.es/gazeta/dias/1829/12/31/pdfs/GMD-1829-180.pdf#page=3","Abrir facsímil")</f>
        <v>Abrir facsímil</v>
      </c>
      <c r="K304" s="3" t="s">
        <v>52</v>
      </c>
    </row>
    <row r="305" spans="1:11" ht="42" customHeight="1">
      <c r="A305" s="2" t="s">
        <v>1013</v>
      </c>
      <c r="B305" s="2" t="s">
        <v>1014</v>
      </c>
      <c r="C305" s="2" t="s">
        <v>151</v>
      </c>
      <c r="D305" s="2" t="s">
        <v>18</v>
      </c>
      <c r="E305" s="5" t="s">
        <v>1015</v>
      </c>
      <c r="F305" s="3" t="s">
        <v>1016</v>
      </c>
      <c r="G305" s="3" t="s">
        <v>21</v>
      </c>
      <c r="H305" s="2" t="s">
        <v>50</v>
      </c>
      <c r="I305" s="2" t="s">
        <v>1017</v>
      </c>
      <c r="J305" s="3" t="str">
        <f>HYPERLINK("https://www.boe.es/gazeta/dias/1829/10/17/pdfs/GMD-1829-148.pdf#page=3","Abrir facsímil")</f>
        <v>Abrir facsímil</v>
      </c>
      <c r="K305" s="3" t="s">
        <v>52</v>
      </c>
    </row>
    <row r="306" spans="1:11" ht="42" customHeight="1">
      <c r="A306" s="2" t="s">
        <v>1018</v>
      </c>
      <c r="B306" s="2" t="s">
        <v>1019</v>
      </c>
      <c r="C306" s="2" t="s">
        <v>34</v>
      </c>
      <c r="D306" s="2" t="s">
        <v>35</v>
      </c>
      <c r="E306" s="5" t="s">
        <v>992</v>
      </c>
      <c r="F306" s="3" t="s">
        <v>993</v>
      </c>
      <c r="G306" s="3" t="s">
        <v>30</v>
      </c>
      <c r="H306" s="2" t="s">
        <v>50</v>
      </c>
      <c r="I306" s="2" t="s">
        <v>1020</v>
      </c>
      <c r="J306" s="3" t="str">
        <f>HYPERLINK("https://www.boe.es/gazeta/dias/1829/06/25/pdfs/GMD-1829-92.pdf#page=4","Abrir facsímil")</f>
        <v>Abrir facsímil</v>
      </c>
      <c r="K306" s="3" t="s">
        <v>52</v>
      </c>
    </row>
    <row r="307" spans="1:11" ht="42" customHeight="1">
      <c r="A307" s="2" t="s">
        <v>1021</v>
      </c>
      <c r="B307" s="2" t="s">
        <v>1022</v>
      </c>
      <c r="C307" s="2" t="s">
        <v>27</v>
      </c>
      <c r="D307" s="2" t="s">
        <v>18</v>
      </c>
      <c r="E307" s="5" t="s">
        <v>1023</v>
      </c>
      <c r="F307" s="3" t="s">
        <v>1024</v>
      </c>
      <c r="G307" s="3" t="s">
        <v>30</v>
      </c>
      <c r="H307" s="2" t="s">
        <v>50</v>
      </c>
      <c r="I307" s="2" t="s">
        <v>1025</v>
      </c>
      <c r="J307" s="3" t="str">
        <f>HYPERLINK("https://www.boe.es/gazeta/dias/1829/12/29/pdfs/GMD-1829-179.pdf#page=4","Abrir facsímil")</f>
        <v>Abrir facsímil</v>
      </c>
      <c r="K307" s="3" t="s">
        <v>52</v>
      </c>
    </row>
    <row r="308" spans="1:11" ht="42" customHeight="1">
      <c r="A308" s="2" t="s">
        <v>1026</v>
      </c>
      <c r="B308" s="2" t="s">
        <v>1027</v>
      </c>
      <c r="C308" s="2" t="s">
        <v>17</v>
      </c>
      <c r="D308" s="2" t="s">
        <v>18</v>
      </c>
      <c r="E308" s="5" t="s">
        <v>983</v>
      </c>
      <c r="F308" s="3" t="s">
        <v>984</v>
      </c>
      <c r="G308" s="3" t="s">
        <v>30</v>
      </c>
      <c r="H308" s="2" t="s">
        <v>50</v>
      </c>
      <c r="I308" s="2" t="s">
        <v>1028</v>
      </c>
      <c r="J308" s="3" t="str">
        <f>HYPERLINK("https://www.boe.es/gazeta/dias/1829/01/29/pdfs/GMD-1829-13.pdf#page=4","Abrir facsímil")</f>
        <v>Abrir facsímil</v>
      </c>
      <c r="K308" s="3" t="s">
        <v>52</v>
      </c>
    </row>
    <row r="309" spans="1:11" ht="42" customHeight="1">
      <c r="A309" s="2" t="s">
        <v>1029</v>
      </c>
      <c r="B309" s="2" t="s">
        <v>1030</v>
      </c>
      <c r="C309" s="2" t="s">
        <v>34</v>
      </c>
      <c r="D309" s="2" t="s">
        <v>35</v>
      </c>
      <c r="E309" s="5" t="s">
        <v>243</v>
      </c>
      <c r="F309" s="3" t="s">
        <v>244</v>
      </c>
      <c r="G309" s="3" t="s">
        <v>1031</v>
      </c>
      <c r="H309" s="2" t="s">
        <v>50</v>
      </c>
      <c r="I309" s="2" t="s">
        <v>1032</v>
      </c>
      <c r="J309" s="3" t="str">
        <f>HYPERLINK("https://www.boe.es/gazeta/dias/1829/07/21/pdfs/GMD-1829-103.pdf#page=3","Abrir facsímil")</f>
        <v>Abrir facsímil</v>
      </c>
      <c r="K309" s="3" t="s">
        <v>52</v>
      </c>
    </row>
    <row r="310" spans="1:11" ht="42" customHeight="1">
      <c r="A310" s="2" t="s">
        <v>1033</v>
      </c>
      <c r="B310" s="2" t="s">
        <v>1033</v>
      </c>
      <c r="C310" s="2" t="s">
        <v>41</v>
      </c>
      <c r="D310" s="2" t="s">
        <v>42</v>
      </c>
      <c r="E310" s="5" t="s">
        <v>962</v>
      </c>
      <c r="F310" s="3" t="s">
        <v>963</v>
      </c>
      <c r="G310" s="3" t="s">
        <v>71</v>
      </c>
      <c r="H310" s="2" t="s">
        <v>50</v>
      </c>
      <c r="I310" s="2" t="s">
        <v>1034</v>
      </c>
      <c r="J310" s="3" t="str">
        <f>HYPERLINK("https://www.boe.es/gazeta/dias/1829/09/17/pdfs/GMD-1829-135.pdf#page=2","Abrir facsímil")</f>
        <v>Abrir facsímil</v>
      </c>
      <c r="K310" s="3" t="s">
        <v>52</v>
      </c>
    </row>
    <row r="311" spans="1:11" ht="42" customHeight="1">
      <c r="A311" s="2" t="s">
        <v>1035</v>
      </c>
      <c r="B311" s="2" t="s">
        <v>1036</v>
      </c>
      <c r="C311" s="2" t="s">
        <v>17</v>
      </c>
      <c r="D311" s="2" t="s">
        <v>18</v>
      </c>
      <c r="E311" s="5" t="s">
        <v>188</v>
      </c>
      <c r="F311" s="3" t="s">
        <v>189</v>
      </c>
      <c r="G311" s="3" t="s">
        <v>190</v>
      </c>
      <c r="H311" s="2" t="s">
        <v>50</v>
      </c>
      <c r="I311" s="2" t="s">
        <v>1037</v>
      </c>
      <c r="J311" s="3" t="str">
        <f>HYPERLINK("https://www.boe.es/gazeta/dias/1829/05/02/pdfs/GMD-1829-53.pdf#page=3","Abrir facsímil")</f>
        <v>Abrir facsímil</v>
      </c>
      <c r="K311" s="3" t="s">
        <v>52</v>
      </c>
    </row>
    <row r="312" spans="1:11" ht="42" customHeight="1">
      <c r="A312" s="2" t="s">
        <v>1038</v>
      </c>
      <c r="B312" s="2" t="s">
        <v>1039</v>
      </c>
      <c r="C312" s="2" t="s">
        <v>17</v>
      </c>
      <c r="D312" s="2" t="s">
        <v>18</v>
      </c>
      <c r="E312" s="5" t="s">
        <v>156</v>
      </c>
      <c r="F312" s="3" t="s">
        <v>157</v>
      </c>
      <c r="G312" s="3" t="s">
        <v>21</v>
      </c>
      <c r="H312" s="2" t="s">
        <v>50</v>
      </c>
      <c r="I312" s="2" t="s">
        <v>1040</v>
      </c>
      <c r="J312" s="3" t="str">
        <f>HYPERLINK("https://www.boe.es/gazeta/dias/1829/12/05/pdfs/GMD-1829-169.pdf#page=3","Abrir facsímil")</f>
        <v>Abrir facsímil</v>
      </c>
      <c r="K312" s="3" t="s">
        <v>52</v>
      </c>
    </row>
    <row r="313" spans="1:11" ht="42" customHeight="1">
      <c r="A313" s="2" t="s">
        <v>1041</v>
      </c>
      <c r="B313" s="2" t="s">
        <v>1042</v>
      </c>
      <c r="C313" s="2" t="s">
        <v>34</v>
      </c>
      <c r="D313" s="2" t="s">
        <v>35</v>
      </c>
      <c r="E313" s="5" t="s">
        <v>1015</v>
      </c>
      <c r="F313" s="3" t="s">
        <v>1016</v>
      </c>
      <c r="G313" s="3" t="s">
        <v>30</v>
      </c>
      <c r="H313" s="2" t="s">
        <v>50</v>
      </c>
      <c r="I313" s="2" t="s">
        <v>1043</v>
      </c>
      <c r="J313" s="3" t="str">
        <f>HYPERLINK("https://www.boe.es/gazeta/dias/1829/10/17/pdfs/GMD-1829-148.pdf#page=4","Abrir facsímil")</f>
        <v>Abrir facsímil</v>
      </c>
      <c r="K313" s="3" t="s">
        <v>52</v>
      </c>
    </row>
    <row r="314" spans="1:11" ht="42" customHeight="1">
      <c r="A314" s="2" t="s">
        <v>1044</v>
      </c>
      <c r="B314" s="2" t="s">
        <v>1045</v>
      </c>
      <c r="C314" s="2" t="s">
        <v>17</v>
      </c>
      <c r="D314" s="2" t="s">
        <v>18</v>
      </c>
      <c r="E314" s="5" t="s">
        <v>1046</v>
      </c>
      <c r="F314" s="3" t="s">
        <v>1047</v>
      </c>
      <c r="G314" s="3" t="s">
        <v>30</v>
      </c>
      <c r="H314" s="2" t="s">
        <v>50</v>
      </c>
      <c r="I314" s="2" t="s">
        <v>1048</v>
      </c>
      <c r="J314" s="3" t="str">
        <f>HYPERLINK("https://www.boe.es/gazeta/dias/1829/11/17/pdfs/GMD-1829-161.pdf#page=4","Abrir facsímil")</f>
        <v>Abrir facsímil</v>
      </c>
      <c r="K314" s="3" t="s">
        <v>52</v>
      </c>
    </row>
    <row r="315" spans="1:11" ht="42" customHeight="1">
      <c r="A315" s="2" t="s">
        <v>1049</v>
      </c>
      <c r="B315" s="2" t="s">
        <v>1050</v>
      </c>
      <c r="C315" s="2" t="s">
        <v>41</v>
      </c>
      <c r="D315" s="2" t="s">
        <v>42</v>
      </c>
      <c r="E315" s="5" t="s">
        <v>461</v>
      </c>
      <c r="F315" s="3" t="s">
        <v>462</v>
      </c>
      <c r="G315" s="3" t="s">
        <v>21</v>
      </c>
      <c r="H315" s="2" t="s">
        <v>50</v>
      </c>
      <c r="I315" s="2" t="s">
        <v>1051</v>
      </c>
      <c r="J315" s="3" t="str">
        <f>HYPERLINK("https://www.boe.es/gazeta/dias/1829/03/05/pdfs/GMD-1829-28.pdf#page=3","Abrir facsímil")</f>
        <v>Abrir facsímil</v>
      </c>
      <c r="K315" s="3" t="s">
        <v>52</v>
      </c>
    </row>
    <row r="316" spans="1:11" ht="42" customHeight="1">
      <c r="A316" s="2" t="s">
        <v>1049</v>
      </c>
      <c r="B316" s="2" t="s">
        <v>1050</v>
      </c>
      <c r="C316" s="2" t="s">
        <v>151</v>
      </c>
      <c r="D316" s="2" t="s">
        <v>18</v>
      </c>
      <c r="E316" s="5" t="s">
        <v>962</v>
      </c>
      <c r="F316" s="3" t="s">
        <v>963</v>
      </c>
      <c r="G316" s="3" t="s">
        <v>71</v>
      </c>
      <c r="H316" s="2" t="s">
        <v>50</v>
      </c>
      <c r="I316" s="2" t="s">
        <v>1052</v>
      </c>
      <c r="J316" s="3" t="str">
        <f>HYPERLINK("https://www.boe.es/gazeta/dias/1829/09/17/pdfs/GMD-1829-135.pdf#page=2","Abrir facsímil")</f>
        <v>Abrir facsímil</v>
      </c>
      <c r="K316" s="3" t="s">
        <v>52</v>
      </c>
    </row>
    <row r="317" spans="1:11" ht="42" customHeight="1">
      <c r="A317" s="2" t="s">
        <v>1049</v>
      </c>
      <c r="B317" s="2" t="s">
        <v>1050</v>
      </c>
      <c r="C317" s="2" t="s">
        <v>41</v>
      </c>
      <c r="D317" s="2" t="s">
        <v>42</v>
      </c>
      <c r="E317" s="5" t="s">
        <v>28</v>
      </c>
      <c r="F317" s="3" t="s">
        <v>29</v>
      </c>
      <c r="G317" s="3" t="s">
        <v>71</v>
      </c>
      <c r="H317" s="2" t="s">
        <v>50</v>
      </c>
      <c r="I317" s="2" t="s">
        <v>1053</v>
      </c>
      <c r="J317" s="3" t="str">
        <f>HYPERLINK("https://www.boe.es/gazeta/dias/1829/10/24/pdfs/GMD-1829-151.pdf#page=2","Abrir facsímil")</f>
        <v>Abrir facsímil</v>
      </c>
      <c r="K317" s="3" t="s">
        <v>52</v>
      </c>
    </row>
    <row r="318" spans="1:11" ht="42" customHeight="1">
      <c r="A318" s="2" t="s">
        <v>1054</v>
      </c>
      <c r="B318" s="2" t="s">
        <v>1055</v>
      </c>
      <c r="C318" s="2" t="s">
        <v>167</v>
      </c>
      <c r="D318" s="2" t="s">
        <v>18</v>
      </c>
      <c r="E318" s="5" t="s">
        <v>504</v>
      </c>
      <c r="F318" s="3" t="s">
        <v>505</v>
      </c>
      <c r="G318" s="3" t="s">
        <v>30</v>
      </c>
      <c r="H318" s="2" t="s">
        <v>50</v>
      </c>
      <c r="I318" s="2" t="s">
        <v>1056</v>
      </c>
      <c r="J318" s="3" t="str">
        <f>HYPERLINK("https://www.boe.es/gazeta/dias/1829/12/03/pdfs/GMD-1829-168.pdf#page=4","Abrir facsímil")</f>
        <v>Abrir facsímil</v>
      </c>
      <c r="K318" s="3" t="s">
        <v>52</v>
      </c>
    </row>
    <row r="319" spans="1:11" ht="42" customHeight="1">
      <c r="A319" s="2" t="s">
        <v>1057</v>
      </c>
      <c r="B319" s="2" t="s">
        <v>1057</v>
      </c>
      <c r="C319" s="2" t="s">
        <v>41</v>
      </c>
      <c r="D319" s="2" t="s">
        <v>42</v>
      </c>
      <c r="E319" s="5" t="s">
        <v>674</v>
      </c>
      <c r="F319" s="3" t="s">
        <v>675</v>
      </c>
      <c r="G319" s="3" t="s">
        <v>21</v>
      </c>
      <c r="H319" s="2" t="s">
        <v>50</v>
      </c>
      <c r="I319" s="2" t="s">
        <v>1058</v>
      </c>
      <c r="J319" s="3" t="str">
        <f>HYPERLINK("https://www.boe.es/gazeta/dias/1829/05/23/pdfs/GMD-1829-78.pdf#page=3","Abrir facsímil")</f>
        <v>Abrir facsímil</v>
      </c>
      <c r="K319" s="3" t="s">
        <v>52</v>
      </c>
    </row>
    <row r="320" spans="1:11" ht="42" customHeight="1">
      <c r="A320" s="2" t="s">
        <v>1059</v>
      </c>
      <c r="B320" s="2" t="s">
        <v>1060</v>
      </c>
      <c r="C320" s="2" t="s">
        <v>27</v>
      </c>
      <c r="D320" s="2" t="s">
        <v>18</v>
      </c>
      <c r="E320" s="5" t="s">
        <v>1061</v>
      </c>
      <c r="F320" s="3" t="s">
        <v>1062</v>
      </c>
      <c r="G320" s="3" t="s">
        <v>30</v>
      </c>
      <c r="H320" s="2" t="s">
        <v>50</v>
      </c>
      <c r="I320" s="2" t="s">
        <v>1063</v>
      </c>
      <c r="J320" s="3" t="str">
        <f>HYPERLINK("https://www.boe.es/gazeta/dias/1829/07/16/pdfs/GMD-1829-101.pdf#page=4","Abrir facsímil")</f>
        <v>Abrir facsímil</v>
      </c>
      <c r="K320" s="3" t="s">
        <v>52</v>
      </c>
    </row>
    <row r="321" spans="1:11" ht="42" customHeight="1">
      <c r="A321" s="2" t="s">
        <v>1059</v>
      </c>
      <c r="B321" s="2" t="s">
        <v>1060</v>
      </c>
      <c r="C321" s="2" t="s">
        <v>27</v>
      </c>
      <c r="D321" s="2" t="s">
        <v>18</v>
      </c>
      <c r="E321" s="5" t="s">
        <v>330</v>
      </c>
      <c r="F321" s="3" t="s">
        <v>331</v>
      </c>
      <c r="G321" s="3" t="s">
        <v>30</v>
      </c>
      <c r="H321" s="2" t="s">
        <v>50</v>
      </c>
      <c r="I321" s="2" t="s">
        <v>1064</v>
      </c>
      <c r="J321" s="3" t="str">
        <f>HYPERLINK("https://www.boe.es/gazeta/dias/1829/10/08/pdfs/GMD-1829-144.pdf#page=4","Abrir facsímil")</f>
        <v>Abrir facsímil</v>
      </c>
      <c r="K321" s="3" t="s">
        <v>52</v>
      </c>
    </row>
    <row r="322" spans="1:11" ht="42" customHeight="1">
      <c r="A322" s="2" t="s">
        <v>1065</v>
      </c>
      <c r="B322" s="2" t="s">
        <v>1066</v>
      </c>
      <c r="C322" s="2" t="s">
        <v>151</v>
      </c>
      <c r="D322" s="2" t="s">
        <v>18</v>
      </c>
      <c r="E322" s="5" t="s">
        <v>183</v>
      </c>
      <c r="F322" s="3" t="s">
        <v>184</v>
      </c>
      <c r="G322" s="3" t="s">
        <v>21</v>
      </c>
      <c r="H322" s="2" t="s">
        <v>50</v>
      </c>
      <c r="I322" s="2" t="s">
        <v>1067</v>
      </c>
      <c r="J322" s="3" t="str">
        <f>HYPERLINK("https://www.boe.es/gazeta/dias/1829/10/13/pdfs/GMD-1829-146.pdf#page=3","Abrir facsímil")</f>
        <v>Abrir facsímil</v>
      </c>
      <c r="K322" s="3" t="s">
        <v>52</v>
      </c>
    </row>
    <row r="323" spans="1:11" ht="42" customHeight="1">
      <c r="A323" s="2" t="s">
        <v>1068</v>
      </c>
      <c r="B323" s="2" t="s">
        <v>1068</v>
      </c>
      <c r="C323" s="2" t="s">
        <v>27</v>
      </c>
      <c r="D323" s="2" t="s">
        <v>18</v>
      </c>
      <c r="E323" s="5" t="s">
        <v>403</v>
      </c>
      <c r="F323" s="3" t="s">
        <v>404</v>
      </c>
      <c r="G323" s="3" t="s">
        <v>30</v>
      </c>
      <c r="H323" s="2" t="s">
        <v>50</v>
      </c>
      <c r="I323" s="2" t="s">
        <v>1069</v>
      </c>
      <c r="J323" s="3" t="str">
        <f>HYPERLINK("https://www.boe.es/gazeta/dias/1829/10/22/pdfs/GMD-1829-150.pdf#page=4","Abrir facsímil")</f>
        <v>Abrir facsímil</v>
      </c>
      <c r="K323" s="3" t="s">
        <v>52</v>
      </c>
    </row>
    <row r="324" spans="1:11" ht="42" customHeight="1">
      <c r="A324" s="2" t="s">
        <v>1070</v>
      </c>
      <c r="B324" s="2" t="s">
        <v>1071</v>
      </c>
      <c r="C324" s="2" t="s">
        <v>167</v>
      </c>
      <c r="D324" s="2" t="s">
        <v>18</v>
      </c>
      <c r="E324" s="5" t="s">
        <v>344</v>
      </c>
      <c r="F324" s="3" t="s">
        <v>345</v>
      </c>
      <c r="G324" s="3" t="s">
        <v>71</v>
      </c>
      <c r="H324" s="2" t="s">
        <v>50</v>
      </c>
      <c r="I324" s="2" t="s">
        <v>1072</v>
      </c>
      <c r="J324" s="3" t="str">
        <f>HYPERLINK("https://www.boe.es/gazeta/dias/1829/08/29/pdfs/GMD-1829-120.pdf#page=2","Abrir facsímil")</f>
        <v>Abrir facsímil</v>
      </c>
      <c r="K324" s="3" t="s">
        <v>52</v>
      </c>
    </row>
    <row r="325" spans="1:11" ht="42" customHeight="1">
      <c r="A325" s="2" t="s">
        <v>1073</v>
      </c>
      <c r="B325" s="2" t="s">
        <v>1074</v>
      </c>
      <c r="C325" s="2" t="s">
        <v>41</v>
      </c>
      <c r="D325" s="2" t="s">
        <v>42</v>
      </c>
      <c r="E325" s="5" t="s">
        <v>1075</v>
      </c>
      <c r="F325" s="3" t="s">
        <v>1076</v>
      </c>
      <c r="G325" s="3" t="s">
        <v>45</v>
      </c>
      <c r="H325" s="2" t="s">
        <v>22</v>
      </c>
      <c r="I325" s="2" t="s">
        <v>1077</v>
      </c>
      <c r="J325" s="3" t="str">
        <f>HYPERLINK("https://www.boe.es/gazeta/dias/1829/06/16/pdfs/GMD-1829-88.pdf#page=1","Abrir facsímil")</f>
        <v>Abrir facsímil</v>
      </c>
      <c r="K325" s="3" t="s">
        <v>24</v>
      </c>
    </row>
    <row r="326" spans="1:11" ht="42" customHeight="1">
      <c r="A326" s="2" t="s">
        <v>1078</v>
      </c>
      <c r="B326" s="2" t="s">
        <v>1079</v>
      </c>
      <c r="C326" s="2" t="s">
        <v>27</v>
      </c>
      <c r="D326" s="2" t="s">
        <v>18</v>
      </c>
      <c r="E326" s="5" t="s">
        <v>466</v>
      </c>
      <c r="F326" s="3" t="s">
        <v>467</v>
      </c>
      <c r="G326" s="3" t="s">
        <v>30</v>
      </c>
      <c r="H326" s="2" t="s">
        <v>50</v>
      </c>
      <c r="I326" s="2" t="s">
        <v>1080</v>
      </c>
      <c r="J326" s="3" t="str">
        <f>HYPERLINK("https://www.boe.es/gazeta/dias/1829/12/01/pdfs/GMD-1829-167.pdf#page=4","Abrir facsímil")</f>
        <v>Abrir facsímil</v>
      </c>
      <c r="K326" s="3" t="s">
        <v>52</v>
      </c>
    </row>
    <row r="327" spans="1:11" ht="42" customHeight="1">
      <c r="A327" s="2" t="s">
        <v>1081</v>
      </c>
      <c r="B327" s="2" t="s">
        <v>1082</v>
      </c>
      <c r="C327" s="2" t="s">
        <v>167</v>
      </c>
      <c r="D327" s="2" t="s">
        <v>18</v>
      </c>
      <c r="E327" s="5" t="s">
        <v>194</v>
      </c>
      <c r="F327" s="3" t="s">
        <v>195</v>
      </c>
      <c r="G327" s="3" t="s">
        <v>21</v>
      </c>
      <c r="H327" s="2" t="s">
        <v>50</v>
      </c>
      <c r="I327" s="2" t="s">
        <v>1083</v>
      </c>
      <c r="J327" s="3" t="str">
        <f>HYPERLINK("https://www.boe.es/gazeta/dias/1829/05/07/pdfs/GMD-1829-55.pdf#page=3","Abrir facsímil")</f>
        <v>Abrir facsímil</v>
      </c>
      <c r="K327" s="3" t="s">
        <v>52</v>
      </c>
    </row>
    <row r="328" spans="1:11" ht="42" customHeight="1">
      <c r="A328" s="2" t="s">
        <v>1084</v>
      </c>
      <c r="B328" s="2" t="s">
        <v>1084</v>
      </c>
      <c r="C328" s="2" t="s">
        <v>41</v>
      </c>
      <c r="D328" s="2" t="s">
        <v>42</v>
      </c>
      <c r="E328" s="5" t="s">
        <v>107</v>
      </c>
      <c r="F328" s="3" t="s">
        <v>108</v>
      </c>
      <c r="G328" s="3" t="s">
        <v>21</v>
      </c>
      <c r="H328" s="2" t="s">
        <v>50</v>
      </c>
      <c r="I328" s="2" t="s">
        <v>1085</v>
      </c>
      <c r="J328" s="3" t="str">
        <f>HYPERLINK("https://www.boe.es/gazeta/dias/1829/03/14/pdfs/GMD-1829-32.pdf#page=3","Abrir facsímil")</f>
        <v>Abrir facsímil</v>
      </c>
      <c r="K328" s="3" t="s">
        <v>52</v>
      </c>
    </row>
    <row r="329" spans="1:11" ht="42" customHeight="1">
      <c r="A329" s="2" t="s">
        <v>1086</v>
      </c>
      <c r="B329" s="2" t="s">
        <v>1087</v>
      </c>
      <c r="C329" s="2" t="s">
        <v>41</v>
      </c>
      <c r="D329" s="2" t="s">
        <v>42</v>
      </c>
      <c r="E329" s="5" t="s">
        <v>745</v>
      </c>
      <c r="F329" s="3" t="s">
        <v>746</v>
      </c>
      <c r="G329" s="3" t="s">
        <v>747</v>
      </c>
      <c r="H329" s="2" t="s">
        <v>50</v>
      </c>
      <c r="I329" s="2" t="s">
        <v>1088</v>
      </c>
      <c r="J329" s="3" t="str">
        <f>HYPERLINK("https://www.boe.es/gazeta/dias/1829/05/16/pdfs/GMD-1829-72.pdf#page=3","Abrir facsímil")</f>
        <v>Abrir facsímil</v>
      </c>
      <c r="K329" s="3" t="s">
        <v>52</v>
      </c>
    </row>
    <row r="330" spans="1:11" ht="42" customHeight="1">
      <c r="A330" s="2" t="s">
        <v>1089</v>
      </c>
      <c r="B330" s="2" t="s">
        <v>1089</v>
      </c>
      <c r="C330" s="2" t="s">
        <v>41</v>
      </c>
      <c r="D330" s="2" t="s">
        <v>42</v>
      </c>
      <c r="E330" s="5" t="s">
        <v>884</v>
      </c>
      <c r="F330" s="3" t="s">
        <v>885</v>
      </c>
      <c r="G330" s="3" t="s">
        <v>45</v>
      </c>
      <c r="H330" s="2" t="s">
        <v>50</v>
      </c>
      <c r="I330" s="2" t="s">
        <v>1090</v>
      </c>
      <c r="J330" s="3" t="str">
        <f>HYPERLINK("https://www.boe.es/gazeta/dias/1829/07/07/pdfs/GMD-1829-97.pdf#page=1","Abrir facsímil")</f>
        <v>Abrir facsímil</v>
      </c>
      <c r="K330" s="3" t="s">
        <v>52</v>
      </c>
    </row>
    <row r="331" spans="1:11" ht="42" customHeight="1">
      <c r="A331" s="2" t="s">
        <v>1091</v>
      </c>
      <c r="B331" s="2" t="s">
        <v>1092</v>
      </c>
      <c r="C331" s="2" t="s">
        <v>17</v>
      </c>
      <c r="D331" s="2" t="s">
        <v>18</v>
      </c>
      <c r="E331" s="5" t="s">
        <v>425</v>
      </c>
      <c r="F331" s="3" t="s">
        <v>426</v>
      </c>
      <c r="G331" s="3" t="s">
        <v>30</v>
      </c>
      <c r="H331" s="2" t="s">
        <v>50</v>
      </c>
      <c r="I331" s="2" t="s">
        <v>1093</v>
      </c>
      <c r="J331" s="3" t="str">
        <f>HYPERLINK("https://www.boe.es/gazeta/dias/1829/10/15/pdfs/GMD-1829-147.pdf#page=4","Abrir facsímil")</f>
        <v>Abrir facsímil</v>
      </c>
      <c r="K331" s="3" t="s">
        <v>52</v>
      </c>
    </row>
    <row r="332" spans="1:11" ht="42" customHeight="1">
      <c r="A332" s="2" t="s">
        <v>1094</v>
      </c>
      <c r="B332" s="2" t="s">
        <v>1095</v>
      </c>
      <c r="C332" s="2" t="s">
        <v>27</v>
      </c>
      <c r="D332" s="2" t="s">
        <v>18</v>
      </c>
      <c r="E332" s="5" t="s">
        <v>521</v>
      </c>
      <c r="F332" s="3" t="s">
        <v>522</v>
      </c>
      <c r="G332" s="3" t="s">
        <v>30</v>
      </c>
      <c r="H332" s="2" t="s">
        <v>22</v>
      </c>
      <c r="I332" s="2" t="s">
        <v>1096</v>
      </c>
      <c r="J332" s="3" t="str">
        <f>HYPERLINK("https://www.boe.es/gazeta/dias/1829/01/27/pdfs/GMD-1829-12.pdf#page=4","Abrir facsímil")</f>
        <v>Abrir facsímil</v>
      </c>
      <c r="K332" s="3" t="s">
        <v>24</v>
      </c>
    </row>
    <row r="333" spans="1:11" ht="42" customHeight="1">
      <c r="A333" s="2" t="s">
        <v>1097</v>
      </c>
      <c r="B333" s="2" t="s">
        <v>1097</v>
      </c>
      <c r="C333" s="2" t="s">
        <v>41</v>
      </c>
      <c r="D333" s="2" t="s">
        <v>42</v>
      </c>
      <c r="E333" s="5" t="s">
        <v>194</v>
      </c>
      <c r="F333" s="3" t="s">
        <v>195</v>
      </c>
      <c r="G333" s="3" t="s">
        <v>45</v>
      </c>
      <c r="H333" s="2" t="s">
        <v>50</v>
      </c>
      <c r="I333" s="2" t="s">
        <v>1098</v>
      </c>
      <c r="J333" s="3" t="str">
        <f>HYPERLINK("https://www.boe.es/gazeta/dias/1829/05/07/pdfs/GMD-1829-55.pdf#page=1","Abrir facsímil")</f>
        <v>Abrir facsímil</v>
      </c>
      <c r="K333" s="3" t="s">
        <v>52</v>
      </c>
    </row>
    <row r="334" spans="1:11" ht="42" customHeight="1">
      <c r="A334" s="2" t="s">
        <v>1097</v>
      </c>
      <c r="B334" s="2" t="s">
        <v>1097</v>
      </c>
      <c r="C334" s="2" t="s">
        <v>41</v>
      </c>
      <c r="D334" s="2" t="s">
        <v>42</v>
      </c>
      <c r="E334" s="5" t="s">
        <v>173</v>
      </c>
      <c r="F334" s="3" t="s">
        <v>174</v>
      </c>
      <c r="G334" s="3" t="s">
        <v>45</v>
      </c>
      <c r="H334" s="2" t="s">
        <v>50</v>
      </c>
      <c r="I334" s="2" t="s">
        <v>1099</v>
      </c>
      <c r="J334" s="3" t="str">
        <f>HYPERLINK("https://www.boe.es/gazeta/dias/1829/08/01/pdfs/GMD-1829-108.pdf#page=1","Abrir facsímil")</f>
        <v>Abrir facsímil</v>
      </c>
      <c r="K334" s="3" t="s">
        <v>52</v>
      </c>
    </row>
    <row r="335" spans="1:11" ht="42" customHeight="1">
      <c r="A335" s="2" t="s">
        <v>1097</v>
      </c>
      <c r="B335" s="2" t="s">
        <v>1097</v>
      </c>
      <c r="C335" s="2" t="s">
        <v>151</v>
      </c>
      <c r="D335" s="2" t="s">
        <v>18</v>
      </c>
      <c r="E335" s="5" t="s">
        <v>75</v>
      </c>
      <c r="F335" s="3" t="s">
        <v>76</v>
      </c>
      <c r="G335" s="3" t="s">
        <v>45</v>
      </c>
      <c r="H335" s="2" t="s">
        <v>50</v>
      </c>
      <c r="I335" s="2" t="s">
        <v>1100</v>
      </c>
      <c r="J335" s="3" t="str">
        <f>HYPERLINK("https://www.boe.es/gazeta/dias/1829/09/05/pdfs/GMD-1829-123.pdf#page=1","Abrir facsímil")</f>
        <v>Abrir facsímil</v>
      </c>
      <c r="K335" s="3" t="s">
        <v>52</v>
      </c>
    </row>
    <row r="336" spans="1:11" ht="42" customHeight="1">
      <c r="A336" s="2" t="s">
        <v>1101</v>
      </c>
      <c r="B336" s="2" t="s">
        <v>1102</v>
      </c>
      <c r="C336" s="2" t="s">
        <v>17</v>
      </c>
      <c r="D336" s="2" t="s">
        <v>18</v>
      </c>
      <c r="E336" s="5" t="s">
        <v>75</v>
      </c>
      <c r="F336" s="3" t="s">
        <v>76</v>
      </c>
      <c r="G336" s="3" t="s">
        <v>30</v>
      </c>
      <c r="H336" s="2" t="s">
        <v>50</v>
      </c>
      <c r="I336" s="2" t="s">
        <v>1103</v>
      </c>
      <c r="J336" s="3" t="str">
        <f>HYPERLINK("https://www.boe.es/gazeta/dias/1829/09/05/pdfs/GMD-1829-123.pdf#page=4","Abrir facsímil")</f>
        <v>Abrir facsímil</v>
      </c>
      <c r="K336" s="3" t="s">
        <v>52</v>
      </c>
    </row>
    <row r="337" spans="1:11" ht="42" customHeight="1">
      <c r="A337" s="2" t="s">
        <v>1104</v>
      </c>
      <c r="B337" s="2" t="s">
        <v>1104</v>
      </c>
      <c r="C337" s="2" t="s">
        <v>17</v>
      </c>
      <c r="D337" s="2" t="s">
        <v>18</v>
      </c>
      <c r="E337" s="5" t="s">
        <v>183</v>
      </c>
      <c r="F337" s="3" t="s">
        <v>184</v>
      </c>
      <c r="G337" s="3" t="s">
        <v>45</v>
      </c>
      <c r="H337" s="2" t="s">
        <v>50</v>
      </c>
      <c r="I337" s="2" t="s">
        <v>1105</v>
      </c>
      <c r="J337" s="3" t="str">
        <f>HYPERLINK("https://www.boe.es/gazeta/dias/1829/10/13/pdfs/GMD-1829-146.pdf#page=1","Abrir facsímil")</f>
        <v>Abrir facsímil</v>
      </c>
      <c r="K337" s="3" t="s">
        <v>52</v>
      </c>
    </row>
    <row r="338" spans="1:11" ht="42" customHeight="1">
      <c r="A338" s="2" t="s">
        <v>1106</v>
      </c>
      <c r="B338" s="2" t="s">
        <v>1106</v>
      </c>
      <c r="C338" s="2" t="s">
        <v>34</v>
      </c>
      <c r="D338" s="2" t="s">
        <v>35</v>
      </c>
      <c r="E338" s="5" t="s">
        <v>987</v>
      </c>
      <c r="F338" s="3" t="s">
        <v>988</v>
      </c>
      <c r="G338" s="3" t="s">
        <v>30</v>
      </c>
      <c r="H338" s="2" t="s">
        <v>50</v>
      </c>
      <c r="I338" s="2" t="s">
        <v>1107</v>
      </c>
      <c r="J338" s="3" t="str">
        <f>HYPERLINK("https://www.boe.es/gazeta/dias/1829/03/31/pdfs/GMD-1829-39.pdf#page=4","Abrir facsímil")</f>
        <v>Abrir facsímil</v>
      </c>
      <c r="K338" s="3" t="s">
        <v>52</v>
      </c>
    </row>
    <row r="339" spans="1:11" ht="42" customHeight="1">
      <c r="A339" s="2" t="s">
        <v>1108</v>
      </c>
      <c r="B339" s="2" t="s">
        <v>1109</v>
      </c>
      <c r="C339" s="2" t="s">
        <v>41</v>
      </c>
      <c r="D339" s="2" t="s">
        <v>42</v>
      </c>
      <c r="E339" s="5" t="s">
        <v>398</v>
      </c>
      <c r="F339" s="3" t="s">
        <v>399</v>
      </c>
      <c r="G339" s="3" t="s">
        <v>21</v>
      </c>
      <c r="H339" s="2" t="s">
        <v>50</v>
      </c>
      <c r="I339" s="2" t="s">
        <v>1110</v>
      </c>
      <c r="J339" s="3" t="str">
        <f>HYPERLINK("https://www.boe.es/gazeta/dias/1829/12/24/pdfs/GMD-1829-177.pdf#page=3","Abrir facsímil")</f>
        <v>Abrir facsímil</v>
      </c>
      <c r="K339" s="3" t="s">
        <v>52</v>
      </c>
    </row>
    <row r="340" spans="1:11" ht="42" customHeight="1">
      <c r="A340" s="2" t="s">
        <v>1111</v>
      </c>
      <c r="B340" s="2" t="s">
        <v>1111</v>
      </c>
      <c r="C340" s="2" t="s">
        <v>41</v>
      </c>
      <c r="D340" s="2" t="s">
        <v>42</v>
      </c>
      <c r="E340" s="5" t="s">
        <v>238</v>
      </c>
      <c r="F340" s="3" t="s">
        <v>239</v>
      </c>
      <c r="G340" s="3" t="s">
        <v>1112</v>
      </c>
      <c r="H340" s="2" t="s">
        <v>50</v>
      </c>
      <c r="I340" s="2" t="s">
        <v>1113</v>
      </c>
      <c r="J340" s="3" t="str">
        <f>HYPERLINK("https://www.boe.es/gazeta/dias/1829/07/23/pdfs/GMD-1829-104.pdf#page=2","Abrir facsímil")</f>
        <v>Abrir facsímil</v>
      </c>
      <c r="K340" s="3" t="s">
        <v>52</v>
      </c>
    </row>
    <row r="341" spans="1:11" ht="42" customHeight="1">
      <c r="A341" s="2" t="s">
        <v>1111</v>
      </c>
      <c r="B341" s="2" t="s">
        <v>1111</v>
      </c>
      <c r="C341" s="2" t="s">
        <v>41</v>
      </c>
      <c r="D341" s="2" t="s">
        <v>42</v>
      </c>
      <c r="E341" s="5" t="s">
        <v>355</v>
      </c>
      <c r="F341" s="3" t="s">
        <v>356</v>
      </c>
      <c r="G341" s="3" t="s">
        <v>71</v>
      </c>
      <c r="H341" s="2" t="s">
        <v>50</v>
      </c>
      <c r="I341" s="2" t="s">
        <v>1114</v>
      </c>
      <c r="J341" s="3" t="str">
        <f>HYPERLINK("https://www.boe.es/gazeta/dias/1829/10/03/pdfs/GMD-1829-142.pdf#page=2","Abrir facsímil")</f>
        <v>Abrir facsímil</v>
      </c>
      <c r="K341" s="3" t="s">
        <v>52</v>
      </c>
    </row>
    <row r="342" spans="1:11" ht="42" customHeight="1">
      <c r="A342" s="2" t="s">
        <v>1115</v>
      </c>
      <c r="B342" s="2" t="s">
        <v>1115</v>
      </c>
      <c r="C342" s="2" t="s">
        <v>167</v>
      </c>
      <c r="D342" s="2" t="s">
        <v>18</v>
      </c>
      <c r="E342" s="5" t="s">
        <v>1116</v>
      </c>
      <c r="F342" s="3" t="s">
        <v>1117</v>
      </c>
      <c r="G342" s="3" t="s">
        <v>30</v>
      </c>
      <c r="H342" s="2" t="s">
        <v>50</v>
      </c>
      <c r="I342" s="2" t="s">
        <v>1118</v>
      </c>
      <c r="J342" s="3" t="str">
        <f>HYPERLINK("https://www.boe.es/gazeta/dias/1829/09/03/pdfs/GMD-1829-122.pdf#page=4","Abrir facsímil")</f>
        <v>Abrir facsímil</v>
      </c>
      <c r="K342" s="3" t="s">
        <v>52</v>
      </c>
    </row>
    <row r="343" spans="1:11" ht="42" customHeight="1">
      <c r="A343" s="2" t="s">
        <v>1119</v>
      </c>
      <c r="B343" s="2" t="s">
        <v>1120</v>
      </c>
      <c r="C343" s="2" t="s">
        <v>27</v>
      </c>
      <c r="D343" s="2" t="s">
        <v>18</v>
      </c>
      <c r="E343" s="5" t="s">
        <v>183</v>
      </c>
      <c r="F343" s="3" t="s">
        <v>184</v>
      </c>
      <c r="G343" s="3" t="s">
        <v>21</v>
      </c>
      <c r="H343" s="2" t="s">
        <v>50</v>
      </c>
      <c r="I343" s="2" t="s">
        <v>1121</v>
      </c>
      <c r="J343" s="3" t="str">
        <f>HYPERLINK("https://www.boe.es/gazeta/dias/1829/10/13/pdfs/GMD-1829-146.pdf#page=3","Abrir facsímil")</f>
        <v>Abrir facsímil</v>
      </c>
      <c r="K343" s="3" t="s">
        <v>52</v>
      </c>
    </row>
    <row r="344" spans="1:11" ht="42" customHeight="1">
      <c r="A344" s="2" t="s">
        <v>1122</v>
      </c>
      <c r="B344" s="2" t="s">
        <v>1123</v>
      </c>
      <c r="C344" s="2" t="s">
        <v>17</v>
      </c>
      <c r="D344" s="2" t="s">
        <v>18</v>
      </c>
      <c r="E344" s="5" t="s">
        <v>1002</v>
      </c>
      <c r="F344" s="3" t="s">
        <v>1003</v>
      </c>
      <c r="G344" s="3" t="s">
        <v>30</v>
      </c>
      <c r="H344" s="2" t="s">
        <v>50</v>
      </c>
      <c r="I344" s="2" t="s">
        <v>1124</v>
      </c>
      <c r="J344" s="3" t="str">
        <f>HYPERLINK("https://www.boe.es/gazeta/dias/1829/04/04/pdfs/GMD-1829-41.pdf#page=4","Abrir facsímil")</f>
        <v>Abrir facsímil</v>
      </c>
      <c r="K344" s="3" t="s">
        <v>52</v>
      </c>
    </row>
    <row r="345" spans="1:11" ht="42" customHeight="1">
      <c r="A345" s="2" t="s">
        <v>1125</v>
      </c>
      <c r="B345" s="2" t="s">
        <v>1126</v>
      </c>
      <c r="C345" s="2" t="s">
        <v>17</v>
      </c>
      <c r="D345" s="2" t="s">
        <v>18</v>
      </c>
      <c r="E345" s="5" t="s">
        <v>339</v>
      </c>
      <c r="F345" s="3" t="s">
        <v>340</v>
      </c>
      <c r="G345" s="3" t="s">
        <v>30</v>
      </c>
      <c r="H345" s="2" t="s">
        <v>22</v>
      </c>
      <c r="I345" s="2" t="s">
        <v>1127</v>
      </c>
      <c r="J345" s="3" t="str">
        <f>HYPERLINK("https://www.boe.es/gazeta/dias/1829/03/03/pdfs/GMD-1829-27.pdf#page=4","Abrir facsímil")</f>
        <v>Abrir facsímil</v>
      </c>
      <c r="K345" s="3" t="s">
        <v>24</v>
      </c>
    </row>
    <row r="346" spans="1:11" ht="42" customHeight="1">
      <c r="A346" s="2" t="s">
        <v>1128</v>
      </c>
      <c r="B346" s="2" t="s">
        <v>1128</v>
      </c>
      <c r="C346" s="2" t="s">
        <v>41</v>
      </c>
      <c r="D346" s="2" t="s">
        <v>42</v>
      </c>
      <c r="E346" s="5" t="s">
        <v>647</v>
      </c>
      <c r="F346" s="3" t="s">
        <v>648</v>
      </c>
      <c r="G346" s="3" t="s">
        <v>915</v>
      </c>
      <c r="H346" s="2" t="s">
        <v>50</v>
      </c>
      <c r="I346" s="2" t="s">
        <v>1129</v>
      </c>
      <c r="J346" s="3" t="str">
        <f>HYPERLINK("https://www.boe.es/gazeta/dias/1829/07/09/pdfs/GMD-1829-98.pdf#page=1","Abrir facsímil")</f>
        <v>Abrir facsímil</v>
      </c>
      <c r="K346" s="3" t="s">
        <v>52</v>
      </c>
    </row>
    <row r="347" spans="1:11" ht="42" customHeight="1">
      <c r="A347" s="2" t="s">
        <v>1130</v>
      </c>
      <c r="B347" s="2" t="s">
        <v>1130</v>
      </c>
      <c r="C347" s="2" t="s">
        <v>41</v>
      </c>
      <c r="D347" s="2" t="s">
        <v>42</v>
      </c>
      <c r="E347" s="5" t="s">
        <v>265</v>
      </c>
      <c r="F347" s="3" t="s">
        <v>266</v>
      </c>
      <c r="G347" s="3" t="s">
        <v>71</v>
      </c>
      <c r="H347" s="2" t="s">
        <v>50</v>
      </c>
      <c r="I347" s="2" t="s">
        <v>1131</v>
      </c>
      <c r="J347" s="3" t="str">
        <f>HYPERLINK("https://www.boe.es/gazeta/dias/1829/08/18/pdfs/GMD-1829-115.pdf#page=2","Abrir facsímil")</f>
        <v>Abrir facsímil</v>
      </c>
      <c r="K347" s="3" t="s">
        <v>52</v>
      </c>
    </row>
    <row r="348" spans="1:11" ht="42" customHeight="1">
      <c r="A348" s="2" t="s">
        <v>1132</v>
      </c>
      <c r="B348" s="2" t="s">
        <v>1132</v>
      </c>
      <c r="C348" s="2" t="s">
        <v>41</v>
      </c>
      <c r="D348" s="2" t="s">
        <v>42</v>
      </c>
      <c r="E348" s="5" t="s">
        <v>265</v>
      </c>
      <c r="F348" s="3" t="s">
        <v>266</v>
      </c>
      <c r="G348" s="3" t="s">
        <v>71</v>
      </c>
      <c r="H348" s="2" t="s">
        <v>50</v>
      </c>
      <c r="I348" s="2" t="s">
        <v>1133</v>
      </c>
      <c r="J348" s="3" t="str">
        <f>HYPERLINK("https://www.boe.es/gazeta/dias/1829/08/18/pdfs/GMD-1829-115.pdf#page=2","Abrir facsímil")</f>
        <v>Abrir facsímil</v>
      </c>
      <c r="K348" s="3" t="s">
        <v>52</v>
      </c>
    </row>
    <row r="349" spans="1:11" ht="42" customHeight="1">
      <c r="A349" s="2" t="s">
        <v>1132</v>
      </c>
      <c r="B349" s="2" t="s">
        <v>1132</v>
      </c>
      <c r="C349" s="2" t="s">
        <v>41</v>
      </c>
      <c r="D349" s="2" t="s">
        <v>42</v>
      </c>
      <c r="E349" s="5" t="s">
        <v>958</v>
      </c>
      <c r="F349" s="3" t="s">
        <v>959</v>
      </c>
      <c r="G349" s="3" t="s">
        <v>71</v>
      </c>
      <c r="H349" s="2" t="s">
        <v>50</v>
      </c>
      <c r="I349" s="2" t="s">
        <v>1134</v>
      </c>
      <c r="J349" s="3" t="str">
        <f>HYPERLINK("https://www.boe.es/gazeta/dias/1829/09/19/pdfs/GMD-1829-136.pdf#page=2","Abrir facsímil")</f>
        <v>Abrir facsímil</v>
      </c>
      <c r="K349" s="3" t="s">
        <v>52</v>
      </c>
    </row>
    <row r="350" spans="1:11" ht="42" customHeight="1">
      <c r="A350" s="2" t="s">
        <v>1132</v>
      </c>
      <c r="B350" s="2" t="s">
        <v>1132</v>
      </c>
      <c r="C350" s="2" t="s">
        <v>41</v>
      </c>
      <c r="D350" s="2" t="s">
        <v>42</v>
      </c>
      <c r="E350" s="5" t="s">
        <v>1015</v>
      </c>
      <c r="F350" s="3" t="s">
        <v>1016</v>
      </c>
      <c r="G350" s="3" t="s">
        <v>71</v>
      </c>
      <c r="H350" s="2" t="s">
        <v>50</v>
      </c>
      <c r="I350" s="2" t="s">
        <v>1135</v>
      </c>
      <c r="J350" s="3" t="str">
        <f>HYPERLINK("https://www.boe.es/gazeta/dias/1829/10/17/pdfs/GMD-1829-148.pdf#page=2","Abrir facsímil")</f>
        <v>Abrir facsímil</v>
      </c>
      <c r="K350" s="3" t="s">
        <v>52</v>
      </c>
    </row>
    <row r="351" spans="1:11" ht="42" customHeight="1">
      <c r="A351" s="2" t="s">
        <v>1136</v>
      </c>
      <c r="B351" s="2" t="s">
        <v>1136</v>
      </c>
      <c r="C351" s="2" t="s">
        <v>41</v>
      </c>
      <c r="D351" s="2" t="s">
        <v>42</v>
      </c>
      <c r="E351" s="5" t="s">
        <v>124</v>
      </c>
      <c r="F351" s="3" t="s">
        <v>125</v>
      </c>
      <c r="G351" s="3" t="s">
        <v>71</v>
      </c>
      <c r="H351" s="2" t="s">
        <v>50</v>
      </c>
      <c r="I351" s="2" t="s">
        <v>1137</v>
      </c>
      <c r="J351" s="3" t="str">
        <f>HYPERLINK("https://www.boe.es/gazeta/dias/1829/05/09/pdfs/GMD-1829-56.pdf#page=2","Abrir facsímil")</f>
        <v>Abrir facsímil</v>
      </c>
      <c r="K351" s="3" t="s">
        <v>52</v>
      </c>
    </row>
    <row r="352" spans="1:11" ht="42" customHeight="1">
      <c r="A352" s="2" t="s">
        <v>1138</v>
      </c>
      <c r="B352" s="2" t="s">
        <v>1138</v>
      </c>
      <c r="C352" s="2" t="s">
        <v>41</v>
      </c>
      <c r="D352" s="2" t="s">
        <v>42</v>
      </c>
      <c r="E352" s="5" t="s">
        <v>282</v>
      </c>
      <c r="F352" s="3" t="s">
        <v>283</v>
      </c>
      <c r="G352" s="3" t="s">
        <v>45</v>
      </c>
      <c r="H352" s="2" t="s">
        <v>50</v>
      </c>
      <c r="I352" s="2" t="s">
        <v>1139</v>
      </c>
      <c r="J352" s="3" t="str">
        <f>HYPERLINK("https://www.boe.es/gazeta/dias/1829/07/25/pdfs/GMD-1829-105.pdf#page=1","Abrir facsímil")</f>
        <v>Abrir facsímil</v>
      </c>
      <c r="K352" s="3" t="s">
        <v>52</v>
      </c>
    </row>
    <row r="353" spans="1:11" ht="42" customHeight="1">
      <c r="A353" s="2" t="s">
        <v>1140</v>
      </c>
      <c r="B353" s="2" t="s">
        <v>1141</v>
      </c>
      <c r="C353" s="2" t="s">
        <v>41</v>
      </c>
      <c r="D353" s="2" t="s">
        <v>42</v>
      </c>
      <c r="E353" s="5" t="s">
        <v>1142</v>
      </c>
      <c r="F353" s="3" t="s">
        <v>1143</v>
      </c>
      <c r="G353" s="3" t="s">
        <v>21</v>
      </c>
      <c r="H353" s="2" t="s">
        <v>50</v>
      </c>
      <c r="I353" s="2" t="s">
        <v>1144</v>
      </c>
      <c r="J353" s="3" t="str">
        <f>HYPERLINK("https://www.boe.es/gazeta/dias/1829/04/18/pdfs/GMD-1829-47.pdf#page=3","Abrir facsímil")</f>
        <v>Abrir facsímil</v>
      </c>
      <c r="K353" s="3" t="s">
        <v>52</v>
      </c>
    </row>
    <row r="354" spans="1:11" ht="42" customHeight="1">
      <c r="A354" s="2" t="s">
        <v>1145</v>
      </c>
      <c r="B354" s="2" t="s">
        <v>1146</v>
      </c>
      <c r="C354" s="2" t="s">
        <v>27</v>
      </c>
      <c r="D354" s="2" t="s">
        <v>18</v>
      </c>
      <c r="E354" s="5" t="s">
        <v>272</v>
      </c>
      <c r="F354" s="3" t="s">
        <v>273</v>
      </c>
      <c r="G354" s="3" t="s">
        <v>21</v>
      </c>
      <c r="H354" s="2" t="s">
        <v>50</v>
      </c>
      <c r="I354" s="2" t="s">
        <v>1147</v>
      </c>
      <c r="J354" s="3" t="str">
        <f>HYPERLINK("https://www.boe.es/gazeta/dias/1829/07/11/pdfs/GMD-1829-99.pdf#page=3","Abrir facsímil")</f>
        <v>Abrir facsímil</v>
      </c>
      <c r="K354" s="3" t="s">
        <v>52</v>
      </c>
    </row>
    <row r="355" spans="1:11" ht="42" customHeight="1">
      <c r="A355" s="2" t="s">
        <v>1148</v>
      </c>
      <c r="B355" s="2" t="s">
        <v>1148</v>
      </c>
      <c r="C355" s="2" t="s">
        <v>41</v>
      </c>
      <c r="D355" s="2" t="s">
        <v>42</v>
      </c>
      <c r="E355" s="5" t="s">
        <v>164</v>
      </c>
      <c r="F355" s="3" t="s">
        <v>165</v>
      </c>
      <c r="G355" s="3" t="s">
        <v>368</v>
      </c>
      <c r="H355" s="2" t="s">
        <v>50</v>
      </c>
      <c r="I355" s="2" t="s">
        <v>1149</v>
      </c>
      <c r="J355" s="3" t="str">
        <f>HYPERLINK("https://www.boe.es/gazeta/dias/1829/06/06/pdfs/GMD-1829-84.pdf#page=3","Abrir facsímil")</f>
        <v>Abrir facsímil</v>
      </c>
      <c r="K355" s="3" t="s">
        <v>52</v>
      </c>
    </row>
    <row r="356" spans="1:11" ht="42" customHeight="1">
      <c r="A356" s="2" t="s">
        <v>1150</v>
      </c>
      <c r="B356" s="2" t="s">
        <v>1151</v>
      </c>
      <c r="C356" s="2" t="s">
        <v>41</v>
      </c>
      <c r="D356" s="2" t="s">
        <v>42</v>
      </c>
      <c r="E356" s="5" t="s">
        <v>569</v>
      </c>
      <c r="F356" s="3" t="s">
        <v>570</v>
      </c>
      <c r="G356" s="3" t="s">
        <v>30</v>
      </c>
      <c r="H356" s="2" t="s">
        <v>50</v>
      </c>
      <c r="I356" s="2" t="s">
        <v>1152</v>
      </c>
      <c r="J356" s="3" t="str">
        <f>HYPERLINK("https://www.boe.es/gazeta/dias/1829/05/21/pdfs/GMD-1829-77.pdf#page=4","Abrir facsímil")</f>
        <v>Abrir facsímil</v>
      </c>
      <c r="K356" s="3" t="s">
        <v>52</v>
      </c>
    </row>
    <row r="357" spans="1:11" ht="42" customHeight="1">
      <c r="A357" s="2" t="s">
        <v>1153</v>
      </c>
      <c r="B357" s="2" t="s">
        <v>1154</v>
      </c>
      <c r="C357" s="2" t="s">
        <v>17</v>
      </c>
      <c r="D357" s="2" t="s">
        <v>18</v>
      </c>
      <c r="E357" s="5" t="s">
        <v>214</v>
      </c>
      <c r="F357" s="3" t="s">
        <v>215</v>
      </c>
      <c r="G357" s="3" t="s">
        <v>30</v>
      </c>
      <c r="H357" s="2" t="s">
        <v>50</v>
      </c>
      <c r="I357" s="2" t="s">
        <v>1155</v>
      </c>
      <c r="J357" s="3" t="str">
        <f>HYPERLINK("https://www.boe.es/gazeta/dias/1829/08/13/pdfs/GMD-1829-113.pdf#page=4","Abrir facsímil")</f>
        <v>Abrir facsímil</v>
      </c>
      <c r="K357" s="3" t="s">
        <v>52</v>
      </c>
    </row>
    <row r="358" spans="1:11" ht="42" customHeight="1">
      <c r="A358" s="2" t="s">
        <v>1156</v>
      </c>
      <c r="B358" s="2" t="s">
        <v>1156</v>
      </c>
      <c r="C358" s="2" t="s">
        <v>41</v>
      </c>
      <c r="D358" s="2" t="s">
        <v>42</v>
      </c>
      <c r="E358" s="5" t="s">
        <v>987</v>
      </c>
      <c r="F358" s="3" t="s">
        <v>988</v>
      </c>
      <c r="G358" s="3" t="s">
        <v>71</v>
      </c>
      <c r="H358" s="2" t="s">
        <v>50</v>
      </c>
      <c r="I358" s="2" t="s">
        <v>1157</v>
      </c>
      <c r="J358" s="3" t="str">
        <f>HYPERLINK("https://www.boe.es/gazeta/dias/1829/03/31/pdfs/GMD-1829-39.pdf#page=2","Abrir facsímil")</f>
        <v>Abrir facsímil</v>
      </c>
      <c r="K358" s="3" t="s">
        <v>52</v>
      </c>
    </row>
    <row r="359" spans="1:11" ht="42" customHeight="1">
      <c r="A359" s="2" t="s">
        <v>1158</v>
      </c>
      <c r="B359" s="2" t="s">
        <v>1159</v>
      </c>
      <c r="C359" s="2" t="s">
        <v>17</v>
      </c>
      <c r="D359" s="2" t="s">
        <v>18</v>
      </c>
      <c r="E359" s="5" t="s">
        <v>1061</v>
      </c>
      <c r="F359" s="3" t="s">
        <v>1062</v>
      </c>
      <c r="G359" s="3" t="s">
        <v>21</v>
      </c>
      <c r="H359" s="2" t="s">
        <v>22</v>
      </c>
      <c r="I359" s="2" t="s">
        <v>1160</v>
      </c>
      <c r="J359" s="3" t="str">
        <f>HYPERLINK("https://www.boe.es/gazeta/dias/1829/07/16/pdfs/GMD-1829-101.pdf#page=3","Abrir facsímil")</f>
        <v>Abrir facsímil</v>
      </c>
      <c r="K359" s="3" t="s">
        <v>24</v>
      </c>
    </row>
    <row r="360" spans="1:11" ht="42" customHeight="1">
      <c r="A360" s="2" t="s">
        <v>1161</v>
      </c>
      <c r="B360" s="2" t="s">
        <v>1162</v>
      </c>
      <c r="C360" s="2" t="s">
        <v>167</v>
      </c>
      <c r="D360" s="2" t="s">
        <v>18</v>
      </c>
      <c r="E360" s="5" t="s">
        <v>220</v>
      </c>
      <c r="F360" s="3" t="s">
        <v>221</v>
      </c>
      <c r="G360" s="3" t="s">
        <v>30</v>
      </c>
      <c r="H360" s="2" t="s">
        <v>22</v>
      </c>
      <c r="I360" s="2" t="s">
        <v>1163</v>
      </c>
      <c r="J360" s="3" t="str">
        <f>HYPERLINK("https://www.boe.es/gazeta/dias/1829/12/10/pdfs/GMD-1829-171.pdf#page=4","Abrir facsímil")</f>
        <v>Abrir facsímil</v>
      </c>
      <c r="K360" s="3" t="s">
        <v>24</v>
      </c>
    </row>
    <row r="361" spans="1:11" ht="42" customHeight="1">
      <c r="A361" s="2" t="s">
        <v>1164</v>
      </c>
      <c r="B361" s="2" t="s">
        <v>1165</v>
      </c>
      <c r="C361" s="2" t="s">
        <v>17</v>
      </c>
      <c r="D361" s="2" t="s">
        <v>18</v>
      </c>
      <c r="E361" s="5" t="s">
        <v>91</v>
      </c>
      <c r="F361" s="3" t="s">
        <v>92</v>
      </c>
      <c r="G361" s="3" t="s">
        <v>21</v>
      </c>
      <c r="H361" s="2" t="s">
        <v>22</v>
      </c>
      <c r="I361" s="2" t="s">
        <v>1166</v>
      </c>
      <c r="J361" s="3" t="str">
        <f>HYPERLINK("https://www.boe.es/gazeta/dias/1829/02/28/pdfs/GMD-1829-26.pdf#page=3","Abrir facsímil")</f>
        <v>Abrir facsímil</v>
      </c>
      <c r="K361" s="3" t="s">
        <v>24</v>
      </c>
    </row>
    <row r="362" spans="1:11" ht="42" customHeight="1">
      <c r="A362" s="2" t="s">
        <v>1167</v>
      </c>
      <c r="B362" s="2" t="s">
        <v>1167</v>
      </c>
      <c r="C362" s="2" t="s">
        <v>17</v>
      </c>
      <c r="D362" s="2" t="s">
        <v>18</v>
      </c>
      <c r="E362" s="5" t="s">
        <v>334</v>
      </c>
      <c r="F362" s="3" t="s">
        <v>335</v>
      </c>
      <c r="G362" s="3" t="s">
        <v>71</v>
      </c>
      <c r="H362" s="2" t="s">
        <v>50</v>
      </c>
      <c r="I362" s="2" t="s">
        <v>1168</v>
      </c>
      <c r="J362" s="3" t="str">
        <f>HYPERLINK("https://www.boe.es/gazeta/dias/1829/11/19/pdfs/GMD-1829-162.pdf#page=2","Abrir facsímil")</f>
        <v>Abrir facsímil</v>
      </c>
      <c r="K362" s="3" t="s">
        <v>52</v>
      </c>
    </row>
    <row r="363" spans="1:11" ht="42" customHeight="1">
      <c r="A363" s="2" t="s">
        <v>1169</v>
      </c>
      <c r="B363" s="2" t="s">
        <v>1170</v>
      </c>
      <c r="C363" s="2" t="s">
        <v>17</v>
      </c>
      <c r="D363" s="2" t="s">
        <v>18</v>
      </c>
      <c r="E363" s="5" t="s">
        <v>429</v>
      </c>
      <c r="F363" s="3" t="s">
        <v>430</v>
      </c>
      <c r="G363" s="3" t="s">
        <v>30</v>
      </c>
      <c r="H363" s="2" t="s">
        <v>50</v>
      </c>
      <c r="I363" s="2" t="s">
        <v>1171</v>
      </c>
      <c r="J363" s="3" t="str">
        <f>HYPERLINK("https://www.boe.es/gazeta/dias/1829/06/20/pdfs/GMD-1829-90.pdf#page=4","Abrir facsímil")</f>
        <v>Abrir facsímil</v>
      </c>
      <c r="K363" s="3" t="s">
        <v>52</v>
      </c>
    </row>
    <row r="364" spans="1:11" ht="42" customHeight="1">
      <c r="A364" s="2" t="s">
        <v>1169</v>
      </c>
      <c r="B364" s="2" t="s">
        <v>1170</v>
      </c>
      <c r="C364" s="2" t="s">
        <v>34</v>
      </c>
      <c r="D364" s="2" t="s">
        <v>35</v>
      </c>
      <c r="E364" s="5" t="s">
        <v>1172</v>
      </c>
      <c r="F364" s="3" t="s">
        <v>1173</v>
      </c>
      <c r="G364" s="3" t="s">
        <v>30</v>
      </c>
      <c r="H364" s="2" t="s">
        <v>50</v>
      </c>
      <c r="I364" s="2" t="s">
        <v>1174</v>
      </c>
      <c r="J364" s="3" t="str">
        <f>HYPERLINK("https://www.boe.es/gazeta/dias/1829/12/15/pdfs/GMD-1829-173.pdf#page=4","Abrir facsímil")</f>
        <v>Abrir facsímil</v>
      </c>
      <c r="K364" s="3" t="s">
        <v>52</v>
      </c>
    </row>
    <row r="365" spans="1:11" ht="42" customHeight="1">
      <c r="A365" s="2" t="s">
        <v>1175</v>
      </c>
      <c r="B365" s="2" t="s">
        <v>1176</v>
      </c>
      <c r="C365" s="2" t="s">
        <v>167</v>
      </c>
      <c r="D365" s="2" t="s">
        <v>18</v>
      </c>
      <c r="E365" s="5" t="s">
        <v>83</v>
      </c>
      <c r="F365" s="3" t="s">
        <v>84</v>
      </c>
      <c r="G365" s="3" t="s">
        <v>1177</v>
      </c>
      <c r="H365" s="2" t="s">
        <v>50</v>
      </c>
      <c r="I365" s="2" t="s">
        <v>1178</v>
      </c>
      <c r="J365" s="3" t="str">
        <f>HYPERLINK("https://www.boe.es/gazeta/dias/1829/08/04/pdfs/GMD-1829-109.pdf#page=3","Abrir facsímil")</f>
        <v>Abrir facsímil</v>
      </c>
      <c r="K365" s="3" t="s">
        <v>52</v>
      </c>
    </row>
    <row r="366" spans="1:11" ht="42" customHeight="1">
      <c r="A366" s="2" t="s">
        <v>1179</v>
      </c>
      <c r="B366" s="2" t="s">
        <v>1179</v>
      </c>
      <c r="C366" s="2" t="s">
        <v>17</v>
      </c>
      <c r="D366" s="2" t="s">
        <v>18</v>
      </c>
      <c r="E366" s="5" t="s">
        <v>19</v>
      </c>
      <c r="F366" s="3" t="s">
        <v>20</v>
      </c>
      <c r="G366" s="3" t="s">
        <v>30</v>
      </c>
      <c r="H366" s="2" t="s">
        <v>50</v>
      </c>
      <c r="I366" s="2" t="s">
        <v>1180</v>
      </c>
      <c r="J366" s="3" t="str">
        <f>HYPERLINK("https://www.boe.es/gazeta/dias/1829/11/21/pdfs/GMD-1829-163.pdf#page=4","Abrir facsímil")</f>
        <v>Abrir facsímil</v>
      </c>
      <c r="K366" s="3" t="s">
        <v>52</v>
      </c>
    </row>
    <row r="367" spans="1:11" ht="42" customHeight="1">
      <c r="A367" s="2" t="s">
        <v>1181</v>
      </c>
      <c r="B367" s="2" t="s">
        <v>1182</v>
      </c>
      <c r="C367" s="2" t="s">
        <v>17</v>
      </c>
      <c r="D367" s="2" t="s">
        <v>18</v>
      </c>
      <c r="E367" s="5" t="s">
        <v>287</v>
      </c>
      <c r="F367" s="3" t="s">
        <v>288</v>
      </c>
      <c r="G367" s="3" t="s">
        <v>45</v>
      </c>
      <c r="H367" s="2" t="s">
        <v>50</v>
      </c>
      <c r="I367" s="2" t="s">
        <v>1183</v>
      </c>
      <c r="J367" s="3" t="str">
        <f>HYPERLINK("https://www.boe.es/gazeta/dias/1829/12/08/pdfs/GMD-1829-170.pdf#page=1","Abrir facsímil")</f>
        <v>Abrir facsímil</v>
      </c>
      <c r="K367" s="3" t="s">
        <v>52</v>
      </c>
    </row>
    <row r="368" spans="1:11" ht="42" customHeight="1">
      <c r="A368" s="2" t="s">
        <v>1184</v>
      </c>
      <c r="B368" s="2" t="s">
        <v>1185</v>
      </c>
      <c r="C368" s="2" t="s">
        <v>27</v>
      </c>
      <c r="D368" s="2" t="s">
        <v>18</v>
      </c>
      <c r="E368" s="5" t="s">
        <v>214</v>
      </c>
      <c r="F368" s="3" t="s">
        <v>215</v>
      </c>
      <c r="G368" s="3" t="s">
        <v>21</v>
      </c>
      <c r="H368" s="2" t="s">
        <v>50</v>
      </c>
      <c r="I368" s="2" t="s">
        <v>1186</v>
      </c>
      <c r="J368" s="3" t="str">
        <f>HYPERLINK("https://www.boe.es/gazeta/dias/1829/08/13/pdfs/GMD-1829-113.pdf#page=3","Abrir facsímil")</f>
        <v>Abrir facsímil</v>
      </c>
      <c r="K368" s="3" t="s">
        <v>52</v>
      </c>
    </row>
    <row r="369" spans="1:11" ht="42" customHeight="1">
      <c r="A369" s="2" t="s">
        <v>1187</v>
      </c>
      <c r="B369" s="2" t="s">
        <v>1188</v>
      </c>
      <c r="C369" s="2" t="s">
        <v>55</v>
      </c>
      <c r="D369" s="2" t="s">
        <v>18</v>
      </c>
      <c r="E369" s="5" t="s">
        <v>83</v>
      </c>
      <c r="F369" s="3" t="s">
        <v>84</v>
      </c>
      <c r="G369" s="3" t="s">
        <v>1177</v>
      </c>
      <c r="H369" s="2" t="s">
        <v>50</v>
      </c>
      <c r="I369" s="2" t="s">
        <v>1189</v>
      </c>
      <c r="J369" s="3" t="str">
        <f>HYPERLINK("https://www.boe.es/gazeta/dias/1829/08/04/pdfs/GMD-1829-109.pdf#page=3","Abrir facsímil")</f>
        <v>Abrir facsímil</v>
      </c>
      <c r="K369" s="3" t="s">
        <v>52</v>
      </c>
    </row>
    <row r="370" spans="1:11" ht="42" customHeight="1">
      <c r="A370" s="2" t="s">
        <v>1190</v>
      </c>
      <c r="B370" s="2" t="s">
        <v>1191</v>
      </c>
      <c r="C370" s="2" t="s">
        <v>17</v>
      </c>
      <c r="D370" s="2" t="s">
        <v>18</v>
      </c>
      <c r="E370" s="5" t="s">
        <v>214</v>
      </c>
      <c r="F370" s="3" t="s">
        <v>215</v>
      </c>
      <c r="G370" s="3" t="s">
        <v>30</v>
      </c>
      <c r="H370" s="2" t="s">
        <v>50</v>
      </c>
      <c r="I370" s="2" t="s">
        <v>1192</v>
      </c>
      <c r="J370" s="3" t="str">
        <f>HYPERLINK("https://www.boe.es/gazeta/dias/1829/08/13/pdfs/GMD-1829-113.pdf#page=4","Abrir facsímil")</f>
        <v>Abrir facsímil</v>
      </c>
      <c r="K370" s="3" t="s">
        <v>52</v>
      </c>
    </row>
    <row r="371" spans="1:11" ht="42" customHeight="1">
      <c r="A371" s="2" t="s">
        <v>1193</v>
      </c>
      <c r="B371" s="2" t="s">
        <v>1194</v>
      </c>
      <c r="C371" s="2" t="s">
        <v>41</v>
      </c>
      <c r="D371" s="2" t="s">
        <v>42</v>
      </c>
      <c r="E371" s="5" t="s">
        <v>1195</v>
      </c>
      <c r="F371" s="3" t="s">
        <v>1196</v>
      </c>
      <c r="G371" s="3" t="s">
        <v>21</v>
      </c>
      <c r="H371" s="2" t="s">
        <v>50</v>
      </c>
      <c r="I371" s="2" t="s">
        <v>1197</v>
      </c>
      <c r="J371" s="3" t="str">
        <f>HYPERLINK("https://www.boe.es/gazeta/dias/1829/08/08/pdfs/GMD-1829-111.pdf#page=3","Abrir facsímil")</f>
        <v>Abrir facsímil</v>
      </c>
      <c r="K371" s="3" t="s">
        <v>52</v>
      </c>
    </row>
    <row r="372" spans="1:11" ht="42" customHeight="1">
      <c r="A372" s="2" t="s">
        <v>1198</v>
      </c>
      <c r="B372" s="2" t="s">
        <v>1199</v>
      </c>
      <c r="C372" s="2" t="s">
        <v>27</v>
      </c>
      <c r="D372" s="2" t="s">
        <v>18</v>
      </c>
      <c r="E372" s="5" t="s">
        <v>498</v>
      </c>
      <c r="F372" s="3" t="s">
        <v>499</v>
      </c>
      <c r="G372" s="3" t="s">
        <v>45</v>
      </c>
      <c r="H372" s="2" t="s">
        <v>50</v>
      </c>
      <c r="I372" s="2" t="s">
        <v>1200</v>
      </c>
      <c r="J372" s="3" t="str">
        <f>HYPERLINK("https://www.boe.es/gazeta/dias/1829/03/10/pdfs/GMD-1829-30.pdf#page=1","Abrir facsímil")</f>
        <v>Abrir facsímil</v>
      </c>
      <c r="K372" s="3" t="s">
        <v>52</v>
      </c>
    </row>
    <row r="373" spans="1:11" ht="42" customHeight="1">
      <c r="A373" s="2" t="s">
        <v>1201</v>
      </c>
      <c r="B373" s="2" t="s">
        <v>1202</v>
      </c>
      <c r="C373" s="2" t="s">
        <v>17</v>
      </c>
      <c r="D373" s="2" t="s">
        <v>18</v>
      </c>
      <c r="E373" s="5" t="s">
        <v>202</v>
      </c>
      <c r="F373" s="3" t="s">
        <v>203</v>
      </c>
      <c r="G373" s="3" t="s">
        <v>45</v>
      </c>
      <c r="H373" s="2" t="s">
        <v>50</v>
      </c>
      <c r="I373" s="2" t="s">
        <v>1203</v>
      </c>
      <c r="J373" s="3" t="str">
        <f>HYPERLINK("https://www.boe.es/gazeta/dias/1829/04/07/pdfs/GMD-1829-42.pdf#page=1","Abrir facsímil")</f>
        <v>Abrir facsímil</v>
      </c>
      <c r="K373" s="3" t="s">
        <v>52</v>
      </c>
    </row>
    <row r="374" spans="1:11" ht="42" customHeight="1">
      <c r="A374" s="2" t="s">
        <v>1204</v>
      </c>
      <c r="B374" s="2" t="s">
        <v>1205</v>
      </c>
      <c r="C374" s="2" t="s">
        <v>34</v>
      </c>
      <c r="D374" s="2" t="s">
        <v>35</v>
      </c>
      <c r="E374" s="5" t="s">
        <v>1206</v>
      </c>
      <c r="F374" s="3" t="s">
        <v>1207</v>
      </c>
      <c r="G374" s="3" t="s">
        <v>30</v>
      </c>
      <c r="H374" s="2" t="s">
        <v>50</v>
      </c>
      <c r="I374" s="2" t="s">
        <v>1208</v>
      </c>
      <c r="J374" s="3" t="str">
        <f>HYPERLINK("https://www.boe.es/gazeta/dias/1829/03/17/pdfs/GMD-1829-33.pdf#page=4","Abrir facsímil")</f>
        <v>Abrir facsímil</v>
      </c>
      <c r="K374" s="3" t="s">
        <v>52</v>
      </c>
    </row>
    <row r="375" spans="1:11" ht="42" customHeight="1">
      <c r="A375" s="2" t="s">
        <v>1209</v>
      </c>
      <c r="B375" s="2" t="s">
        <v>1210</v>
      </c>
      <c r="C375" s="2" t="s">
        <v>34</v>
      </c>
      <c r="D375" s="2" t="s">
        <v>35</v>
      </c>
      <c r="E375" s="5" t="s">
        <v>461</v>
      </c>
      <c r="F375" s="3" t="s">
        <v>462</v>
      </c>
      <c r="G375" s="3" t="s">
        <v>30</v>
      </c>
      <c r="H375" s="2" t="s">
        <v>50</v>
      </c>
      <c r="I375" s="2" t="s">
        <v>1211</v>
      </c>
      <c r="J375" s="3" t="str">
        <f>HYPERLINK("https://www.boe.es/gazeta/dias/1829/03/05/pdfs/GMD-1829-28.pdf#page=4","Abrir facsímil")</f>
        <v>Abrir facsímil</v>
      </c>
      <c r="K375" s="3" t="s">
        <v>52</v>
      </c>
    </row>
    <row r="376" spans="1:11" ht="42" customHeight="1">
      <c r="A376" s="2" t="s">
        <v>1212</v>
      </c>
      <c r="B376" s="2" t="s">
        <v>1213</v>
      </c>
      <c r="C376" s="2" t="s">
        <v>17</v>
      </c>
      <c r="D376" s="2" t="s">
        <v>18</v>
      </c>
      <c r="E376" s="5" t="s">
        <v>294</v>
      </c>
      <c r="F376" s="3" t="s">
        <v>295</v>
      </c>
      <c r="G376" s="3" t="s">
        <v>30</v>
      </c>
      <c r="H376" s="2" t="s">
        <v>50</v>
      </c>
      <c r="I376" s="2" t="s">
        <v>1214</v>
      </c>
      <c r="J376" s="3" t="str">
        <f>HYPERLINK("https://www.boe.es/gazeta/dias/1829/03/21/pdfs/GMD-1829-35.pdf#page=4","Abrir facsímil")</f>
        <v>Abrir facsímil</v>
      </c>
      <c r="K376" s="3" t="s">
        <v>52</v>
      </c>
    </row>
    <row r="377" spans="1:11" ht="42" customHeight="1">
      <c r="A377" s="2" t="s">
        <v>1215</v>
      </c>
      <c r="B377" s="2" t="s">
        <v>1216</v>
      </c>
      <c r="C377" s="2" t="s">
        <v>41</v>
      </c>
      <c r="D377" s="2" t="s">
        <v>42</v>
      </c>
      <c r="E377" s="5" t="s">
        <v>732</v>
      </c>
      <c r="F377" s="3" t="s">
        <v>733</v>
      </c>
      <c r="G377" s="3" t="s">
        <v>21</v>
      </c>
      <c r="H377" s="2" t="s">
        <v>50</v>
      </c>
      <c r="I377" s="2" t="s">
        <v>1217</v>
      </c>
      <c r="J377" s="3" t="str">
        <f>HYPERLINK("https://www.boe.es/gazeta/dias/1829/04/02/pdfs/GMD-1829-40.pdf#page=3","Abrir facsímil")</f>
        <v>Abrir facsímil</v>
      </c>
      <c r="K377" s="3" t="s">
        <v>52</v>
      </c>
    </row>
    <row r="378" spans="1:11" ht="42" customHeight="1">
      <c r="A378" s="2" t="s">
        <v>1215</v>
      </c>
      <c r="B378" s="2" t="s">
        <v>1216</v>
      </c>
      <c r="C378" s="2" t="s">
        <v>55</v>
      </c>
      <c r="D378" s="2" t="s">
        <v>18</v>
      </c>
      <c r="E378" s="5" t="s">
        <v>83</v>
      </c>
      <c r="F378" s="3" t="s">
        <v>84</v>
      </c>
      <c r="G378" s="3" t="s">
        <v>1177</v>
      </c>
      <c r="H378" s="2" t="s">
        <v>50</v>
      </c>
      <c r="I378" s="2" t="s">
        <v>1218</v>
      </c>
      <c r="J378" s="3" t="str">
        <f>HYPERLINK("https://www.boe.es/gazeta/dias/1829/08/04/pdfs/GMD-1829-109.pdf#page=3","Abrir facsímil")</f>
        <v>Abrir facsímil</v>
      </c>
      <c r="K378" s="3" t="s">
        <v>52</v>
      </c>
    </row>
    <row r="379" spans="1:11" ht="42" customHeight="1">
      <c r="A379" s="2" t="s">
        <v>1219</v>
      </c>
      <c r="B379" s="2" t="s">
        <v>1220</v>
      </c>
      <c r="C379" s="2" t="s">
        <v>55</v>
      </c>
      <c r="D379" s="2" t="s">
        <v>18</v>
      </c>
      <c r="E379" s="5" t="s">
        <v>102</v>
      </c>
      <c r="F379" s="3" t="s">
        <v>103</v>
      </c>
      <c r="G379" s="3" t="s">
        <v>21</v>
      </c>
      <c r="H379" s="2" t="s">
        <v>50</v>
      </c>
      <c r="I379" s="2" t="s">
        <v>1221</v>
      </c>
      <c r="J379" s="3" t="str">
        <f>HYPERLINK("https://www.boe.es/gazeta/dias/1829/01/31/pdfs/GMD-1829-14.pdf#page=3","Abrir facsímil")</f>
        <v>Abrir facsímil</v>
      </c>
      <c r="K379" s="3" t="s">
        <v>52</v>
      </c>
    </row>
    <row r="380" spans="1:11" ht="42" customHeight="1">
      <c r="A380" s="2" t="s">
        <v>1222</v>
      </c>
      <c r="B380" s="2" t="s">
        <v>1223</v>
      </c>
      <c r="C380" s="2" t="s">
        <v>167</v>
      </c>
      <c r="D380" s="2" t="s">
        <v>18</v>
      </c>
      <c r="E380" s="5" t="s">
        <v>1023</v>
      </c>
      <c r="F380" s="3" t="s">
        <v>1024</v>
      </c>
      <c r="G380" s="3" t="s">
        <v>30</v>
      </c>
      <c r="H380" s="2" t="s">
        <v>50</v>
      </c>
      <c r="I380" s="2" t="s">
        <v>1224</v>
      </c>
      <c r="J380" s="3" t="str">
        <f>HYPERLINK("https://www.boe.es/gazeta/dias/1829/12/29/pdfs/GMD-1829-179.pdf#page=4","Abrir facsímil")</f>
        <v>Abrir facsímil</v>
      </c>
      <c r="K380" s="3" t="s">
        <v>52</v>
      </c>
    </row>
    <row r="381" spans="1:11" ht="42" customHeight="1">
      <c r="A381" s="2" t="s">
        <v>1225</v>
      </c>
      <c r="B381" s="2" t="s">
        <v>1225</v>
      </c>
      <c r="C381" s="2" t="s">
        <v>34</v>
      </c>
      <c r="D381" s="2" t="s">
        <v>35</v>
      </c>
      <c r="E381" s="5" t="s">
        <v>178</v>
      </c>
      <c r="F381" s="3" t="s">
        <v>179</v>
      </c>
      <c r="G381" s="3" t="s">
        <v>30</v>
      </c>
      <c r="H381" s="2" t="s">
        <v>50</v>
      </c>
      <c r="I381" s="2" t="s">
        <v>1226</v>
      </c>
      <c r="J381" s="3" t="str">
        <f>HYPERLINK("https://www.boe.es/gazeta/dias/1829/01/15/pdfs/GMD-1829-7.pdf#page=4","Abrir facsímil")</f>
        <v>Abrir facsímil</v>
      </c>
      <c r="K381" s="3" t="s">
        <v>52</v>
      </c>
    </row>
    <row r="382" spans="1:11" ht="42" customHeight="1">
      <c r="A382" s="2" t="s">
        <v>1227</v>
      </c>
      <c r="B382" s="2" t="s">
        <v>1228</v>
      </c>
      <c r="C382" s="2" t="s">
        <v>41</v>
      </c>
      <c r="D382" s="2" t="s">
        <v>42</v>
      </c>
      <c r="E382" s="5" t="s">
        <v>188</v>
      </c>
      <c r="F382" s="3" t="s">
        <v>189</v>
      </c>
      <c r="G382" s="3" t="s">
        <v>190</v>
      </c>
      <c r="H382" s="2" t="s">
        <v>50</v>
      </c>
      <c r="I382" s="2" t="s">
        <v>1229</v>
      </c>
      <c r="J382" s="3" t="str">
        <f>HYPERLINK("https://www.boe.es/gazeta/dias/1829/05/02/pdfs/GMD-1829-53.pdf#page=3","Abrir facsímil")</f>
        <v>Abrir facsímil</v>
      </c>
      <c r="K382" s="3" t="s">
        <v>52</v>
      </c>
    </row>
    <row r="383" spans="1:11" ht="42" customHeight="1">
      <c r="A383" s="2" t="s">
        <v>1230</v>
      </c>
      <c r="B383" s="2" t="s">
        <v>1231</v>
      </c>
      <c r="C383" s="2" t="s">
        <v>17</v>
      </c>
      <c r="D383" s="2" t="s">
        <v>18</v>
      </c>
      <c r="E383" s="5" t="s">
        <v>344</v>
      </c>
      <c r="F383" s="3" t="s">
        <v>345</v>
      </c>
      <c r="G383" s="3" t="s">
        <v>30</v>
      </c>
      <c r="H383" s="2" t="s">
        <v>50</v>
      </c>
      <c r="I383" s="2" t="s">
        <v>1232</v>
      </c>
      <c r="J383" s="3" t="str">
        <f>HYPERLINK("https://www.boe.es/gazeta/dias/1829/08/29/pdfs/GMD-1829-120.pdf#page=4","Abrir facsímil")</f>
        <v>Abrir facsímil</v>
      </c>
      <c r="K383" s="3" t="s">
        <v>52</v>
      </c>
    </row>
    <row r="384" spans="1:11" ht="42" customHeight="1">
      <c r="A384" s="2" t="s">
        <v>1233</v>
      </c>
      <c r="B384" s="2" t="s">
        <v>1234</v>
      </c>
      <c r="C384" s="2" t="s">
        <v>151</v>
      </c>
      <c r="D384" s="2" t="s">
        <v>18</v>
      </c>
      <c r="E384" s="5" t="s">
        <v>183</v>
      </c>
      <c r="F384" s="3" t="s">
        <v>184</v>
      </c>
      <c r="G384" s="3" t="s">
        <v>21</v>
      </c>
      <c r="H384" s="2" t="s">
        <v>50</v>
      </c>
      <c r="I384" s="2" t="s">
        <v>1235</v>
      </c>
      <c r="J384" s="3" t="str">
        <f>HYPERLINK("https://www.boe.es/gazeta/dias/1829/10/13/pdfs/GMD-1829-146.pdf#page=3","Abrir facsímil")</f>
        <v>Abrir facsímil</v>
      </c>
      <c r="K384" s="3" t="s">
        <v>52</v>
      </c>
    </row>
    <row r="385" spans="1:11" ht="42" customHeight="1">
      <c r="A385" s="2" t="s">
        <v>1236</v>
      </c>
      <c r="B385" s="2" t="s">
        <v>1236</v>
      </c>
      <c r="C385" s="2" t="s">
        <v>61</v>
      </c>
      <c r="D385" s="2" t="s">
        <v>18</v>
      </c>
      <c r="E385" s="5" t="s">
        <v>142</v>
      </c>
      <c r="F385" s="3" t="s">
        <v>143</v>
      </c>
      <c r="G385" s="3" t="s">
        <v>71</v>
      </c>
      <c r="H385" s="2" t="s">
        <v>50</v>
      </c>
      <c r="I385" s="2" t="s">
        <v>1237</v>
      </c>
      <c r="J385" s="3" t="str">
        <f>HYPERLINK("https://www.boe.es/gazeta/dias/1829/10/29/pdfs/GMD-1829-153.pdf#page=2","Abrir facsímil")</f>
        <v>Abrir facsímil</v>
      </c>
      <c r="K385" s="3" t="s">
        <v>52</v>
      </c>
    </row>
    <row r="386" spans="1:11" ht="42" customHeight="1">
      <c r="A386" s="2" t="s">
        <v>1238</v>
      </c>
      <c r="B386" s="2" t="s">
        <v>1238</v>
      </c>
      <c r="C386" s="2" t="s">
        <v>41</v>
      </c>
      <c r="D386" s="2" t="s">
        <v>42</v>
      </c>
      <c r="E386" s="5" t="s">
        <v>94</v>
      </c>
      <c r="F386" s="3" t="s">
        <v>95</v>
      </c>
      <c r="G386" s="3" t="s">
        <v>21</v>
      </c>
      <c r="H386" s="2" t="s">
        <v>50</v>
      </c>
      <c r="I386" s="2" t="s">
        <v>1239</v>
      </c>
      <c r="J386" s="3" t="str">
        <f>HYPERLINK("https://www.boe.es/gazeta/dias/1829/04/16/pdfs/GMD-1829-46.pdf#page=3","Abrir facsímil")</f>
        <v>Abrir facsímil</v>
      </c>
      <c r="K386" s="3" t="s">
        <v>52</v>
      </c>
    </row>
    <row r="387" spans="1:11" ht="42" customHeight="1">
      <c r="A387" s="2" t="s">
        <v>1240</v>
      </c>
      <c r="B387" s="2" t="s">
        <v>1241</v>
      </c>
      <c r="C387" s="2" t="s">
        <v>17</v>
      </c>
      <c r="D387" s="2" t="s">
        <v>18</v>
      </c>
      <c r="E387" s="5" t="s">
        <v>1242</v>
      </c>
      <c r="F387" s="3" t="s">
        <v>1243</v>
      </c>
      <c r="G387" s="3" t="s">
        <v>30</v>
      </c>
      <c r="H387" s="2" t="s">
        <v>50</v>
      </c>
      <c r="I387" s="2" t="s">
        <v>1244</v>
      </c>
      <c r="J387" s="3" t="str">
        <f>HYPERLINK("https://www.boe.es/gazeta/dias/1829/05/28/pdfs/GMD-1829-80.pdf#page=4","Abrir facsímil")</f>
        <v>Abrir facsímil</v>
      </c>
      <c r="K387" s="3" t="s">
        <v>52</v>
      </c>
    </row>
    <row r="388" spans="1:11" ht="42" customHeight="1">
      <c r="A388" s="2" t="s">
        <v>1245</v>
      </c>
      <c r="B388" s="2" t="s">
        <v>1246</v>
      </c>
      <c r="C388" s="2" t="s">
        <v>167</v>
      </c>
      <c r="D388" s="2" t="s">
        <v>18</v>
      </c>
      <c r="E388" s="5" t="s">
        <v>202</v>
      </c>
      <c r="F388" s="3" t="s">
        <v>203</v>
      </c>
      <c r="G388" s="3" t="s">
        <v>30</v>
      </c>
      <c r="H388" s="2" t="s">
        <v>50</v>
      </c>
      <c r="I388" s="2" t="s">
        <v>1247</v>
      </c>
      <c r="J388" s="3" t="str">
        <f>HYPERLINK("https://www.boe.es/gazeta/dias/1829/04/07/pdfs/GMD-1829-42.pdf#page=4","Abrir facsímil")</f>
        <v>Abrir facsímil</v>
      </c>
      <c r="K388" s="3" t="s">
        <v>52</v>
      </c>
    </row>
    <row r="389" spans="1:11" ht="42" customHeight="1">
      <c r="A389" s="2" t="s">
        <v>1248</v>
      </c>
      <c r="B389" s="2" t="s">
        <v>1249</v>
      </c>
      <c r="C389" s="2" t="s">
        <v>167</v>
      </c>
      <c r="D389" s="2" t="s">
        <v>18</v>
      </c>
      <c r="E389" s="5" t="s">
        <v>243</v>
      </c>
      <c r="F389" s="3" t="s">
        <v>244</v>
      </c>
      <c r="G389" s="3" t="s">
        <v>1031</v>
      </c>
      <c r="H389" s="2" t="s">
        <v>50</v>
      </c>
      <c r="I389" s="2" t="s">
        <v>1250</v>
      </c>
      <c r="J389" s="3" t="str">
        <f>HYPERLINK("https://www.boe.es/gazeta/dias/1829/07/21/pdfs/GMD-1829-103.pdf#page=3","Abrir facsímil")</f>
        <v>Abrir facsímil</v>
      </c>
      <c r="K389" s="3" t="s">
        <v>52</v>
      </c>
    </row>
    <row r="390" spans="1:11" ht="42" customHeight="1">
      <c r="A390" s="2" t="s">
        <v>1251</v>
      </c>
      <c r="B390" s="2" t="s">
        <v>1252</v>
      </c>
      <c r="C390" s="2" t="s">
        <v>34</v>
      </c>
      <c r="D390" s="2" t="s">
        <v>35</v>
      </c>
      <c r="E390" s="5" t="s">
        <v>214</v>
      </c>
      <c r="F390" s="3" t="s">
        <v>215</v>
      </c>
      <c r="G390" s="3" t="s">
        <v>21</v>
      </c>
      <c r="H390" s="2" t="s">
        <v>50</v>
      </c>
      <c r="I390" s="2" t="s">
        <v>1253</v>
      </c>
      <c r="J390" s="3" t="str">
        <f>HYPERLINK("https://www.boe.es/gazeta/dias/1829/08/13/pdfs/GMD-1829-113.pdf#page=3","Abrir facsímil")</f>
        <v>Abrir facsímil</v>
      </c>
      <c r="K390" s="3" t="s">
        <v>52</v>
      </c>
    </row>
    <row r="391" spans="1:11" ht="42" customHeight="1">
      <c r="A391" s="2" t="s">
        <v>1254</v>
      </c>
      <c r="B391" s="2" t="s">
        <v>1255</v>
      </c>
      <c r="C391" s="2" t="s">
        <v>41</v>
      </c>
      <c r="D391" s="2" t="s">
        <v>42</v>
      </c>
      <c r="E391" s="5" t="s">
        <v>152</v>
      </c>
      <c r="F391" s="3" t="s">
        <v>153</v>
      </c>
      <c r="G391" s="3" t="s">
        <v>21</v>
      </c>
      <c r="H391" s="2" t="s">
        <v>50</v>
      </c>
      <c r="I391" s="2" t="s">
        <v>1256</v>
      </c>
      <c r="J391" s="3" t="str">
        <f>HYPERLINK("https://www.boe.es/gazeta/dias/1829/06/02/pdfs/GMD-1829-82.pdf#page=3","Abrir facsímil")</f>
        <v>Abrir facsímil</v>
      </c>
      <c r="K391" s="3" t="s">
        <v>52</v>
      </c>
    </row>
    <row r="392" spans="1:11" ht="42" customHeight="1">
      <c r="A392" s="2" t="s">
        <v>1257</v>
      </c>
      <c r="B392" s="2" t="s">
        <v>1257</v>
      </c>
      <c r="C392" s="2" t="s">
        <v>41</v>
      </c>
      <c r="D392" s="2" t="s">
        <v>42</v>
      </c>
      <c r="E392" s="5" t="s">
        <v>425</v>
      </c>
      <c r="F392" s="3" t="s">
        <v>426</v>
      </c>
      <c r="G392" s="3" t="s">
        <v>30</v>
      </c>
      <c r="H392" s="2" t="s">
        <v>50</v>
      </c>
      <c r="I392" s="2" t="s">
        <v>1258</v>
      </c>
      <c r="J392" s="3" t="str">
        <f>HYPERLINK("https://www.boe.es/gazeta/dias/1829/10/15/pdfs/GMD-1829-147.pdf#page=4","Abrir facsímil")</f>
        <v>Abrir facsímil</v>
      </c>
      <c r="K392" s="3" t="s">
        <v>52</v>
      </c>
    </row>
    <row r="393" spans="1:11" ht="42" customHeight="1">
      <c r="A393" s="2" t="s">
        <v>1257</v>
      </c>
      <c r="B393" s="2" t="s">
        <v>1257</v>
      </c>
      <c r="C393" s="2" t="s">
        <v>41</v>
      </c>
      <c r="D393" s="2" t="s">
        <v>42</v>
      </c>
      <c r="E393" s="5" t="s">
        <v>504</v>
      </c>
      <c r="F393" s="3" t="s">
        <v>505</v>
      </c>
      <c r="G393" s="3" t="s">
        <v>71</v>
      </c>
      <c r="H393" s="2" t="s">
        <v>50</v>
      </c>
      <c r="I393" s="2" t="s">
        <v>1259</v>
      </c>
      <c r="J393" s="3" t="str">
        <f>HYPERLINK("https://www.boe.es/gazeta/dias/1829/12/03/pdfs/GMD-1829-168.pdf#page=2","Abrir facsímil")</f>
        <v>Abrir facsímil</v>
      </c>
      <c r="K393" s="3" t="s">
        <v>52</v>
      </c>
    </row>
    <row r="394" spans="1:11" ht="42" customHeight="1">
      <c r="A394" s="2" t="s">
        <v>1260</v>
      </c>
      <c r="B394" s="2" t="s">
        <v>1261</v>
      </c>
      <c r="C394" s="2" t="s">
        <v>41</v>
      </c>
      <c r="D394" s="2" t="s">
        <v>42</v>
      </c>
      <c r="E394" s="5" t="s">
        <v>504</v>
      </c>
      <c r="F394" s="3" t="s">
        <v>505</v>
      </c>
      <c r="G394" s="3" t="s">
        <v>71</v>
      </c>
      <c r="H394" s="2" t="s">
        <v>22</v>
      </c>
      <c r="I394" s="2" t="s">
        <v>1262</v>
      </c>
      <c r="J394" s="3" t="str">
        <f>HYPERLINK("https://www.boe.es/gazeta/dias/1829/12/03/pdfs/GMD-1829-168.pdf#page=2","Abrir facsímil")</f>
        <v>Abrir facsímil</v>
      </c>
      <c r="K394" s="3" t="s">
        <v>24</v>
      </c>
    </row>
    <row r="395" spans="1:11" ht="42" customHeight="1">
      <c r="A395" s="2" t="s">
        <v>1263</v>
      </c>
      <c r="B395" s="2" t="s">
        <v>1263</v>
      </c>
      <c r="C395" s="2" t="s">
        <v>41</v>
      </c>
      <c r="D395" s="2" t="s">
        <v>42</v>
      </c>
      <c r="E395" s="5" t="s">
        <v>98</v>
      </c>
      <c r="F395" s="3" t="s">
        <v>99</v>
      </c>
      <c r="G395" s="3" t="s">
        <v>45</v>
      </c>
      <c r="H395" s="2" t="s">
        <v>50</v>
      </c>
      <c r="I395" s="2" t="s">
        <v>1264</v>
      </c>
      <c r="J395" s="3" t="str">
        <f>HYPERLINK("https://www.boe.es/gazeta/dias/1829/01/06/pdfs/GMD-1829-3.pdf#page=1","Abrir facsímil")</f>
        <v>Abrir facsímil</v>
      </c>
      <c r="K395" s="3" t="s">
        <v>52</v>
      </c>
    </row>
    <row r="396" spans="1:11" ht="42" customHeight="1">
      <c r="A396" s="2" t="s">
        <v>1263</v>
      </c>
      <c r="B396" s="2" t="s">
        <v>1263</v>
      </c>
      <c r="C396" s="2" t="s">
        <v>41</v>
      </c>
      <c r="D396" s="2" t="s">
        <v>42</v>
      </c>
      <c r="E396" s="5" t="s">
        <v>98</v>
      </c>
      <c r="F396" s="3" t="s">
        <v>99</v>
      </c>
      <c r="G396" s="3" t="s">
        <v>71</v>
      </c>
      <c r="H396" s="2" t="s">
        <v>50</v>
      </c>
      <c r="I396" s="2" t="s">
        <v>1265</v>
      </c>
      <c r="J396" s="3" t="str">
        <f>HYPERLINK("https://www.boe.es/gazeta/dias/1829/01/06/pdfs/GMD-1829-3.pdf#page=2","Abrir facsímil")</f>
        <v>Abrir facsímil</v>
      </c>
      <c r="K396" s="3" t="s">
        <v>52</v>
      </c>
    </row>
    <row r="397" spans="1:11" ht="42" customHeight="1">
      <c r="A397" s="2" t="s">
        <v>1266</v>
      </c>
      <c r="B397" s="2" t="s">
        <v>1266</v>
      </c>
      <c r="C397" s="2" t="s">
        <v>41</v>
      </c>
      <c r="D397" s="2" t="s">
        <v>42</v>
      </c>
      <c r="E397" s="5" t="s">
        <v>485</v>
      </c>
      <c r="F397" s="3" t="s">
        <v>486</v>
      </c>
      <c r="G397" s="3" t="s">
        <v>45</v>
      </c>
      <c r="H397" s="2" t="s">
        <v>50</v>
      </c>
      <c r="I397" s="2" t="s">
        <v>1267</v>
      </c>
      <c r="J397" s="3" t="str">
        <f>HYPERLINK("https://www.boe.es/gazeta/dias/1829/01/08/pdfs/GMD-1829-4.pdf#page=1","Abrir facsímil")</f>
        <v>Abrir facsímil</v>
      </c>
      <c r="K397" s="3" t="s">
        <v>52</v>
      </c>
    </row>
    <row r="398" spans="1:11" ht="42" customHeight="1">
      <c r="A398" s="2" t="s">
        <v>1263</v>
      </c>
      <c r="B398" s="2" t="s">
        <v>1263</v>
      </c>
      <c r="C398" s="2" t="s">
        <v>41</v>
      </c>
      <c r="D398" s="2" t="s">
        <v>42</v>
      </c>
      <c r="E398" s="5" t="s">
        <v>1268</v>
      </c>
      <c r="F398" s="3" t="s">
        <v>1269</v>
      </c>
      <c r="G398" s="3" t="s">
        <v>71</v>
      </c>
      <c r="H398" s="2" t="s">
        <v>50</v>
      </c>
      <c r="I398" s="2" t="s">
        <v>1270</v>
      </c>
      <c r="J398" s="3" t="str">
        <f>HYPERLINK("https://www.boe.es/gazeta/dias/1829/01/17/pdfs/GMD-1829-8.pdf#page=2","Abrir facsímil")</f>
        <v>Abrir facsímil</v>
      </c>
      <c r="K398" s="3" t="s">
        <v>52</v>
      </c>
    </row>
    <row r="399" spans="1:11" ht="42" customHeight="1">
      <c r="A399" s="2" t="s">
        <v>1263</v>
      </c>
      <c r="B399" s="2" t="s">
        <v>1263</v>
      </c>
      <c r="C399" s="2" t="s">
        <v>41</v>
      </c>
      <c r="D399" s="2" t="s">
        <v>42</v>
      </c>
      <c r="E399" s="5" t="s">
        <v>521</v>
      </c>
      <c r="F399" s="3" t="s">
        <v>522</v>
      </c>
      <c r="G399" s="3" t="s">
        <v>21</v>
      </c>
      <c r="H399" s="2" t="s">
        <v>50</v>
      </c>
      <c r="I399" s="2" t="s">
        <v>1271</v>
      </c>
      <c r="J399" s="3" t="str">
        <f>HYPERLINK("https://www.boe.es/gazeta/dias/1829/01/27/pdfs/GMD-1829-12.pdf#page=3","Abrir facsímil")</f>
        <v>Abrir facsímil</v>
      </c>
      <c r="K399" s="3" t="s">
        <v>52</v>
      </c>
    </row>
    <row r="400" spans="1:11" ht="42" customHeight="1">
      <c r="A400" s="2" t="s">
        <v>1263</v>
      </c>
      <c r="B400" s="2" t="s">
        <v>1263</v>
      </c>
      <c r="C400" s="2" t="s">
        <v>17</v>
      </c>
      <c r="D400" s="2" t="s">
        <v>18</v>
      </c>
      <c r="E400" s="5" t="s">
        <v>874</v>
      </c>
      <c r="F400" s="3" t="s">
        <v>875</v>
      </c>
      <c r="G400" s="3" t="s">
        <v>71</v>
      </c>
      <c r="H400" s="2" t="s">
        <v>50</v>
      </c>
      <c r="I400" s="2" t="s">
        <v>1272</v>
      </c>
      <c r="J400" s="3" t="str">
        <f>HYPERLINK("https://www.boe.es/gazeta/dias/1829/02/26/pdfs/GMD-1829-25.pdf#page=2","Abrir facsímil")</f>
        <v>Abrir facsímil</v>
      </c>
      <c r="K400" s="3" t="s">
        <v>52</v>
      </c>
    </row>
    <row r="401" spans="1:11" ht="42" customHeight="1">
      <c r="A401" s="2" t="s">
        <v>1263</v>
      </c>
      <c r="B401" s="2" t="s">
        <v>1263</v>
      </c>
      <c r="C401" s="2" t="s">
        <v>55</v>
      </c>
      <c r="D401" s="2" t="s">
        <v>18</v>
      </c>
      <c r="E401" s="5" t="s">
        <v>793</v>
      </c>
      <c r="F401" s="3" t="s">
        <v>794</v>
      </c>
      <c r="G401" s="3" t="s">
        <v>71</v>
      </c>
      <c r="H401" s="2" t="s">
        <v>50</v>
      </c>
      <c r="I401" s="2" t="s">
        <v>1273</v>
      </c>
      <c r="J401" s="3" t="str">
        <f>HYPERLINK("https://www.boe.es/gazeta/dias/1829/03/19/pdfs/GMD-1829-34.pdf#page=2","Abrir facsímil")</f>
        <v>Abrir facsímil</v>
      </c>
      <c r="K401" s="3" t="s">
        <v>52</v>
      </c>
    </row>
    <row r="402" spans="1:11" ht="42" customHeight="1">
      <c r="A402" s="2" t="s">
        <v>1263</v>
      </c>
      <c r="B402" s="2" t="s">
        <v>1263</v>
      </c>
      <c r="C402" s="2" t="s">
        <v>17</v>
      </c>
      <c r="D402" s="2" t="s">
        <v>18</v>
      </c>
      <c r="E402" s="5" t="s">
        <v>260</v>
      </c>
      <c r="F402" s="3" t="s">
        <v>261</v>
      </c>
      <c r="G402" s="3" t="s">
        <v>21</v>
      </c>
      <c r="H402" s="2" t="s">
        <v>50</v>
      </c>
      <c r="I402" s="2" t="s">
        <v>1274</v>
      </c>
      <c r="J402" s="3" t="str">
        <f>HYPERLINK("https://www.boe.es/gazeta/dias/1829/05/30/pdfs/GMD-1829-81.pdf#page=3","Abrir facsímil")</f>
        <v>Abrir facsímil</v>
      </c>
      <c r="K402" s="3" t="s">
        <v>52</v>
      </c>
    </row>
    <row r="403" spans="1:11" ht="42" customHeight="1">
      <c r="A403" s="2" t="s">
        <v>1263</v>
      </c>
      <c r="B403" s="2" t="s">
        <v>1263</v>
      </c>
      <c r="C403" s="2" t="s">
        <v>41</v>
      </c>
      <c r="D403" s="2" t="s">
        <v>42</v>
      </c>
      <c r="E403" s="5" t="s">
        <v>1275</v>
      </c>
      <c r="F403" s="3" t="s">
        <v>1276</v>
      </c>
      <c r="G403" s="3" t="s">
        <v>71</v>
      </c>
      <c r="H403" s="2" t="s">
        <v>50</v>
      </c>
      <c r="I403" s="2" t="s">
        <v>1277</v>
      </c>
      <c r="J403" s="3" t="str">
        <f>HYPERLINK("https://www.boe.es/gazeta/dias/1829/06/23/pdfs/GMD-1829-91.pdf#page=2","Abrir facsímil")</f>
        <v>Abrir facsímil</v>
      </c>
      <c r="K403" s="3" t="s">
        <v>52</v>
      </c>
    </row>
    <row r="404" spans="1:11" ht="42" customHeight="1">
      <c r="A404" s="2" t="s">
        <v>1263</v>
      </c>
      <c r="B404" s="2" t="s">
        <v>1263</v>
      </c>
      <c r="C404" s="2" t="s">
        <v>41</v>
      </c>
      <c r="D404" s="2" t="s">
        <v>42</v>
      </c>
      <c r="E404" s="5" t="s">
        <v>279</v>
      </c>
      <c r="F404" s="3" t="s">
        <v>280</v>
      </c>
      <c r="G404" s="3" t="s">
        <v>45</v>
      </c>
      <c r="H404" s="2" t="s">
        <v>50</v>
      </c>
      <c r="I404" s="2" t="s">
        <v>1278</v>
      </c>
      <c r="J404" s="3" t="str">
        <f>HYPERLINK("https://www.boe.es/gazeta/dias/1829/06/27/pdfs/GMD-1829-93.pdf#page=1","Abrir facsímil")</f>
        <v>Abrir facsímil</v>
      </c>
      <c r="K404" s="3" t="s">
        <v>52</v>
      </c>
    </row>
    <row r="405" spans="1:11" ht="42" customHeight="1">
      <c r="A405" s="2" t="s">
        <v>1263</v>
      </c>
      <c r="B405" s="2" t="s">
        <v>1263</v>
      </c>
      <c r="C405" s="2" t="s">
        <v>41</v>
      </c>
      <c r="D405" s="2" t="s">
        <v>42</v>
      </c>
      <c r="E405" s="5" t="s">
        <v>1279</v>
      </c>
      <c r="F405" s="3" t="s">
        <v>1280</v>
      </c>
      <c r="G405" s="3" t="s">
        <v>45</v>
      </c>
      <c r="H405" s="2" t="s">
        <v>50</v>
      </c>
      <c r="I405" s="2" t="s">
        <v>1281</v>
      </c>
      <c r="J405" s="3" t="str">
        <f>HYPERLINK("https://www.boe.es/gazeta/dias/1829/06/30/pdfs/GMD-1829-94.pdf#page=1","Abrir facsímil")</f>
        <v>Abrir facsímil</v>
      </c>
      <c r="K405" s="3" t="s">
        <v>52</v>
      </c>
    </row>
    <row r="406" spans="1:11" ht="42" customHeight="1">
      <c r="A406" s="2" t="s">
        <v>1263</v>
      </c>
      <c r="B406" s="2" t="s">
        <v>1263</v>
      </c>
      <c r="C406" s="2" t="s">
        <v>34</v>
      </c>
      <c r="D406" s="2" t="s">
        <v>35</v>
      </c>
      <c r="E406" s="5" t="s">
        <v>1195</v>
      </c>
      <c r="F406" s="3" t="s">
        <v>1196</v>
      </c>
      <c r="G406" s="3" t="s">
        <v>45</v>
      </c>
      <c r="H406" s="2" t="s">
        <v>50</v>
      </c>
      <c r="I406" s="2" t="s">
        <v>1282</v>
      </c>
      <c r="J406" s="3" t="str">
        <f>HYPERLINK("https://www.boe.es/gazeta/dias/1829/08/08/pdfs/GMD-1829-111.pdf#page=1","Abrir facsímil")</f>
        <v>Abrir facsímil</v>
      </c>
      <c r="K406" s="3" t="s">
        <v>52</v>
      </c>
    </row>
    <row r="407" spans="1:11" ht="42" customHeight="1">
      <c r="A407" s="2" t="s">
        <v>1263</v>
      </c>
      <c r="B407" s="2" t="s">
        <v>1263</v>
      </c>
      <c r="C407" s="2" t="s">
        <v>41</v>
      </c>
      <c r="D407" s="2" t="s">
        <v>42</v>
      </c>
      <c r="E407" s="5" t="s">
        <v>584</v>
      </c>
      <c r="F407" s="3" t="s">
        <v>585</v>
      </c>
      <c r="G407" s="3" t="s">
        <v>71</v>
      </c>
      <c r="H407" s="2" t="s">
        <v>50</v>
      </c>
      <c r="I407" s="2" t="s">
        <v>1283</v>
      </c>
      <c r="J407" s="3" t="str">
        <f>HYPERLINK("https://www.boe.es/gazeta/dias/1829/08/15/pdfs/GMD-1829-114.pdf#page=2","Abrir facsímil")</f>
        <v>Abrir facsímil</v>
      </c>
      <c r="K407" s="3" t="s">
        <v>52</v>
      </c>
    </row>
    <row r="408" spans="1:11" ht="42" customHeight="1">
      <c r="A408" s="2" t="s">
        <v>1263</v>
      </c>
      <c r="B408" s="2" t="s">
        <v>1263</v>
      </c>
      <c r="C408" s="2" t="s">
        <v>41</v>
      </c>
      <c r="D408" s="2" t="s">
        <v>42</v>
      </c>
      <c r="E408" s="5" t="s">
        <v>344</v>
      </c>
      <c r="F408" s="3" t="s">
        <v>345</v>
      </c>
      <c r="G408" s="3" t="s">
        <v>45</v>
      </c>
      <c r="H408" s="2" t="s">
        <v>50</v>
      </c>
      <c r="I408" s="2" t="s">
        <v>1284</v>
      </c>
      <c r="J408" s="3" t="str">
        <f>HYPERLINK("https://www.boe.es/gazeta/dias/1829/08/29/pdfs/GMD-1829-120.pdf#page=1","Abrir facsímil")</f>
        <v>Abrir facsímil</v>
      </c>
      <c r="K408" s="3" t="s">
        <v>52</v>
      </c>
    </row>
    <row r="409" spans="1:11" ht="42" customHeight="1">
      <c r="A409" s="2" t="s">
        <v>1263</v>
      </c>
      <c r="B409" s="2" t="s">
        <v>1263</v>
      </c>
      <c r="C409" s="2" t="s">
        <v>17</v>
      </c>
      <c r="D409" s="2" t="s">
        <v>18</v>
      </c>
      <c r="E409" s="5" t="s">
        <v>316</v>
      </c>
      <c r="F409" s="3" t="s">
        <v>317</v>
      </c>
      <c r="G409" s="3" t="s">
        <v>45</v>
      </c>
      <c r="H409" s="2" t="s">
        <v>50</v>
      </c>
      <c r="I409" s="2" t="s">
        <v>1285</v>
      </c>
      <c r="J409" s="3" t="str">
        <f>HYPERLINK("https://www.boe.es/gazeta/dias/1829/09/22/pdfs/GMD-1829-137.pdf#page=1","Abrir facsímil")</f>
        <v>Abrir facsímil</v>
      </c>
      <c r="K409" s="3" t="s">
        <v>52</v>
      </c>
    </row>
    <row r="410" spans="1:11" ht="42" customHeight="1">
      <c r="A410" s="2" t="s">
        <v>1263</v>
      </c>
      <c r="B410" s="2" t="s">
        <v>1263</v>
      </c>
      <c r="C410" s="2" t="s">
        <v>17</v>
      </c>
      <c r="D410" s="2" t="s">
        <v>18</v>
      </c>
      <c r="E410" s="5" t="s">
        <v>330</v>
      </c>
      <c r="F410" s="3" t="s">
        <v>331</v>
      </c>
      <c r="G410" s="3" t="s">
        <v>71</v>
      </c>
      <c r="H410" s="2" t="s">
        <v>50</v>
      </c>
      <c r="I410" s="2" t="s">
        <v>1286</v>
      </c>
      <c r="J410" s="3" t="str">
        <f>HYPERLINK("https://www.boe.es/gazeta/dias/1829/10/08/pdfs/GMD-1829-144.pdf#page=2","Abrir facsímil")</f>
        <v>Abrir facsímil</v>
      </c>
      <c r="K410" s="3" t="s">
        <v>52</v>
      </c>
    </row>
    <row r="411" spans="1:11" ht="42" customHeight="1">
      <c r="A411" s="2" t="s">
        <v>1263</v>
      </c>
      <c r="B411" s="2" t="s">
        <v>1263</v>
      </c>
      <c r="C411" s="2" t="s">
        <v>17</v>
      </c>
      <c r="D411" s="2" t="s">
        <v>18</v>
      </c>
      <c r="E411" s="5" t="s">
        <v>1287</v>
      </c>
      <c r="F411" s="3" t="s">
        <v>1288</v>
      </c>
      <c r="G411" s="3" t="s">
        <v>45</v>
      </c>
      <c r="H411" s="2" t="s">
        <v>50</v>
      </c>
      <c r="I411" s="2" t="s">
        <v>1289</v>
      </c>
      <c r="J411" s="3" t="str">
        <f>HYPERLINK("https://www.boe.es/gazeta/dias/1829/10/10/pdfs/GMD-1829-145.pdf#page=1","Abrir facsímil")</f>
        <v>Abrir facsímil</v>
      </c>
      <c r="K411" s="3" t="s">
        <v>52</v>
      </c>
    </row>
    <row r="412" spans="1:11" ht="42" customHeight="1">
      <c r="A412" s="2" t="s">
        <v>1263</v>
      </c>
      <c r="B412" s="2" t="s">
        <v>1263</v>
      </c>
      <c r="C412" s="2" t="s">
        <v>41</v>
      </c>
      <c r="D412" s="2" t="s">
        <v>42</v>
      </c>
      <c r="E412" s="5" t="s">
        <v>334</v>
      </c>
      <c r="F412" s="3" t="s">
        <v>335</v>
      </c>
      <c r="G412" s="3" t="s">
        <v>71</v>
      </c>
      <c r="H412" s="2" t="s">
        <v>50</v>
      </c>
      <c r="I412" s="2" t="s">
        <v>1290</v>
      </c>
      <c r="J412" s="3" t="str">
        <f>HYPERLINK("https://www.boe.es/gazeta/dias/1829/11/19/pdfs/GMD-1829-162.pdf#page=2","Abrir facsímil")</f>
        <v>Abrir facsímil</v>
      </c>
      <c r="K412" s="3" t="s">
        <v>52</v>
      </c>
    </row>
    <row r="413" spans="1:11" ht="42" customHeight="1">
      <c r="A413" s="2" t="s">
        <v>1263</v>
      </c>
      <c r="B413" s="2" t="s">
        <v>1263</v>
      </c>
      <c r="C413" s="2" t="s">
        <v>167</v>
      </c>
      <c r="D413" s="2" t="s">
        <v>18</v>
      </c>
      <c r="E413" s="5" t="s">
        <v>1291</v>
      </c>
      <c r="F413" s="3" t="s">
        <v>1292</v>
      </c>
      <c r="G413" s="3" t="s">
        <v>71</v>
      </c>
      <c r="H413" s="2" t="s">
        <v>50</v>
      </c>
      <c r="I413" s="2" t="s">
        <v>1293</v>
      </c>
      <c r="J413" s="3" t="str">
        <f>HYPERLINK("https://www.boe.es/gazeta/dias/1829/12/17/pdfs/GMD-1829-174.pdf#page=2","Abrir facsímil")</f>
        <v>Abrir facsímil</v>
      </c>
      <c r="K413" s="3" t="s">
        <v>52</v>
      </c>
    </row>
    <row r="414" spans="1:11" ht="42" customHeight="1">
      <c r="A414" s="2" t="s">
        <v>1263</v>
      </c>
      <c r="B414" s="2" t="s">
        <v>1263</v>
      </c>
      <c r="C414" s="2" t="s">
        <v>17</v>
      </c>
      <c r="D414" s="2" t="s">
        <v>18</v>
      </c>
      <c r="E414" s="5" t="s">
        <v>1291</v>
      </c>
      <c r="F414" s="3" t="s">
        <v>1292</v>
      </c>
      <c r="G414" s="3" t="s">
        <v>21</v>
      </c>
      <c r="H414" s="2" t="s">
        <v>50</v>
      </c>
      <c r="I414" s="2" t="s">
        <v>1294</v>
      </c>
      <c r="J414" s="3" t="str">
        <f>HYPERLINK("https://www.boe.es/gazeta/dias/1829/12/17/pdfs/GMD-1829-174.pdf#page=3","Abrir facsímil")</f>
        <v>Abrir facsímil</v>
      </c>
      <c r="K414" s="3" t="s">
        <v>52</v>
      </c>
    </row>
    <row r="415" spans="1:11" ht="42" customHeight="1">
      <c r="A415" s="2" t="s">
        <v>1295</v>
      </c>
      <c r="B415" s="2" t="s">
        <v>1295</v>
      </c>
      <c r="C415" s="2" t="s">
        <v>17</v>
      </c>
      <c r="D415" s="2" t="s">
        <v>18</v>
      </c>
      <c r="E415" s="5" t="s">
        <v>962</v>
      </c>
      <c r="F415" s="3" t="s">
        <v>963</v>
      </c>
      <c r="G415" s="3" t="s">
        <v>71</v>
      </c>
      <c r="H415" s="2" t="s">
        <v>50</v>
      </c>
      <c r="I415" s="2" t="s">
        <v>1296</v>
      </c>
      <c r="J415" s="3" t="str">
        <f>HYPERLINK("https://www.boe.es/gazeta/dias/1829/09/17/pdfs/GMD-1829-135.pdf#page=2","Abrir facsímil")</f>
        <v>Abrir facsímil</v>
      </c>
      <c r="K415" s="3" t="s">
        <v>52</v>
      </c>
    </row>
    <row r="416" spans="1:11" ht="42" customHeight="1">
      <c r="A416" s="2" t="s">
        <v>1297</v>
      </c>
      <c r="B416" s="2" t="s">
        <v>1298</v>
      </c>
      <c r="C416" s="2" t="s">
        <v>34</v>
      </c>
      <c r="D416" s="2" t="s">
        <v>35</v>
      </c>
      <c r="E416" s="5" t="s">
        <v>1299</v>
      </c>
      <c r="F416" s="3" t="s">
        <v>1300</v>
      </c>
      <c r="G416" s="3" t="s">
        <v>45</v>
      </c>
      <c r="H416" s="2" t="s">
        <v>50</v>
      </c>
      <c r="I416" s="2" t="s">
        <v>1301</v>
      </c>
      <c r="J416" s="3" t="str">
        <f>HYPERLINK("https://www.boe.es/gazeta/dias/1829/12/22/pdfs/GMD-1829-176.pdf#page=1","Abrir facsímil")</f>
        <v>Abrir facsímil</v>
      </c>
      <c r="K416" s="3" t="s">
        <v>52</v>
      </c>
    </row>
    <row r="417" spans="1:11" ht="42" customHeight="1">
      <c r="A417" s="2" t="s">
        <v>1302</v>
      </c>
      <c r="B417" s="2" t="s">
        <v>1303</v>
      </c>
      <c r="C417" s="2" t="s">
        <v>41</v>
      </c>
      <c r="D417" s="2" t="s">
        <v>42</v>
      </c>
      <c r="E417" s="5" t="s">
        <v>1299</v>
      </c>
      <c r="F417" s="3" t="s">
        <v>1300</v>
      </c>
      <c r="G417" s="3" t="s">
        <v>45</v>
      </c>
      <c r="H417" s="2" t="s">
        <v>50</v>
      </c>
      <c r="I417" s="2" t="s">
        <v>1304</v>
      </c>
      <c r="J417" s="3" t="str">
        <f>HYPERLINK("https://www.boe.es/gazeta/dias/1829/12/22/pdfs/GMD-1829-176.pdf#page=1","Abrir facsímil")</f>
        <v>Abrir facsímil</v>
      </c>
      <c r="K417" s="3" t="s">
        <v>52</v>
      </c>
    </row>
    <row r="418" spans="1:11" ht="42" customHeight="1">
      <c r="A418" s="2" t="s">
        <v>1305</v>
      </c>
      <c r="B418" s="2" t="s">
        <v>1306</v>
      </c>
      <c r="C418" s="2" t="s">
        <v>55</v>
      </c>
      <c r="D418" s="2" t="s">
        <v>18</v>
      </c>
      <c r="E418" s="5" t="s">
        <v>1023</v>
      </c>
      <c r="F418" s="3" t="s">
        <v>1024</v>
      </c>
      <c r="G418" s="3" t="s">
        <v>71</v>
      </c>
      <c r="H418" s="2" t="s">
        <v>50</v>
      </c>
      <c r="I418" s="2" t="s">
        <v>1307</v>
      </c>
      <c r="J418" s="3" t="str">
        <f>HYPERLINK("https://www.boe.es/gazeta/dias/1829/12/29/pdfs/GMD-1829-179.pdf#page=2","Abrir facsímil")</f>
        <v>Abrir facsímil</v>
      </c>
      <c r="K418" s="3" t="s">
        <v>52</v>
      </c>
    </row>
    <row r="419" spans="1:11" ht="42" customHeight="1">
      <c r="A419" s="2" t="s">
        <v>1308</v>
      </c>
      <c r="B419" s="2" t="s">
        <v>1309</v>
      </c>
      <c r="C419" s="2" t="s">
        <v>17</v>
      </c>
      <c r="D419" s="2" t="s">
        <v>18</v>
      </c>
      <c r="E419" s="5" t="s">
        <v>1310</v>
      </c>
      <c r="F419" s="3" t="s">
        <v>1311</v>
      </c>
      <c r="G419" s="3" t="s">
        <v>30</v>
      </c>
      <c r="H419" s="2" t="s">
        <v>50</v>
      </c>
      <c r="I419" s="2" t="s">
        <v>1312</v>
      </c>
      <c r="J419" s="3" t="str">
        <f>HYPERLINK("https://www.boe.es/gazeta/dias/1829/10/01/pdfs/GMD-1829-141.pdf#page=4","Abrir facsímil")</f>
        <v>Abrir facsímil</v>
      </c>
      <c r="K419" s="3" t="s">
        <v>52</v>
      </c>
    </row>
    <row r="420" spans="1:11" ht="42" customHeight="1">
      <c r="A420" s="2" t="s">
        <v>1313</v>
      </c>
      <c r="B420" s="2" t="s">
        <v>1313</v>
      </c>
      <c r="C420" s="2" t="s">
        <v>27</v>
      </c>
      <c r="D420" s="2" t="s">
        <v>18</v>
      </c>
      <c r="E420" s="5" t="s">
        <v>62</v>
      </c>
      <c r="F420" s="3" t="s">
        <v>63</v>
      </c>
      <c r="G420" s="3" t="s">
        <v>495</v>
      </c>
      <c r="H420" s="2" t="s">
        <v>50</v>
      </c>
      <c r="I420" s="2" t="s">
        <v>1314</v>
      </c>
      <c r="J420" s="3" t="str">
        <f>HYPERLINK("https://www.boe.es/gazeta/dias/1829/02/19/pdfs/GMD-1829-22.pdf#page=4","Abrir facsímil")</f>
        <v>Abrir facsímil</v>
      </c>
      <c r="K420" s="3" t="s">
        <v>52</v>
      </c>
    </row>
    <row r="421" spans="1:11" ht="42" customHeight="1">
      <c r="A421" s="2" t="s">
        <v>1315</v>
      </c>
      <c r="B421" s="2" t="s">
        <v>1315</v>
      </c>
      <c r="C421" s="2" t="s">
        <v>41</v>
      </c>
      <c r="D421" s="2" t="s">
        <v>42</v>
      </c>
      <c r="E421" s="5" t="s">
        <v>1195</v>
      </c>
      <c r="F421" s="3" t="s">
        <v>1196</v>
      </c>
      <c r="G421" s="3" t="s">
        <v>21</v>
      </c>
      <c r="H421" s="2" t="s">
        <v>50</v>
      </c>
      <c r="I421" s="2" t="s">
        <v>1316</v>
      </c>
      <c r="J421" s="3" t="str">
        <f>HYPERLINK("https://www.boe.es/gazeta/dias/1829/08/08/pdfs/GMD-1829-111.pdf#page=3","Abrir facsímil")</f>
        <v>Abrir facsímil</v>
      </c>
      <c r="K421" s="3" t="s">
        <v>52</v>
      </c>
    </row>
    <row r="422" spans="1:11" ht="42" customHeight="1">
      <c r="A422" s="2" t="s">
        <v>1317</v>
      </c>
      <c r="B422" s="2" t="s">
        <v>1317</v>
      </c>
      <c r="C422" s="2" t="s">
        <v>41</v>
      </c>
      <c r="D422" s="2" t="s">
        <v>42</v>
      </c>
      <c r="E422" s="5" t="s">
        <v>569</v>
      </c>
      <c r="F422" s="3" t="s">
        <v>570</v>
      </c>
      <c r="G422" s="3" t="s">
        <v>45</v>
      </c>
      <c r="H422" s="2" t="s">
        <v>50</v>
      </c>
      <c r="I422" s="2" t="s">
        <v>1318</v>
      </c>
      <c r="J422" s="3" t="str">
        <f>HYPERLINK("https://www.boe.es/gazeta/dias/1829/05/21/pdfs/GMD-1829-77.pdf#page=1","Abrir facsímil")</f>
        <v>Abrir facsímil</v>
      </c>
      <c r="K422" s="3" t="s">
        <v>52</v>
      </c>
    </row>
    <row r="423" spans="1:11" ht="42" customHeight="1">
      <c r="A423" s="2" t="s">
        <v>1319</v>
      </c>
      <c r="B423" s="2" t="s">
        <v>1319</v>
      </c>
      <c r="C423" s="2" t="s">
        <v>34</v>
      </c>
      <c r="D423" s="2" t="s">
        <v>35</v>
      </c>
      <c r="E423" s="5" t="s">
        <v>584</v>
      </c>
      <c r="F423" s="3" t="s">
        <v>585</v>
      </c>
      <c r="G423" s="3" t="s">
        <v>21</v>
      </c>
      <c r="H423" s="2" t="s">
        <v>50</v>
      </c>
      <c r="I423" s="2" t="s">
        <v>1320</v>
      </c>
      <c r="J423" s="3" t="str">
        <f>HYPERLINK("https://www.boe.es/gazeta/dias/1829/08/15/pdfs/GMD-1829-114.pdf#page=3","Abrir facsímil")</f>
        <v>Abrir facsímil</v>
      </c>
      <c r="K423" s="3" t="s">
        <v>52</v>
      </c>
    </row>
    <row r="424" spans="1:11" ht="42" customHeight="1">
      <c r="A424" s="2" t="s">
        <v>1319</v>
      </c>
      <c r="B424" s="2" t="s">
        <v>1319</v>
      </c>
      <c r="C424" s="2" t="s">
        <v>27</v>
      </c>
      <c r="D424" s="2" t="s">
        <v>18</v>
      </c>
      <c r="E424" s="5" t="s">
        <v>75</v>
      </c>
      <c r="F424" s="3" t="s">
        <v>76</v>
      </c>
      <c r="G424" s="3" t="s">
        <v>30</v>
      </c>
      <c r="H424" s="2" t="s">
        <v>50</v>
      </c>
      <c r="I424" s="2" t="s">
        <v>1321</v>
      </c>
      <c r="J424" s="3" t="str">
        <f>HYPERLINK("https://www.boe.es/gazeta/dias/1829/09/05/pdfs/GMD-1829-123.pdf#page=4","Abrir facsímil")</f>
        <v>Abrir facsímil</v>
      </c>
      <c r="K424" s="3" t="s">
        <v>52</v>
      </c>
    </row>
    <row r="425" spans="1:11" ht="42" customHeight="1">
      <c r="A425" s="2" t="s">
        <v>1319</v>
      </c>
      <c r="B425" s="2" t="s">
        <v>1319</v>
      </c>
      <c r="C425" s="2" t="s">
        <v>34</v>
      </c>
      <c r="D425" s="2" t="s">
        <v>35</v>
      </c>
      <c r="E425" s="5" t="s">
        <v>316</v>
      </c>
      <c r="F425" s="3" t="s">
        <v>317</v>
      </c>
      <c r="G425" s="3" t="s">
        <v>21</v>
      </c>
      <c r="H425" s="2" t="s">
        <v>50</v>
      </c>
      <c r="I425" s="2" t="s">
        <v>1322</v>
      </c>
      <c r="J425" s="3" t="str">
        <f>HYPERLINK("https://www.boe.es/gazeta/dias/1829/09/22/pdfs/GMD-1829-137.pdf#page=3","Abrir facsímil")</f>
        <v>Abrir facsímil</v>
      </c>
      <c r="K425" s="3" t="s">
        <v>52</v>
      </c>
    </row>
    <row r="426" spans="1:11" ht="42" customHeight="1">
      <c r="A426" s="2" t="s">
        <v>1317</v>
      </c>
      <c r="B426" s="2" t="s">
        <v>1317</v>
      </c>
      <c r="C426" s="2" t="s">
        <v>17</v>
      </c>
      <c r="D426" s="2" t="s">
        <v>18</v>
      </c>
      <c r="E426" s="5" t="s">
        <v>1323</v>
      </c>
      <c r="F426" s="3" t="s">
        <v>1324</v>
      </c>
      <c r="G426" s="3" t="s">
        <v>21</v>
      </c>
      <c r="H426" s="2" t="s">
        <v>50</v>
      </c>
      <c r="I426" s="2" t="s">
        <v>1325</v>
      </c>
      <c r="J426" s="3" t="str">
        <f>HYPERLINK("https://www.boe.es/gazeta/dias/1829/11/05/pdfs/GMD-1829-156.pdf#page=3","Abrir facsímil")</f>
        <v>Abrir facsímil</v>
      </c>
      <c r="K426" s="3" t="s">
        <v>52</v>
      </c>
    </row>
    <row r="427" spans="1:11" ht="42" customHeight="1">
      <c r="A427" s="2" t="s">
        <v>1319</v>
      </c>
      <c r="B427" s="2" t="s">
        <v>1319</v>
      </c>
      <c r="C427" s="2" t="s">
        <v>167</v>
      </c>
      <c r="D427" s="2" t="s">
        <v>18</v>
      </c>
      <c r="E427" s="5" t="s">
        <v>220</v>
      </c>
      <c r="F427" s="3" t="s">
        <v>221</v>
      </c>
      <c r="G427" s="3" t="s">
        <v>21</v>
      </c>
      <c r="H427" s="2" t="s">
        <v>50</v>
      </c>
      <c r="I427" s="2" t="s">
        <v>1326</v>
      </c>
      <c r="J427" s="3" t="str">
        <f>HYPERLINK("https://www.boe.es/gazeta/dias/1829/12/10/pdfs/GMD-1829-171.pdf#page=3","Abrir facsímil")</f>
        <v>Abrir facsímil</v>
      </c>
      <c r="K427" s="3" t="s">
        <v>52</v>
      </c>
    </row>
    <row r="428" spans="1:11" ht="42" customHeight="1">
      <c r="A428" s="2" t="s">
        <v>1327</v>
      </c>
      <c r="B428" s="2" t="s">
        <v>1328</v>
      </c>
      <c r="C428" s="2" t="s">
        <v>34</v>
      </c>
      <c r="D428" s="2" t="s">
        <v>35</v>
      </c>
      <c r="E428" s="5" t="s">
        <v>316</v>
      </c>
      <c r="F428" s="3" t="s">
        <v>317</v>
      </c>
      <c r="G428" s="3" t="s">
        <v>30</v>
      </c>
      <c r="H428" s="2" t="s">
        <v>50</v>
      </c>
      <c r="I428" s="2" t="s">
        <v>1329</v>
      </c>
      <c r="J428" s="3" t="str">
        <f>HYPERLINK("https://www.boe.es/gazeta/dias/1829/09/22/pdfs/GMD-1829-137.pdf#page=4","Abrir facsímil")</f>
        <v>Abrir facsímil</v>
      </c>
      <c r="K428" s="3" t="s">
        <v>52</v>
      </c>
    </row>
    <row r="429" spans="1:11" ht="42" customHeight="1">
      <c r="A429" s="2" t="s">
        <v>1330</v>
      </c>
      <c r="B429" s="2" t="s">
        <v>1331</v>
      </c>
      <c r="C429" s="2" t="s">
        <v>17</v>
      </c>
      <c r="D429" s="2" t="s">
        <v>18</v>
      </c>
      <c r="E429" s="5" t="s">
        <v>1323</v>
      </c>
      <c r="F429" s="3" t="s">
        <v>1324</v>
      </c>
      <c r="G429" s="3" t="s">
        <v>21</v>
      </c>
      <c r="H429" s="2" t="s">
        <v>50</v>
      </c>
      <c r="I429" s="2" t="s">
        <v>1332</v>
      </c>
      <c r="J429" s="3" t="str">
        <f>HYPERLINK("https://www.boe.es/gazeta/dias/1829/11/05/pdfs/GMD-1829-156.pdf#page=3","Abrir facsímil")</f>
        <v>Abrir facsímil</v>
      </c>
      <c r="K429" s="3" t="s">
        <v>52</v>
      </c>
    </row>
    <row r="430" spans="1:11" ht="42" customHeight="1">
      <c r="A430" s="2" t="s">
        <v>1333</v>
      </c>
      <c r="B430" s="2" t="s">
        <v>1334</v>
      </c>
      <c r="C430" s="2" t="s">
        <v>167</v>
      </c>
      <c r="D430" s="2" t="s">
        <v>18</v>
      </c>
      <c r="E430" s="5" t="s">
        <v>87</v>
      </c>
      <c r="F430" s="3" t="s">
        <v>88</v>
      </c>
      <c r="G430" s="3" t="s">
        <v>21</v>
      </c>
      <c r="H430" s="2" t="s">
        <v>50</v>
      </c>
      <c r="I430" s="2" t="s">
        <v>1335</v>
      </c>
      <c r="J430" s="3" t="str">
        <f>HYPERLINK("https://www.boe.es/gazeta/dias/1829/11/24/pdfs/GMD-1829-164.pdf#page=3","Abrir facsímil")</f>
        <v>Abrir facsímil</v>
      </c>
      <c r="K430" s="3" t="s">
        <v>52</v>
      </c>
    </row>
    <row r="431" spans="1:11" ht="42" customHeight="1">
      <c r="A431" s="2" t="s">
        <v>1333</v>
      </c>
      <c r="B431" s="2" t="s">
        <v>1334</v>
      </c>
      <c r="C431" s="2" t="s">
        <v>17</v>
      </c>
      <c r="D431" s="2" t="s">
        <v>18</v>
      </c>
      <c r="E431" s="5" t="s">
        <v>220</v>
      </c>
      <c r="F431" s="3" t="s">
        <v>221</v>
      </c>
      <c r="G431" s="3" t="s">
        <v>21</v>
      </c>
      <c r="H431" s="2" t="s">
        <v>50</v>
      </c>
      <c r="I431" s="2" t="s">
        <v>1336</v>
      </c>
      <c r="J431" s="3" t="str">
        <f>HYPERLINK("https://www.boe.es/gazeta/dias/1829/12/10/pdfs/GMD-1829-171.pdf#page=3","Abrir facsímil")</f>
        <v>Abrir facsímil</v>
      </c>
      <c r="K431" s="3" t="s">
        <v>52</v>
      </c>
    </row>
    <row r="432" spans="1:11" ht="42" customHeight="1">
      <c r="A432" s="2" t="s">
        <v>1337</v>
      </c>
      <c r="B432" s="2" t="s">
        <v>1337</v>
      </c>
      <c r="C432" s="2" t="s">
        <v>27</v>
      </c>
      <c r="D432" s="2" t="s">
        <v>18</v>
      </c>
      <c r="E432" s="5" t="s">
        <v>202</v>
      </c>
      <c r="F432" s="3" t="s">
        <v>203</v>
      </c>
      <c r="G432" s="3" t="s">
        <v>30</v>
      </c>
      <c r="H432" s="2" t="s">
        <v>50</v>
      </c>
      <c r="I432" s="2" t="s">
        <v>1338</v>
      </c>
      <c r="J432" s="3" t="str">
        <f>HYPERLINK("https://www.boe.es/gazeta/dias/1829/04/07/pdfs/GMD-1829-42.pdf#page=4","Abrir facsímil")</f>
        <v>Abrir facsímil</v>
      </c>
      <c r="K432" s="3" t="s">
        <v>52</v>
      </c>
    </row>
    <row r="433" spans="1:11" ht="42" customHeight="1">
      <c r="A433" s="2" t="s">
        <v>1339</v>
      </c>
      <c r="B433" s="2" t="s">
        <v>1340</v>
      </c>
      <c r="C433" s="2" t="s">
        <v>17</v>
      </c>
      <c r="D433" s="2" t="s">
        <v>18</v>
      </c>
      <c r="E433" s="5" t="s">
        <v>403</v>
      </c>
      <c r="F433" s="3" t="s">
        <v>404</v>
      </c>
      <c r="G433" s="3" t="s">
        <v>21</v>
      </c>
      <c r="H433" s="2" t="s">
        <v>50</v>
      </c>
      <c r="I433" s="2" t="s">
        <v>1341</v>
      </c>
      <c r="J433" s="3" t="str">
        <f>HYPERLINK("https://www.boe.es/gazeta/dias/1829/10/22/pdfs/GMD-1829-150.pdf#page=3","Abrir facsímil")</f>
        <v>Abrir facsímil</v>
      </c>
      <c r="K433" s="3" t="s">
        <v>52</v>
      </c>
    </row>
    <row r="434" spans="1:11" ht="42" customHeight="1">
      <c r="A434" s="2" t="s">
        <v>1342</v>
      </c>
      <c r="B434" s="2" t="s">
        <v>1343</v>
      </c>
      <c r="C434" s="2" t="s">
        <v>17</v>
      </c>
      <c r="D434" s="2" t="s">
        <v>18</v>
      </c>
      <c r="E434" s="5" t="s">
        <v>732</v>
      </c>
      <c r="F434" s="3" t="s">
        <v>733</v>
      </c>
      <c r="G434" s="3" t="s">
        <v>30</v>
      </c>
      <c r="H434" s="2" t="s">
        <v>50</v>
      </c>
      <c r="I434" s="2" t="s">
        <v>1344</v>
      </c>
      <c r="J434" s="3" t="str">
        <f>HYPERLINK("https://www.boe.es/gazeta/dias/1829/04/02/pdfs/GMD-1829-40.pdf#page=4","Abrir facsímil")</f>
        <v>Abrir facsímil</v>
      </c>
      <c r="K434" s="3" t="s">
        <v>52</v>
      </c>
    </row>
    <row r="435" spans="1:11" ht="42" customHeight="1">
      <c r="A435" s="2" t="s">
        <v>1345</v>
      </c>
      <c r="B435" s="2" t="s">
        <v>1346</v>
      </c>
      <c r="C435" s="2" t="s">
        <v>27</v>
      </c>
      <c r="D435" s="2" t="s">
        <v>18</v>
      </c>
      <c r="E435" s="5" t="s">
        <v>1347</v>
      </c>
      <c r="F435" s="3" t="s">
        <v>1348</v>
      </c>
      <c r="G435" s="3" t="s">
        <v>30</v>
      </c>
      <c r="H435" s="2" t="s">
        <v>50</v>
      </c>
      <c r="I435" s="2" t="s">
        <v>1349</v>
      </c>
      <c r="J435" s="3" t="str">
        <f>HYPERLINK("https://www.boe.es/gazeta/dias/1829/01/20/pdfs/GMD-1829-9.pdf#page=4","Abrir facsímil")</f>
        <v>Abrir facsímil</v>
      </c>
      <c r="K435" s="3" t="s">
        <v>52</v>
      </c>
    </row>
    <row r="436" spans="1:11" ht="42" customHeight="1">
      <c r="A436" s="2" t="s">
        <v>1350</v>
      </c>
      <c r="B436" s="2" t="s">
        <v>1351</v>
      </c>
      <c r="C436" s="2" t="s">
        <v>167</v>
      </c>
      <c r="D436" s="2" t="s">
        <v>18</v>
      </c>
      <c r="E436" s="5" t="s">
        <v>83</v>
      </c>
      <c r="F436" s="3" t="s">
        <v>84</v>
      </c>
      <c r="G436" s="3" t="s">
        <v>30</v>
      </c>
      <c r="H436" s="2" t="s">
        <v>50</v>
      </c>
      <c r="I436" s="2" t="s">
        <v>1352</v>
      </c>
      <c r="J436" s="3" t="str">
        <f>HYPERLINK("https://www.boe.es/gazeta/dias/1829/08/04/pdfs/GMD-1829-109.pdf#page=4","Abrir facsímil")</f>
        <v>Abrir facsímil</v>
      </c>
      <c r="K436" s="3" t="s">
        <v>52</v>
      </c>
    </row>
    <row r="437" spans="1:11" ht="42" customHeight="1">
      <c r="A437" s="2" t="s">
        <v>1353</v>
      </c>
      <c r="B437" s="2" t="s">
        <v>1354</v>
      </c>
      <c r="C437" s="2" t="s">
        <v>34</v>
      </c>
      <c r="D437" s="2" t="s">
        <v>35</v>
      </c>
      <c r="E437" s="5" t="s">
        <v>745</v>
      </c>
      <c r="F437" s="3" t="s">
        <v>746</v>
      </c>
      <c r="G437" s="3" t="s">
        <v>747</v>
      </c>
      <c r="H437" s="2" t="s">
        <v>50</v>
      </c>
      <c r="I437" s="2" t="s">
        <v>1355</v>
      </c>
      <c r="J437" s="3" t="str">
        <f>HYPERLINK("https://www.boe.es/gazeta/dias/1829/05/16/pdfs/GMD-1829-72.pdf#page=3","Abrir facsímil")</f>
        <v>Abrir facsímil</v>
      </c>
      <c r="K437" s="3" t="s">
        <v>52</v>
      </c>
    </row>
    <row r="438" spans="1:11" ht="42" customHeight="1">
      <c r="A438" s="2" t="s">
        <v>1356</v>
      </c>
      <c r="B438" s="2" t="s">
        <v>1357</v>
      </c>
      <c r="C438" s="2" t="s">
        <v>34</v>
      </c>
      <c r="D438" s="2" t="s">
        <v>35</v>
      </c>
      <c r="E438" s="5" t="s">
        <v>745</v>
      </c>
      <c r="F438" s="3" t="s">
        <v>746</v>
      </c>
      <c r="G438" s="3" t="s">
        <v>747</v>
      </c>
      <c r="H438" s="2" t="s">
        <v>50</v>
      </c>
      <c r="I438" s="2" t="s">
        <v>1358</v>
      </c>
      <c r="J438" s="3" t="str">
        <f>HYPERLINK("https://www.boe.es/gazeta/dias/1829/05/16/pdfs/GMD-1829-72.pdf#page=3","Abrir facsímil")</f>
        <v>Abrir facsímil</v>
      </c>
      <c r="K438" s="3" t="s">
        <v>52</v>
      </c>
    </row>
    <row r="439" spans="1:11" ht="42" customHeight="1">
      <c r="A439" s="2" t="s">
        <v>1359</v>
      </c>
      <c r="B439" s="2" t="s">
        <v>1360</v>
      </c>
      <c r="C439" s="2" t="s">
        <v>167</v>
      </c>
      <c r="D439" s="2" t="s">
        <v>18</v>
      </c>
      <c r="E439" s="5" t="s">
        <v>429</v>
      </c>
      <c r="F439" s="3" t="s">
        <v>430</v>
      </c>
      <c r="G439" s="3" t="s">
        <v>30</v>
      </c>
      <c r="H439" s="2" t="s">
        <v>50</v>
      </c>
      <c r="I439" s="2" t="s">
        <v>1361</v>
      </c>
      <c r="J439" s="3" t="str">
        <f>HYPERLINK("https://www.boe.es/gazeta/dias/1829/06/20/pdfs/GMD-1829-90.pdf#page=4","Abrir facsímil")</f>
        <v>Abrir facsímil</v>
      </c>
      <c r="K439" s="3" t="s">
        <v>52</v>
      </c>
    </row>
    <row r="440" spans="1:11" ht="42" customHeight="1">
      <c r="A440" s="2" t="s">
        <v>1362</v>
      </c>
      <c r="B440" s="2" t="s">
        <v>1363</v>
      </c>
      <c r="C440" s="2" t="s">
        <v>41</v>
      </c>
      <c r="D440" s="2" t="s">
        <v>42</v>
      </c>
      <c r="E440" s="5" t="s">
        <v>504</v>
      </c>
      <c r="F440" s="3" t="s">
        <v>505</v>
      </c>
      <c r="G440" s="3" t="s">
        <v>21</v>
      </c>
      <c r="H440" s="2" t="s">
        <v>50</v>
      </c>
      <c r="I440" s="2" t="s">
        <v>1364</v>
      </c>
      <c r="J440" s="3" t="str">
        <f>HYPERLINK("https://www.boe.es/gazeta/dias/1829/12/03/pdfs/GMD-1829-168.pdf#page=3","Abrir facsímil")</f>
        <v>Abrir facsímil</v>
      </c>
      <c r="K440" s="3" t="s">
        <v>52</v>
      </c>
    </row>
    <row r="441" spans="1:11" ht="42" customHeight="1">
      <c r="A441" s="2" t="s">
        <v>1365</v>
      </c>
      <c r="B441" s="2" t="s">
        <v>1366</v>
      </c>
      <c r="C441" s="2" t="s">
        <v>61</v>
      </c>
      <c r="D441" s="2" t="s">
        <v>18</v>
      </c>
      <c r="E441" s="5" t="s">
        <v>1061</v>
      </c>
      <c r="F441" s="3" t="s">
        <v>1062</v>
      </c>
      <c r="G441" s="3" t="s">
        <v>30</v>
      </c>
      <c r="H441" s="2" t="s">
        <v>50</v>
      </c>
      <c r="I441" s="2" t="s">
        <v>1367</v>
      </c>
      <c r="J441" s="3" t="str">
        <f>HYPERLINK("https://www.boe.es/gazeta/dias/1829/07/16/pdfs/GMD-1829-101.pdf#page=4","Abrir facsímil")</f>
        <v>Abrir facsímil</v>
      </c>
      <c r="K441" s="3" t="s">
        <v>52</v>
      </c>
    </row>
    <row r="442" spans="1:11" ht="42" customHeight="1">
      <c r="A442" s="2" t="s">
        <v>1368</v>
      </c>
      <c r="B442" s="2" t="s">
        <v>1369</v>
      </c>
      <c r="C442" s="2" t="s">
        <v>27</v>
      </c>
      <c r="D442" s="2" t="s">
        <v>18</v>
      </c>
      <c r="E442" s="5" t="s">
        <v>142</v>
      </c>
      <c r="F442" s="3" t="s">
        <v>143</v>
      </c>
      <c r="G442" s="3" t="s">
        <v>30</v>
      </c>
      <c r="H442" s="2" t="s">
        <v>50</v>
      </c>
      <c r="I442" s="2" t="s">
        <v>1370</v>
      </c>
      <c r="J442" s="3" t="str">
        <f>HYPERLINK("https://www.boe.es/gazeta/dias/1829/10/29/pdfs/GMD-1829-153.pdf#page=4","Abrir facsímil")</f>
        <v>Abrir facsímil</v>
      </c>
      <c r="K442" s="3" t="s">
        <v>52</v>
      </c>
    </row>
    <row r="443" spans="1:11" ht="42" customHeight="1">
      <c r="A443" s="2" t="s">
        <v>1371</v>
      </c>
      <c r="B443" s="2" t="s">
        <v>1372</v>
      </c>
      <c r="C443" s="2" t="s">
        <v>17</v>
      </c>
      <c r="D443" s="2" t="s">
        <v>18</v>
      </c>
      <c r="E443" s="5" t="s">
        <v>344</v>
      </c>
      <c r="F443" s="3" t="s">
        <v>345</v>
      </c>
      <c r="G443" s="3" t="s">
        <v>30</v>
      </c>
      <c r="H443" s="2" t="s">
        <v>50</v>
      </c>
      <c r="I443" s="2" t="s">
        <v>1373</v>
      </c>
      <c r="J443" s="3" t="str">
        <f>HYPERLINK("https://www.boe.es/gazeta/dias/1829/08/29/pdfs/GMD-1829-120.pdf#page=4","Abrir facsímil")</f>
        <v>Abrir facsímil</v>
      </c>
      <c r="K443" s="3" t="s">
        <v>52</v>
      </c>
    </row>
    <row r="444" spans="1:11" ht="42" customHeight="1">
      <c r="A444" s="2" t="s">
        <v>1374</v>
      </c>
      <c r="B444" s="2" t="s">
        <v>1375</v>
      </c>
      <c r="C444" s="2" t="s">
        <v>17</v>
      </c>
      <c r="D444" s="2" t="s">
        <v>18</v>
      </c>
      <c r="E444" s="5" t="s">
        <v>1323</v>
      </c>
      <c r="F444" s="3" t="s">
        <v>1324</v>
      </c>
      <c r="G444" s="3" t="s">
        <v>30</v>
      </c>
      <c r="H444" s="2" t="s">
        <v>50</v>
      </c>
      <c r="I444" s="2" t="s">
        <v>1376</v>
      </c>
      <c r="J444" s="3" t="str">
        <f>HYPERLINK("https://www.boe.es/gazeta/dias/1829/11/05/pdfs/GMD-1829-156.pdf#page=4","Abrir facsímil")</f>
        <v>Abrir facsímil</v>
      </c>
      <c r="K444" s="3" t="s">
        <v>52</v>
      </c>
    </row>
    <row r="445" spans="1:11" ht="42" customHeight="1">
      <c r="A445" s="2" t="s">
        <v>1377</v>
      </c>
      <c r="B445" s="2" t="s">
        <v>1378</v>
      </c>
      <c r="C445" s="2" t="s">
        <v>151</v>
      </c>
      <c r="D445" s="2" t="s">
        <v>18</v>
      </c>
      <c r="E445" s="5" t="s">
        <v>183</v>
      </c>
      <c r="F445" s="3" t="s">
        <v>184</v>
      </c>
      <c r="G445" s="3" t="s">
        <v>21</v>
      </c>
      <c r="H445" s="2" t="s">
        <v>50</v>
      </c>
      <c r="I445" s="2" t="s">
        <v>1379</v>
      </c>
      <c r="J445" s="3" t="str">
        <f>HYPERLINK("https://www.boe.es/gazeta/dias/1829/10/13/pdfs/GMD-1829-146.pdf#page=3","Abrir facsímil")</f>
        <v>Abrir facsímil</v>
      </c>
      <c r="K445" s="3" t="s">
        <v>52</v>
      </c>
    </row>
    <row r="446" spans="1:11" ht="42" customHeight="1">
      <c r="A446" s="2" t="s">
        <v>1380</v>
      </c>
      <c r="B446" s="2" t="s">
        <v>1381</v>
      </c>
      <c r="C446" s="2" t="s">
        <v>17</v>
      </c>
      <c r="D446" s="2" t="s">
        <v>18</v>
      </c>
      <c r="E446" s="5" t="s">
        <v>256</v>
      </c>
      <c r="F446" s="3" t="s">
        <v>257</v>
      </c>
      <c r="G446" s="3" t="s">
        <v>71</v>
      </c>
      <c r="H446" s="2" t="s">
        <v>50</v>
      </c>
      <c r="I446" s="2" t="s">
        <v>1382</v>
      </c>
      <c r="J446" s="3" t="str">
        <f>HYPERLINK("https://www.boe.es/gazeta/dias/1829/04/23/pdfs/GMD-1829-49.pdf#page=2","Abrir facsímil")</f>
        <v>Abrir facsímil</v>
      </c>
      <c r="K446" s="3" t="s">
        <v>52</v>
      </c>
    </row>
    <row r="447" spans="1:11" ht="42" customHeight="1">
      <c r="A447" s="2" t="s">
        <v>1383</v>
      </c>
      <c r="B447" s="2" t="s">
        <v>1383</v>
      </c>
      <c r="C447" s="2" t="s">
        <v>41</v>
      </c>
      <c r="D447" s="2" t="s">
        <v>42</v>
      </c>
      <c r="E447" s="5" t="s">
        <v>164</v>
      </c>
      <c r="F447" s="3" t="s">
        <v>165</v>
      </c>
      <c r="G447" s="3" t="s">
        <v>30</v>
      </c>
      <c r="H447" s="2" t="s">
        <v>50</v>
      </c>
      <c r="I447" s="2" t="s">
        <v>1384</v>
      </c>
      <c r="J447" s="3" t="str">
        <f>HYPERLINK("https://www.boe.es/gazeta/dias/1829/06/06/pdfs/GMD-1829-84.pdf#page=4","Abrir facsímil")</f>
        <v>Abrir facsímil</v>
      </c>
      <c r="K447" s="3" t="s">
        <v>52</v>
      </c>
    </row>
    <row r="448" spans="1:11" ht="42" customHeight="1">
      <c r="A448" s="2" t="s">
        <v>1385</v>
      </c>
      <c r="B448" s="2" t="s">
        <v>1386</v>
      </c>
      <c r="C448" s="2" t="s">
        <v>17</v>
      </c>
      <c r="D448" s="2" t="s">
        <v>18</v>
      </c>
      <c r="E448" s="5" t="s">
        <v>1387</v>
      </c>
      <c r="F448" s="3" t="s">
        <v>1388</v>
      </c>
      <c r="G448" s="3" t="s">
        <v>30</v>
      </c>
      <c r="H448" s="2" t="s">
        <v>50</v>
      </c>
      <c r="I448" s="2" t="s">
        <v>1389</v>
      </c>
      <c r="J448" s="3" t="str">
        <f>HYPERLINK("https://www.boe.es/gazeta/dias/1829/04/09/pdfs/GMD-1829-43.pdf#page=4","Abrir facsímil")</f>
        <v>Abrir facsímil</v>
      </c>
      <c r="K448" s="3" t="s">
        <v>52</v>
      </c>
    </row>
    <row r="449" spans="1:11" ht="42" customHeight="1">
      <c r="A449" s="2" t="s">
        <v>1390</v>
      </c>
      <c r="B449" s="2" t="s">
        <v>1390</v>
      </c>
      <c r="C449" s="2" t="s">
        <v>41</v>
      </c>
      <c r="D449" s="2" t="s">
        <v>42</v>
      </c>
      <c r="E449" s="5" t="s">
        <v>1206</v>
      </c>
      <c r="F449" s="3" t="s">
        <v>1207</v>
      </c>
      <c r="G449" s="3" t="s">
        <v>71</v>
      </c>
      <c r="H449" s="2" t="s">
        <v>50</v>
      </c>
      <c r="I449" s="2" t="s">
        <v>1391</v>
      </c>
      <c r="J449" s="3" t="str">
        <f>HYPERLINK("https://www.boe.es/gazeta/dias/1829/03/17/pdfs/GMD-1829-33.pdf#page=2","Abrir facsímil")</f>
        <v>Abrir facsímil</v>
      </c>
      <c r="K449" s="3" t="s">
        <v>52</v>
      </c>
    </row>
    <row r="450" spans="1:11" ht="42" customHeight="1">
      <c r="A450" s="2" t="s">
        <v>1392</v>
      </c>
      <c r="B450" s="2" t="s">
        <v>1393</v>
      </c>
      <c r="C450" s="2" t="s">
        <v>41</v>
      </c>
      <c r="D450" s="2" t="s">
        <v>42</v>
      </c>
      <c r="E450" s="5" t="s">
        <v>206</v>
      </c>
      <c r="F450" s="3" t="s">
        <v>207</v>
      </c>
      <c r="G450" s="3" t="s">
        <v>21</v>
      </c>
      <c r="H450" s="2" t="s">
        <v>50</v>
      </c>
      <c r="I450" s="2" t="s">
        <v>1394</v>
      </c>
      <c r="J450" s="3" t="str">
        <f>HYPERLINK("https://www.boe.es/gazeta/dias/1829/08/25/pdfs/GMD-1829-118.pdf#page=3","Abrir facsímil")</f>
        <v>Abrir facsímil</v>
      </c>
      <c r="K450" s="3" t="s">
        <v>52</v>
      </c>
    </row>
    <row r="451" spans="1:11" ht="42" customHeight="1">
      <c r="A451" s="2" t="s">
        <v>1395</v>
      </c>
      <c r="B451" s="2" t="s">
        <v>1395</v>
      </c>
      <c r="C451" s="2" t="s">
        <v>17</v>
      </c>
      <c r="D451" s="2" t="s">
        <v>18</v>
      </c>
      <c r="E451" s="5" t="s">
        <v>279</v>
      </c>
      <c r="F451" s="3" t="s">
        <v>280</v>
      </c>
      <c r="G451" s="3" t="s">
        <v>21</v>
      </c>
      <c r="H451" s="2" t="s">
        <v>50</v>
      </c>
      <c r="I451" s="2" t="s">
        <v>1396</v>
      </c>
      <c r="J451" s="3" t="str">
        <f>HYPERLINK("https://www.boe.es/gazeta/dias/1829/06/27/pdfs/GMD-1829-93.pdf#page=3","Abrir facsímil")</f>
        <v>Abrir facsímil</v>
      </c>
      <c r="K451" s="3" t="s">
        <v>52</v>
      </c>
    </row>
    <row r="452" spans="1:11" ht="42" customHeight="1">
      <c r="A452" s="2" t="s">
        <v>1397</v>
      </c>
      <c r="B452" s="2" t="s">
        <v>1398</v>
      </c>
      <c r="C452" s="2" t="s">
        <v>167</v>
      </c>
      <c r="D452" s="2" t="s">
        <v>18</v>
      </c>
      <c r="E452" s="5" t="s">
        <v>569</v>
      </c>
      <c r="F452" s="3" t="s">
        <v>570</v>
      </c>
      <c r="G452" s="3" t="s">
        <v>21</v>
      </c>
      <c r="H452" s="2" t="s">
        <v>50</v>
      </c>
      <c r="I452" s="2" t="s">
        <v>1399</v>
      </c>
      <c r="J452" s="3" t="str">
        <f>HYPERLINK("https://www.boe.es/gazeta/dias/1829/05/21/pdfs/GMD-1829-77.pdf#page=3","Abrir facsímil")</f>
        <v>Abrir facsímil</v>
      </c>
      <c r="K452" s="3" t="s">
        <v>52</v>
      </c>
    </row>
    <row r="453" spans="1:11" ht="42" customHeight="1">
      <c r="A453" s="2" t="s">
        <v>1400</v>
      </c>
      <c r="B453" s="2" t="s">
        <v>1400</v>
      </c>
      <c r="C453" s="2" t="s">
        <v>34</v>
      </c>
      <c r="D453" s="2" t="s">
        <v>35</v>
      </c>
      <c r="E453" s="5" t="s">
        <v>102</v>
      </c>
      <c r="F453" s="3" t="s">
        <v>103</v>
      </c>
      <c r="G453" s="3" t="s">
        <v>30</v>
      </c>
      <c r="H453" s="2" t="s">
        <v>50</v>
      </c>
      <c r="I453" s="2" t="s">
        <v>1401</v>
      </c>
      <c r="J453" s="3" t="str">
        <f>HYPERLINK("https://www.boe.es/gazeta/dias/1829/01/31/pdfs/GMD-1829-14.pdf#page=4","Abrir facsímil")</f>
        <v>Abrir facsímil</v>
      </c>
      <c r="K453" s="3" t="s">
        <v>52</v>
      </c>
    </row>
    <row r="454" spans="1:11" ht="42" customHeight="1">
      <c r="A454" s="2" t="s">
        <v>1402</v>
      </c>
      <c r="B454" s="2" t="s">
        <v>1402</v>
      </c>
      <c r="C454" s="2" t="s">
        <v>17</v>
      </c>
      <c r="D454" s="2" t="s">
        <v>18</v>
      </c>
      <c r="E454" s="5" t="s">
        <v>214</v>
      </c>
      <c r="F454" s="3" t="s">
        <v>215</v>
      </c>
      <c r="G454" s="3" t="s">
        <v>71</v>
      </c>
      <c r="H454" s="2" t="s">
        <v>50</v>
      </c>
      <c r="I454" s="2" t="s">
        <v>1403</v>
      </c>
      <c r="J454" s="3" t="str">
        <f>HYPERLINK("https://www.boe.es/gazeta/dias/1829/08/13/pdfs/GMD-1829-113.pdf#page=2","Abrir facsímil")</f>
        <v>Abrir facsímil</v>
      </c>
      <c r="K454" s="3" t="s">
        <v>52</v>
      </c>
    </row>
    <row r="455" spans="1:11" ht="42" customHeight="1">
      <c r="A455" s="2" t="s">
        <v>1404</v>
      </c>
      <c r="B455" s="2" t="s">
        <v>1404</v>
      </c>
      <c r="C455" s="2" t="s">
        <v>34</v>
      </c>
      <c r="D455" s="2" t="s">
        <v>35</v>
      </c>
      <c r="E455" s="5" t="s">
        <v>307</v>
      </c>
      <c r="F455" s="3" t="s">
        <v>308</v>
      </c>
      <c r="G455" s="3" t="s">
        <v>30</v>
      </c>
      <c r="H455" s="2" t="s">
        <v>50</v>
      </c>
      <c r="I455" s="2" t="s">
        <v>1405</v>
      </c>
      <c r="J455" s="3" t="str">
        <f>HYPERLINK("https://www.boe.es/gazeta/dias/1829/06/13/pdfs/GMD-1829-87.pdf#page=4","Abrir facsímil")</f>
        <v>Abrir facsímil</v>
      </c>
      <c r="K455" s="3" t="s">
        <v>52</v>
      </c>
    </row>
    <row r="456" spans="1:11" ht="42" customHeight="1">
      <c r="A456" s="2" t="s">
        <v>1404</v>
      </c>
      <c r="B456" s="2" t="s">
        <v>1404</v>
      </c>
      <c r="C456" s="2" t="s">
        <v>17</v>
      </c>
      <c r="D456" s="2" t="s">
        <v>18</v>
      </c>
      <c r="E456" s="5" t="s">
        <v>385</v>
      </c>
      <c r="F456" s="3" t="s">
        <v>386</v>
      </c>
      <c r="G456" s="3" t="s">
        <v>30</v>
      </c>
      <c r="H456" s="2" t="s">
        <v>50</v>
      </c>
      <c r="I456" s="2" t="s">
        <v>1406</v>
      </c>
      <c r="J456" s="3" t="str">
        <f>HYPERLINK("https://www.boe.es/gazeta/dias/1829/08/11/pdfs/GMD-1829-112.pdf#page=4","Abrir facsímil")</f>
        <v>Abrir facsímil</v>
      </c>
      <c r="K456" s="3" t="s">
        <v>52</v>
      </c>
    </row>
    <row r="457" spans="1:11" ht="42" customHeight="1">
      <c r="A457" s="2" t="s">
        <v>1404</v>
      </c>
      <c r="B457" s="2" t="s">
        <v>1404</v>
      </c>
      <c r="C457" s="2" t="s">
        <v>41</v>
      </c>
      <c r="D457" s="2" t="s">
        <v>42</v>
      </c>
      <c r="E457" s="5" t="s">
        <v>56</v>
      </c>
      <c r="F457" s="3" t="s">
        <v>57</v>
      </c>
      <c r="G457" s="3" t="s">
        <v>30</v>
      </c>
      <c r="H457" s="2" t="s">
        <v>50</v>
      </c>
      <c r="I457" s="2" t="s">
        <v>1407</v>
      </c>
      <c r="J457" s="3" t="str">
        <f>HYPERLINK("https://www.boe.es/gazeta/dias/1829/09/15/pdfs/GMD-1829-134.pdf#page=4","Abrir facsímil")</f>
        <v>Abrir facsímil</v>
      </c>
      <c r="K457" s="3" t="s">
        <v>52</v>
      </c>
    </row>
    <row r="458" spans="1:11" ht="42" customHeight="1">
      <c r="A458" s="2" t="s">
        <v>1408</v>
      </c>
      <c r="B458" s="2" t="s">
        <v>1408</v>
      </c>
      <c r="C458" s="2" t="s">
        <v>55</v>
      </c>
      <c r="D458" s="2" t="s">
        <v>18</v>
      </c>
      <c r="E458" s="5" t="s">
        <v>569</v>
      </c>
      <c r="F458" s="3" t="s">
        <v>570</v>
      </c>
      <c r="G458" s="3" t="s">
        <v>30</v>
      </c>
      <c r="H458" s="2" t="s">
        <v>50</v>
      </c>
      <c r="I458" s="2" t="s">
        <v>1409</v>
      </c>
      <c r="J458" s="3" t="str">
        <f>HYPERLINK("https://www.boe.es/gazeta/dias/1829/05/21/pdfs/GMD-1829-77.pdf#page=4","Abrir facsímil")</f>
        <v>Abrir facsímil</v>
      </c>
      <c r="K458" s="3" t="s">
        <v>52</v>
      </c>
    </row>
    <row r="459" spans="1:11" ht="42" customHeight="1">
      <c r="A459" s="2" t="s">
        <v>1410</v>
      </c>
      <c r="B459" s="2" t="s">
        <v>1411</v>
      </c>
      <c r="C459" s="2" t="s">
        <v>17</v>
      </c>
      <c r="D459" s="2" t="s">
        <v>18</v>
      </c>
      <c r="E459" s="5" t="s">
        <v>1046</v>
      </c>
      <c r="F459" s="3" t="s">
        <v>1047</v>
      </c>
      <c r="G459" s="3" t="s">
        <v>30</v>
      </c>
      <c r="H459" s="2" t="s">
        <v>50</v>
      </c>
      <c r="I459" s="2" t="s">
        <v>1412</v>
      </c>
      <c r="J459" s="3" t="str">
        <f>HYPERLINK("https://www.boe.es/gazeta/dias/1829/11/17/pdfs/GMD-1829-161.pdf#page=4","Abrir facsímil")</f>
        <v>Abrir facsímil</v>
      </c>
      <c r="K459" s="3" t="s">
        <v>52</v>
      </c>
    </row>
    <row r="460" spans="1:11" ht="42" customHeight="1">
      <c r="A460" s="2" t="s">
        <v>1413</v>
      </c>
      <c r="B460" s="2" t="s">
        <v>1414</v>
      </c>
      <c r="C460" s="2" t="s">
        <v>34</v>
      </c>
      <c r="D460" s="2" t="s">
        <v>35</v>
      </c>
      <c r="E460" s="5" t="s">
        <v>124</v>
      </c>
      <c r="F460" s="3" t="s">
        <v>125</v>
      </c>
      <c r="G460" s="3" t="s">
        <v>21</v>
      </c>
      <c r="H460" s="2" t="s">
        <v>50</v>
      </c>
      <c r="I460" s="2" t="s">
        <v>1415</v>
      </c>
      <c r="J460" s="3" t="str">
        <f>HYPERLINK("https://www.boe.es/gazeta/dias/1829/05/09/pdfs/GMD-1829-56.pdf#page=3","Abrir facsímil")</f>
        <v>Abrir facsímil</v>
      </c>
      <c r="K460" s="3" t="s">
        <v>52</v>
      </c>
    </row>
    <row r="461" spans="1:11" ht="42" customHeight="1">
      <c r="A461" s="2" t="s">
        <v>1416</v>
      </c>
      <c r="B461" s="2" t="s">
        <v>1416</v>
      </c>
      <c r="C461" s="2" t="s">
        <v>17</v>
      </c>
      <c r="D461" s="2" t="s">
        <v>18</v>
      </c>
      <c r="E461" s="5" t="s">
        <v>198</v>
      </c>
      <c r="F461" s="3" t="s">
        <v>199</v>
      </c>
      <c r="G461" s="3" t="s">
        <v>30</v>
      </c>
      <c r="H461" s="2" t="s">
        <v>50</v>
      </c>
      <c r="I461" s="2" t="s">
        <v>1417</v>
      </c>
      <c r="J461" s="3" t="str">
        <f>HYPERLINK("https://www.boe.es/gazeta/dias/1829/05/19/pdfs/GMD-1829-76.pdf#page=4","Abrir facsímil")</f>
        <v>Abrir facsímil</v>
      </c>
      <c r="K461" s="3" t="s">
        <v>52</v>
      </c>
    </row>
    <row r="462" spans="1:11" ht="42" customHeight="1">
      <c r="A462" s="2" t="s">
        <v>1418</v>
      </c>
      <c r="B462" s="2" t="s">
        <v>1419</v>
      </c>
      <c r="C462" s="2" t="s">
        <v>41</v>
      </c>
      <c r="D462" s="2" t="s">
        <v>42</v>
      </c>
      <c r="E462" s="5" t="s">
        <v>1275</v>
      </c>
      <c r="F462" s="3" t="s">
        <v>1276</v>
      </c>
      <c r="G462" s="3" t="s">
        <v>21</v>
      </c>
      <c r="H462" s="2" t="s">
        <v>22</v>
      </c>
      <c r="I462" s="2" t="s">
        <v>1420</v>
      </c>
      <c r="J462" s="3" t="str">
        <f>HYPERLINK("https://www.boe.es/gazeta/dias/1829/06/23/pdfs/GMD-1829-91.pdf#page=3","Abrir facsímil")</f>
        <v>Abrir facsímil</v>
      </c>
      <c r="K462" s="3" t="s">
        <v>24</v>
      </c>
    </row>
    <row r="463" spans="1:11" ht="42" customHeight="1">
      <c r="A463" s="2" t="s">
        <v>1421</v>
      </c>
      <c r="B463" s="2" t="s">
        <v>1422</v>
      </c>
      <c r="C463" s="2" t="s">
        <v>27</v>
      </c>
      <c r="D463" s="2" t="s">
        <v>18</v>
      </c>
      <c r="E463" s="5" t="s">
        <v>19</v>
      </c>
      <c r="F463" s="3" t="s">
        <v>20</v>
      </c>
      <c r="G463" s="3" t="s">
        <v>21</v>
      </c>
      <c r="H463" s="2" t="s">
        <v>50</v>
      </c>
      <c r="I463" s="2" t="s">
        <v>1423</v>
      </c>
      <c r="J463" s="3" t="str">
        <f>HYPERLINK("https://www.boe.es/gazeta/dias/1829/11/21/pdfs/GMD-1829-163.pdf#page=3","Abrir facsímil")</f>
        <v>Abrir facsímil</v>
      </c>
      <c r="K463" s="3" t="s">
        <v>52</v>
      </c>
    </row>
    <row r="464" spans="1:11" ht="42" customHeight="1">
      <c r="A464" s="2" t="s">
        <v>1424</v>
      </c>
      <c r="B464" s="2" t="s">
        <v>1425</v>
      </c>
      <c r="C464" s="2" t="s">
        <v>55</v>
      </c>
      <c r="D464" s="2" t="s">
        <v>18</v>
      </c>
      <c r="E464" s="5" t="s">
        <v>156</v>
      </c>
      <c r="F464" s="3" t="s">
        <v>157</v>
      </c>
      <c r="G464" s="3" t="s">
        <v>71</v>
      </c>
      <c r="H464" s="2" t="s">
        <v>50</v>
      </c>
      <c r="I464" s="2" t="s">
        <v>1426</v>
      </c>
      <c r="J464" s="3" t="str">
        <f>HYPERLINK("https://www.boe.es/gazeta/dias/1829/12/05/pdfs/GMD-1829-169.pdf#page=2","Abrir facsímil")</f>
        <v>Abrir facsímil</v>
      </c>
      <c r="K464" s="3" t="s">
        <v>52</v>
      </c>
    </row>
    <row r="465" spans="1:11" ht="42" customHeight="1">
      <c r="A465" s="2" t="s">
        <v>1427</v>
      </c>
      <c r="B465" s="2" t="s">
        <v>1428</v>
      </c>
      <c r="C465" s="2" t="s">
        <v>41</v>
      </c>
      <c r="D465" s="2" t="s">
        <v>42</v>
      </c>
      <c r="E465" s="5" t="s">
        <v>363</v>
      </c>
      <c r="F465" s="3" t="s">
        <v>364</v>
      </c>
      <c r="G465" s="3" t="s">
        <v>30</v>
      </c>
      <c r="H465" s="2" t="s">
        <v>50</v>
      </c>
      <c r="I465" s="2" t="s">
        <v>1429</v>
      </c>
      <c r="J465" s="3" t="str">
        <f>HYPERLINK("https://www.boe.es/gazeta/dias/1829/03/26/pdfs/GMD-1829-37.pdf#page=4","Abrir facsímil")</f>
        <v>Abrir facsímil</v>
      </c>
      <c r="K465" s="3" t="s">
        <v>52</v>
      </c>
    </row>
    <row r="466" spans="1:11" ht="42" customHeight="1">
      <c r="A466" s="2" t="s">
        <v>1430</v>
      </c>
      <c r="B466" s="2" t="s">
        <v>1430</v>
      </c>
      <c r="C466" s="2" t="s">
        <v>41</v>
      </c>
      <c r="D466" s="2" t="s">
        <v>42</v>
      </c>
      <c r="E466" s="5" t="s">
        <v>1279</v>
      </c>
      <c r="F466" s="3" t="s">
        <v>1280</v>
      </c>
      <c r="G466" s="3" t="s">
        <v>30</v>
      </c>
      <c r="H466" s="2" t="s">
        <v>50</v>
      </c>
      <c r="I466" s="2" t="s">
        <v>1431</v>
      </c>
      <c r="J466" s="3" t="str">
        <f>HYPERLINK("https://www.boe.es/gazeta/dias/1829/06/30/pdfs/GMD-1829-94.pdf#page=4","Abrir facsímil")</f>
        <v>Abrir facsímil</v>
      </c>
      <c r="K466" s="3" t="s">
        <v>52</v>
      </c>
    </row>
    <row r="467" spans="1:11" ht="42" customHeight="1">
      <c r="A467" s="2" t="s">
        <v>1432</v>
      </c>
      <c r="B467" s="2" t="s">
        <v>1432</v>
      </c>
      <c r="C467" s="2" t="s">
        <v>41</v>
      </c>
      <c r="D467" s="2" t="s">
        <v>42</v>
      </c>
      <c r="E467" s="5" t="s">
        <v>307</v>
      </c>
      <c r="F467" s="3" t="s">
        <v>308</v>
      </c>
      <c r="G467" s="3" t="s">
        <v>45</v>
      </c>
      <c r="H467" s="2" t="s">
        <v>50</v>
      </c>
      <c r="I467" s="2" t="s">
        <v>1433</v>
      </c>
      <c r="J467" s="3" t="str">
        <f>HYPERLINK("https://www.boe.es/gazeta/dias/1829/06/13/pdfs/GMD-1829-87.pdf#page=1","Abrir facsímil")</f>
        <v>Abrir facsímil</v>
      </c>
      <c r="K467" s="3" t="s">
        <v>52</v>
      </c>
    </row>
    <row r="468" spans="1:11" ht="42" customHeight="1">
      <c r="A468" s="2" t="s">
        <v>1434</v>
      </c>
      <c r="B468" s="2" t="s">
        <v>1434</v>
      </c>
      <c r="C468" s="2" t="s">
        <v>55</v>
      </c>
      <c r="D468" s="2" t="s">
        <v>18</v>
      </c>
      <c r="E468" s="5" t="s">
        <v>1061</v>
      </c>
      <c r="F468" s="3" t="s">
        <v>1062</v>
      </c>
      <c r="G468" s="3" t="s">
        <v>71</v>
      </c>
      <c r="H468" s="2" t="s">
        <v>50</v>
      </c>
      <c r="I468" s="2" t="s">
        <v>1435</v>
      </c>
      <c r="J468" s="3" t="str">
        <f>HYPERLINK("https://www.boe.es/gazeta/dias/1829/07/16/pdfs/GMD-1829-101.pdf#page=2","Abrir facsímil")</f>
        <v>Abrir facsímil</v>
      </c>
      <c r="K468" s="3" t="s">
        <v>52</v>
      </c>
    </row>
    <row r="469" spans="1:11" ht="42" customHeight="1">
      <c r="A469" s="2" t="s">
        <v>1436</v>
      </c>
      <c r="B469" s="2" t="s">
        <v>1437</v>
      </c>
      <c r="C469" s="2" t="s">
        <v>17</v>
      </c>
      <c r="D469" s="2" t="s">
        <v>18</v>
      </c>
      <c r="E469" s="5" t="s">
        <v>98</v>
      </c>
      <c r="F469" s="3" t="s">
        <v>99</v>
      </c>
      <c r="G469" s="3" t="s">
        <v>30</v>
      </c>
      <c r="H469" s="2" t="s">
        <v>50</v>
      </c>
      <c r="I469" s="2" t="s">
        <v>1438</v>
      </c>
      <c r="J469" s="3" t="str">
        <f>HYPERLINK("https://www.boe.es/gazeta/dias/1829/01/06/pdfs/GMD-1829-3.pdf#page=4","Abrir facsímil")</f>
        <v>Abrir facsímil</v>
      </c>
      <c r="K469" s="3" t="s">
        <v>52</v>
      </c>
    </row>
    <row r="470" spans="1:11" ht="42" customHeight="1">
      <c r="A470" s="2" t="s">
        <v>1439</v>
      </c>
      <c r="B470" s="2" t="s">
        <v>1440</v>
      </c>
      <c r="C470" s="2" t="s">
        <v>17</v>
      </c>
      <c r="D470" s="2" t="s">
        <v>18</v>
      </c>
      <c r="E470" s="5" t="s">
        <v>1007</v>
      </c>
      <c r="F470" s="3" t="s">
        <v>1008</v>
      </c>
      <c r="G470" s="3" t="s">
        <v>30</v>
      </c>
      <c r="H470" s="2" t="s">
        <v>50</v>
      </c>
      <c r="I470" s="2" t="s">
        <v>1441</v>
      </c>
      <c r="J470" s="3" t="str">
        <f>HYPERLINK("https://www.boe.es/gazeta/dias/1829/08/27/pdfs/GMD-1829-119.pdf#page=4","Abrir facsímil")</f>
        <v>Abrir facsímil</v>
      </c>
      <c r="K470" s="3" t="s">
        <v>52</v>
      </c>
    </row>
    <row r="471" spans="1:11" ht="42" customHeight="1">
      <c r="A471" s="2" t="s">
        <v>1442</v>
      </c>
      <c r="B471" s="2" t="s">
        <v>1442</v>
      </c>
      <c r="C471" s="2" t="s">
        <v>34</v>
      </c>
      <c r="D471" s="2" t="s">
        <v>35</v>
      </c>
      <c r="E471" s="5" t="s">
        <v>874</v>
      </c>
      <c r="F471" s="3" t="s">
        <v>875</v>
      </c>
      <c r="G471" s="3" t="s">
        <v>30</v>
      </c>
      <c r="H471" s="2" t="s">
        <v>50</v>
      </c>
      <c r="I471" s="2" t="s">
        <v>1443</v>
      </c>
      <c r="J471" s="3" t="str">
        <f>HYPERLINK("https://www.boe.es/gazeta/dias/1829/02/26/pdfs/GMD-1829-25.pdf#page=4","Abrir facsímil")</f>
        <v>Abrir facsímil</v>
      </c>
      <c r="K471" s="3" t="s">
        <v>52</v>
      </c>
    </row>
    <row r="472" spans="1:11" ht="42" customHeight="1">
      <c r="A472" s="2" t="s">
        <v>1444</v>
      </c>
      <c r="B472" s="2" t="s">
        <v>1444</v>
      </c>
      <c r="C472" s="2" t="s">
        <v>41</v>
      </c>
      <c r="D472" s="2" t="s">
        <v>42</v>
      </c>
      <c r="E472" s="5" t="s">
        <v>1195</v>
      </c>
      <c r="F472" s="3" t="s">
        <v>1196</v>
      </c>
      <c r="G472" s="3" t="s">
        <v>30</v>
      </c>
      <c r="H472" s="2" t="s">
        <v>50</v>
      </c>
      <c r="I472" s="2" t="s">
        <v>1445</v>
      </c>
      <c r="J472" s="3" t="str">
        <f>HYPERLINK("https://www.boe.es/gazeta/dias/1829/08/08/pdfs/GMD-1829-111.pdf#page=4","Abrir facsímil")</f>
        <v>Abrir facsímil</v>
      </c>
      <c r="K472" s="3" t="s">
        <v>52</v>
      </c>
    </row>
    <row r="473" spans="1:11" ht="42" customHeight="1">
      <c r="A473" s="2" t="s">
        <v>1446</v>
      </c>
      <c r="B473" s="2" t="s">
        <v>1447</v>
      </c>
      <c r="C473" s="2" t="s">
        <v>41</v>
      </c>
      <c r="D473" s="2" t="s">
        <v>42</v>
      </c>
      <c r="E473" s="5" t="s">
        <v>173</v>
      </c>
      <c r="F473" s="3" t="s">
        <v>174</v>
      </c>
      <c r="G473" s="3" t="s">
        <v>21</v>
      </c>
      <c r="H473" s="2" t="s">
        <v>22</v>
      </c>
      <c r="I473" s="2" t="s">
        <v>1448</v>
      </c>
      <c r="J473" s="3" t="str">
        <f>HYPERLINK("https://www.boe.es/gazeta/dias/1829/08/01/pdfs/GMD-1829-108.pdf#page=3","Abrir facsímil")</f>
        <v>Abrir facsímil</v>
      </c>
      <c r="K473" s="3" t="s">
        <v>24</v>
      </c>
    </row>
    <row r="474" spans="1:11" ht="42" customHeight="1">
      <c r="A474" s="2" t="s">
        <v>1449</v>
      </c>
      <c r="B474" s="2" t="s">
        <v>1449</v>
      </c>
      <c r="C474" s="2" t="s">
        <v>41</v>
      </c>
      <c r="D474" s="2" t="s">
        <v>42</v>
      </c>
      <c r="E474" s="5" t="s">
        <v>1310</v>
      </c>
      <c r="F474" s="3" t="s">
        <v>1311</v>
      </c>
      <c r="G474" s="3" t="s">
        <v>71</v>
      </c>
      <c r="H474" s="2" t="s">
        <v>50</v>
      </c>
      <c r="I474" s="2" t="s">
        <v>1450</v>
      </c>
      <c r="J474" s="3" t="str">
        <f>HYPERLINK("https://www.boe.es/gazeta/dias/1829/10/01/pdfs/GMD-1829-141.pdf#page=2","Abrir facsímil")</f>
        <v>Abrir facsímil</v>
      </c>
      <c r="K474" s="3" t="s">
        <v>52</v>
      </c>
    </row>
    <row r="475" spans="1:11" ht="42" customHeight="1">
      <c r="A475" s="2" t="s">
        <v>1451</v>
      </c>
      <c r="B475" s="2" t="s">
        <v>1451</v>
      </c>
      <c r="C475" s="2" t="s">
        <v>41</v>
      </c>
      <c r="D475" s="2" t="s">
        <v>42</v>
      </c>
      <c r="E475" s="5" t="s">
        <v>1268</v>
      </c>
      <c r="F475" s="3" t="s">
        <v>1269</v>
      </c>
      <c r="G475" s="3" t="s">
        <v>71</v>
      </c>
      <c r="H475" s="2" t="s">
        <v>50</v>
      </c>
      <c r="I475" s="2" t="s">
        <v>1452</v>
      </c>
      <c r="J475" s="3" t="str">
        <f>HYPERLINK("https://www.boe.es/gazeta/dias/1829/01/17/pdfs/GMD-1829-8.pdf#page=2","Abrir facsímil")</f>
        <v>Abrir facsímil</v>
      </c>
      <c r="K475" s="3" t="s">
        <v>52</v>
      </c>
    </row>
    <row r="476" spans="1:11" ht="42" customHeight="1">
      <c r="A476" s="2" t="s">
        <v>1451</v>
      </c>
      <c r="B476" s="2" t="s">
        <v>1451</v>
      </c>
      <c r="C476" s="2" t="s">
        <v>41</v>
      </c>
      <c r="D476" s="2" t="s">
        <v>42</v>
      </c>
      <c r="E476" s="5" t="s">
        <v>102</v>
      </c>
      <c r="F476" s="3" t="s">
        <v>103</v>
      </c>
      <c r="G476" s="3" t="s">
        <v>45</v>
      </c>
      <c r="H476" s="2" t="s">
        <v>50</v>
      </c>
      <c r="I476" s="2" t="s">
        <v>1453</v>
      </c>
      <c r="J476" s="3" t="str">
        <f>HYPERLINK("https://www.boe.es/gazeta/dias/1829/01/31/pdfs/GMD-1829-14.pdf#page=1","Abrir facsímil")</f>
        <v>Abrir facsímil</v>
      </c>
      <c r="K476" s="3" t="s">
        <v>52</v>
      </c>
    </row>
    <row r="477" spans="1:11" ht="42" customHeight="1">
      <c r="A477" s="2" t="s">
        <v>1451</v>
      </c>
      <c r="B477" s="2" t="s">
        <v>1451</v>
      </c>
      <c r="C477" s="2" t="s">
        <v>41</v>
      </c>
      <c r="D477" s="2" t="s">
        <v>42</v>
      </c>
      <c r="E477" s="5" t="s">
        <v>363</v>
      </c>
      <c r="F477" s="3" t="s">
        <v>364</v>
      </c>
      <c r="G477" s="3" t="s">
        <v>71</v>
      </c>
      <c r="H477" s="2" t="s">
        <v>50</v>
      </c>
      <c r="I477" s="2" t="s">
        <v>1454</v>
      </c>
      <c r="J477" s="3" t="str">
        <f>HYPERLINK("https://www.boe.es/gazeta/dias/1829/03/26/pdfs/GMD-1829-37.pdf#page=2","Abrir facsímil")</f>
        <v>Abrir facsímil</v>
      </c>
      <c r="K477" s="3" t="s">
        <v>52</v>
      </c>
    </row>
    <row r="478" spans="1:11" ht="42" customHeight="1">
      <c r="A478" s="2" t="s">
        <v>1455</v>
      </c>
      <c r="B478" s="2" t="s">
        <v>1455</v>
      </c>
      <c r="C478" s="2" t="s">
        <v>41</v>
      </c>
      <c r="D478" s="2" t="s">
        <v>42</v>
      </c>
      <c r="E478" s="5" t="s">
        <v>576</v>
      </c>
      <c r="F478" s="3" t="s">
        <v>577</v>
      </c>
      <c r="G478" s="3" t="s">
        <v>45</v>
      </c>
      <c r="H478" s="2" t="s">
        <v>50</v>
      </c>
      <c r="I478" s="2" t="s">
        <v>1456</v>
      </c>
      <c r="J478" s="3" t="str">
        <f>HYPERLINK("https://www.boe.es/gazeta/dias/1829/04/25/pdfs/GMD-1829-50.pdf#page=1","Abrir facsímil")</f>
        <v>Abrir facsímil</v>
      </c>
      <c r="K478" s="3" t="s">
        <v>52</v>
      </c>
    </row>
    <row r="479" spans="1:11" ht="42" customHeight="1">
      <c r="A479" s="2" t="s">
        <v>1451</v>
      </c>
      <c r="B479" s="2" t="s">
        <v>1451</v>
      </c>
      <c r="C479" s="2" t="s">
        <v>41</v>
      </c>
      <c r="D479" s="2" t="s">
        <v>42</v>
      </c>
      <c r="E479" s="5" t="s">
        <v>260</v>
      </c>
      <c r="F479" s="3" t="s">
        <v>261</v>
      </c>
      <c r="G479" s="3" t="s">
        <v>45</v>
      </c>
      <c r="H479" s="2" t="s">
        <v>50</v>
      </c>
      <c r="I479" s="2" t="s">
        <v>1457</v>
      </c>
      <c r="J479" s="3" t="str">
        <f>HYPERLINK("https://www.boe.es/gazeta/dias/1829/05/30/pdfs/GMD-1829-81.pdf#page=1","Abrir facsímil")</f>
        <v>Abrir facsímil</v>
      </c>
      <c r="K479" s="3" t="s">
        <v>52</v>
      </c>
    </row>
    <row r="480" spans="1:11" ht="42" customHeight="1">
      <c r="A480" s="2" t="s">
        <v>1451</v>
      </c>
      <c r="B480" s="2" t="s">
        <v>1451</v>
      </c>
      <c r="C480" s="2" t="s">
        <v>41</v>
      </c>
      <c r="D480" s="2" t="s">
        <v>42</v>
      </c>
      <c r="E480" s="5" t="s">
        <v>279</v>
      </c>
      <c r="F480" s="3" t="s">
        <v>280</v>
      </c>
      <c r="G480" s="3" t="s">
        <v>71</v>
      </c>
      <c r="H480" s="2" t="s">
        <v>50</v>
      </c>
      <c r="I480" s="2" t="s">
        <v>1458</v>
      </c>
      <c r="J480" s="3" t="str">
        <f>HYPERLINK("https://www.boe.es/gazeta/dias/1829/06/27/pdfs/GMD-1829-93.pdf#page=2","Abrir facsímil")</f>
        <v>Abrir facsímil</v>
      </c>
      <c r="K480" s="3" t="s">
        <v>52</v>
      </c>
    </row>
    <row r="481" spans="1:11" ht="42" customHeight="1">
      <c r="A481" s="2" t="s">
        <v>1459</v>
      </c>
      <c r="B481" s="2" t="s">
        <v>1460</v>
      </c>
      <c r="C481" s="2" t="s">
        <v>41</v>
      </c>
      <c r="D481" s="2" t="s">
        <v>42</v>
      </c>
      <c r="E481" s="5" t="s">
        <v>173</v>
      </c>
      <c r="F481" s="3" t="s">
        <v>174</v>
      </c>
      <c r="G481" s="3" t="s">
        <v>21</v>
      </c>
      <c r="H481" s="2" t="s">
        <v>22</v>
      </c>
      <c r="I481" s="2" t="s">
        <v>1461</v>
      </c>
      <c r="J481" s="3" t="str">
        <f>HYPERLINK("https://www.boe.es/gazeta/dias/1829/08/01/pdfs/GMD-1829-108.pdf#page=3","Abrir facsímil")</f>
        <v>Abrir facsímil</v>
      </c>
      <c r="K481" s="3" t="s">
        <v>24</v>
      </c>
    </row>
    <row r="482" spans="1:11" ht="42" customHeight="1">
      <c r="A482" s="2" t="s">
        <v>1462</v>
      </c>
      <c r="B482" s="2" t="s">
        <v>1462</v>
      </c>
      <c r="C482" s="2" t="s">
        <v>34</v>
      </c>
      <c r="D482" s="2" t="s">
        <v>35</v>
      </c>
      <c r="E482" s="5" t="s">
        <v>793</v>
      </c>
      <c r="F482" s="3" t="s">
        <v>794</v>
      </c>
      <c r="G482" s="3" t="s">
        <v>30</v>
      </c>
      <c r="H482" s="2" t="s">
        <v>50</v>
      </c>
      <c r="I482" s="2" t="s">
        <v>1463</v>
      </c>
      <c r="J482" s="3" t="str">
        <f>HYPERLINK("https://www.boe.es/gazeta/dias/1829/03/19/pdfs/GMD-1829-34.pdf#page=4","Abrir facsímil")</f>
        <v>Abrir facsímil</v>
      </c>
      <c r="K482" s="3" t="s">
        <v>52</v>
      </c>
    </row>
    <row r="483" spans="1:11" ht="42" customHeight="1">
      <c r="A483" s="2" t="s">
        <v>1464</v>
      </c>
      <c r="B483" s="2" t="s">
        <v>1465</v>
      </c>
      <c r="C483" s="2" t="s">
        <v>17</v>
      </c>
      <c r="D483" s="2" t="s">
        <v>18</v>
      </c>
      <c r="E483" s="5" t="s">
        <v>456</v>
      </c>
      <c r="F483" s="3" t="s">
        <v>457</v>
      </c>
      <c r="G483" s="3" t="s">
        <v>1466</v>
      </c>
      <c r="H483" s="2" t="s">
        <v>50</v>
      </c>
      <c r="I483" s="2" t="s">
        <v>1467</v>
      </c>
      <c r="J483" s="3" t="str">
        <f>HYPERLINK("https://www.boe.es/gazeta/dias/1829/02/12/pdfs/GMD-1829-19.pdf#page=4","Abrir facsímil")</f>
        <v>Abrir facsímil</v>
      </c>
      <c r="K483" s="3" t="s">
        <v>52</v>
      </c>
    </row>
    <row r="484" spans="1:11" ht="42" customHeight="1">
      <c r="A484" s="2" t="s">
        <v>1468</v>
      </c>
      <c r="B484" s="2" t="s">
        <v>1468</v>
      </c>
      <c r="C484" s="2" t="s">
        <v>41</v>
      </c>
      <c r="D484" s="2" t="s">
        <v>42</v>
      </c>
      <c r="E484" s="5" t="s">
        <v>282</v>
      </c>
      <c r="F484" s="3" t="s">
        <v>283</v>
      </c>
      <c r="G484" s="3" t="s">
        <v>284</v>
      </c>
      <c r="H484" s="2" t="s">
        <v>50</v>
      </c>
      <c r="I484" s="2" t="s">
        <v>1469</v>
      </c>
      <c r="J484" s="3" t="str">
        <f>HYPERLINK("https://www.boe.es/gazeta/dias/1829/07/25/pdfs/GMD-1829-105.pdf#page=3","Abrir facsímil")</f>
        <v>Abrir facsímil</v>
      </c>
      <c r="K484" s="3" t="s">
        <v>52</v>
      </c>
    </row>
    <row r="485" spans="1:11" ht="42" customHeight="1">
      <c r="A485" s="2" t="s">
        <v>1470</v>
      </c>
      <c r="B485" s="2" t="s">
        <v>1471</v>
      </c>
      <c r="C485" s="2" t="s">
        <v>151</v>
      </c>
      <c r="D485" s="2" t="s">
        <v>18</v>
      </c>
      <c r="E485" s="5" t="s">
        <v>183</v>
      </c>
      <c r="F485" s="3" t="s">
        <v>184</v>
      </c>
      <c r="G485" s="3" t="s">
        <v>21</v>
      </c>
      <c r="H485" s="2" t="s">
        <v>50</v>
      </c>
      <c r="I485" s="2" t="s">
        <v>1472</v>
      </c>
      <c r="J485" s="3" t="str">
        <f>HYPERLINK("https://www.boe.es/gazeta/dias/1829/10/13/pdfs/GMD-1829-146.pdf#page=3","Abrir facsímil")</f>
        <v>Abrir facsímil</v>
      </c>
      <c r="K485" s="3" t="s">
        <v>52</v>
      </c>
    </row>
    <row r="486" spans="1:11" ht="42" customHeight="1">
      <c r="A486" s="2" t="s">
        <v>1473</v>
      </c>
      <c r="B486" s="2" t="s">
        <v>1473</v>
      </c>
      <c r="C486" s="2" t="s">
        <v>41</v>
      </c>
      <c r="D486" s="2" t="s">
        <v>42</v>
      </c>
      <c r="E486" s="5" t="s">
        <v>282</v>
      </c>
      <c r="F486" s="3" t="s">
        <v>283</v>
      </c>
      <c r="G486" s="3" t="s">
        <v>284</v>
      </c>
      <c r="H486" s="2" t="s">
        <v>50</v>
      </c>
      <c r="I486" s="2" t="s">
        <v>1474</v>
      </c>
      <c r="J486" s="3" t="str">
        <f>HYPERLINK("https://www.boe.es/gazeta/dias/1829/07/25/pdfs/GMD-1829-105.pdf#page=3","Abrir facsímil")</f>
        <v>Abrir facsímil</v>
      </c>
      <c r="K486" s="3" t="s">
        <v>52</v>
      </c>
    </row>
    <row r="487" spans="1:11" ht="42" customHeight="1">
      <c r="A487" s="2" t="s">
        <v>1475</v>
      </c>
      <c r="B487" s="2" t="s">
        <v>1476</v>
      </c>
      <c r="C487" s="2" t="s">
        <v>41</v>
      </c>
      <c r="D487" s="2" t="s">
        <v>42</v>
      </c>
      <c r="E487" s="5" t="s">
        <v>282</v>
      </c>
      <c r="F487" s="3" t="s">
        <v>283</v>
      </c>
      <c r="G487" s="3" t="s">
        <v>284</v>
      </c>
      <c r="H487" s="2" t="s">
        <v>50</v>
      </c>
      <c r="I487" s="2" t="s">
        <v>1477</v>
      </c>
      <c r="J487" s="3" t="str">
        <f>HYPERLINK("https://www.boe.es/gazeta/dias/1829/07/25/pdfs/GMD-1829-105.pdf#page=3","Abrir facsímil")</f>
        <v>Abrir facsímil</v>
      </c>
      <c r="K487" s="3" t="s">
        <v>52</v>
      </c>
    </row>
    <row r="488" spans="1:11" ht="42" customHeight="1">
      <c r="A488" s="2" t="s">
        <v>1478</v>
      </c>
      <c r="B488" s="2" t="s">
        <v>1478</v>
      </c>
      <c r="C488" s="2" t="s">
        <v>41</v>
      </c>
      <c r="D488" s="2" t="s">
        <v>42</v>
      </c>
      <c r="E488" s="5" t="s">
        <v>793</v>
      </c>
      <c r="F488" s="3" t="s">
        <v>794</v>
      </c>
      <c r="G488" s="3" t="s">
        <v>45</v>
      </c>
      <c r="H488" s="2" t="s">
        <v>50</v>
      </c>
      <c r="I488" s="2" t="s">
        <v>1479</v>
      </c>
      <c r="J488" s="3" t="str">
        <f>HYPERLINK("https://www.boe.es/gazeta/dias/1829/03/19/pdfs/GMD-1829-34.pdf#page=1","Abrir facsímil")</f>
        <v>Abrir facsímil</v>
      </c>
      <c r="K488" s="3" t="s">
        <v>52</v>
      </c>
    </row>
    <row r="489" spans="1:11" ht="42" customHeight="1">
      <c r="A489" s="2" t="s">
        <v>1478</v>
      </c>
      <c r="B489" s="2" t="s">
        <v>1478</v>
      </c>
      <c r="C489" s="2" t="s">
        <v>41</v>
      </c>
      <c r="D489" s="2" t="s">
        <v>42</v>
      </c>
      <c r="E489" s="5" t="s">
        <v>206</v>
      </c>
      <c r="F489" s="3" t="s">
        <v>207</v>
      </c>
      <c r="G489" s="3" t="s">
        <v>30</v>
      </c>
      <c r="H489" s="2" t="s">
        <v>50</v>
      </c>
      <c r="I489" s="2" t="s">
        <v>1480</v>
      </c>
      <c r="J489" s="3" t="str">
        <f>HYPERLINK("https://www.boe.es/gazeta/dias/1829/08/25/pdfs/GMD-1829-118.pdf#page=4","Abrir facsímil")</f>
        <v>Abrir facsímil</v>
      </c>
      <c r="K489" s="3" t="s">
        <v>52</v>
      </c>
    </row>
    <row r="490" spans="1:11" ht="42" customHeight="1">
      <c r="A490" s="2" t="s">
        <v>1478</v>
      </c>
      <c r="B490" s="2" t="s">
        <v>1478</v>
      </c>
      <c r="C490" s="2" t="s">
        <v>55</v>
      </c>
      <c r="D490" s="2" t="s">
        <v>18</v>
      </c>
      <c r="E490" s="5" t="s">
        <v>375</v>
      </c>
      <c r="F490" s="3" t="s">
        <v>376</v>
      </c>
      <c r="G490" s="3" t="s">
        <v>30</v>
      </c>
      <c r="H490" s="2" t="s">
        <v>50</v>
      </c>
      <c r="I490" s="2" t="s">
        <v>1481</v>
      </c>
      <c r="J490" s="3" t="str">
        <f>HYPERLINK("https://www.boe.es/gazeta/dias/1829/10/31/pdfs/GMD-1829-154.pdf#page=4","Abrir facsímil")</f>
        <v>Abrir facsímil</v>
      </c>
      <c r="K490" s="3" t="s">
        <v>52</v>
      </c>
    </row>
    <row r="491" spans="1:11" ht="42" customHeight="1">
      <c r="A491" s="2" t="s">
        <v>1478</v>
      </c>
      <c r="B491" s="2" t="s">
        <v>1478</v>
      </c>
      <c r="C491" s="2" t="s">
        <v>27</v>
      </c>
      <c r="D491" s="2" t="s">
        <v>18</v>
      </c>
      <c r="E491" s="5" t="s">
        <v>1172</v>
      </c>
      <c r="F491" s="3" t="s">
        <v>1173</v>
      </c>
      <c r="G491" s="3" t="s">
        <v>30</v>
      </c>
      <c r="H491" s="2" t="s">
        <v>50</v>
      </c>
      <c r="I491" s="2" t="s">
        <v>1482</v>
      </c>
      <c r="J491" s="3" t="str">
        <f>HYPERLINK("https://www.boe.es/gazeta/dias/1829/12/15/pdfs/GMD-1829-173.pdf#page=4","Abrir facsímil")</f>
        <v>Abrir facsímil</v>
      </c>
      <c r="K491" s="3" t="s">
        <v>52</v>
      </c>
    </row>
    <row r="492" spans="1:11" ht="42" customHeight="1">
      <c r="A492" s="2" t="s">
        <v>1478</v>
      </c>
      <c r="B492" s="2" t="s">
        <v>1478</v>
      </c>
      <c r="C492" s="2" t="s">
        <v>17</v>
      </c>
      <c r="D492" s="2" t="s">
        <v>18</v>
      </c>
      <c r="E492" s="5" t="s">
        <v>1299</v>
      </c>
      <c r="F492" s="3" t="s">
        <v>1300</v>
      </c>
      <c r="G492" s="3" t="s">
        <v>21</v>
      </c>
      <c r="H492" s="2" t="s">
        <v>50</v>
      </c>
      <c r="I492" s="2" t="s">
        <v>1483</v>
      </c>
      <c r="J492" s="3" t="str">
        <f>HYPERLINK("https://www.boe.es/gazeta/dias/1829/12/22/pdfs/GMD-1829-176.pdf#page=3","Abrir facsímil")</f>
        <v>Abrir facsímil</v>
      </c>
      <c r="K492" s="3" t="s">
        <v>52</v>
      </c>
    </row>
    <row r="493" spans="1:11" ht="42" customHeight="1">
      <c r="A493" s="2" t="s">
        <v>1484</v>
      </c>
      <c r="B493" s="2" t="s">
        <v>1485</v>
      </c>
      <c r="C493" s="2" t="s">
        <v>34</v>
      </c>
      <c r="D493" s="2" t="s">
        <v>35</v>
      </c>
      <c r="E493" s="5" t="s">
        <v>209</v>
      </c>
      <c r="F493" s="3" t="s">
        <v>210</v>
      </c>
      <c r="G493" s="3" t="s">
        <v>21</v>
      </c>
      <c r="H493" s="2" t="s">
        <v>50</v>
      </c>
      <c r="I493" s="2" t="s">
        <v>1486</v>
      </c>
      <c r="J493" s="3" t="str">
        <f>HYPERLINK("https://www.boe.es/gazeta/dias/1829/09/26/pdfs/GMD-1829-139.pdf#page=3","Abrir facsímil")</f>
        <v>Abrir facsímil</v>
      </c>
      <c r="K493" s="3" t="s">
        <v>52</v>
      </c>
    </row>
    <row r="494" spans="1:11" ht="42" customHeight="1">
      <c r="A494" s="2" t="s">
        <v>1487</v>
      </c>
      <c r="B494" s="2" t="s">
        <v>1488</v>
      </c>
      <c r="C494" s="2" t="s">
        <v>41</v>
      </c>
      <c r="D494" s="2" t="s">
        <v>42</v>
      </c>
      <c r="E494" s="5" t="s">
        <v>248</v>
      </c>
      <c r="F494" s="3" t="s">
        <v>249</v>
      </c>
      <c r="G494" s="3" t="s">
        <v>30</v>
      </c>
      <c r="H494" s="2" t="s">
        <v>50</v>
      </c>
      <c r="I494" s="2" t="s">
        <v>1489</v>
      </c>
      <c r="J494" s="3" t="str">
        <f>HYPERLINK("https://www.boe.es/gazeta/dias/1829/12/31/pdfs/GMD-1829-180.pdf#page=4","Abrir facsímil")</f>
        <v>Abrir facsímil</v>
      </c>
      <c r="K494" s="3" t="s">
        <v>52</v>
      </c>
    </row>
    <row r="495" spans="1:11" ht="42" customHeight="1">
      <c r="A495" s="2" t="s">
        <v>1490</v>
      </c>
      <c r="B495" s="2" t="s">
        <v>1490</v>
      </c>
      <c r="C495" s="2" t="s">
        <v>41</v>
      </c>
      <c r="D495" s="2" t="s">
        <v>42</v>
      </c>
      <c r="E495" s="5" t="s">
        <v>94</v>
      </c>
      <c r="F495" s="3" t="s">
        <v>95</v>
      </c>
      <c r="G495" s="3" t="s">
        <v>71</v>
      </c>
      <c r="H495" s="2" t="s">
        <v>50</v>
      </c>
      <c r="I495" s="2" t="s">
        <v>1491</v>
      </c>
      <c r="J495" s="3" t="str">
        <f>HYPERLINK("https://www.boe.es/gazeta/dias/1829/04/16/pdfs/GMD-1829-46.pdf#page=2","Abrir facsímil")</f>
        <v>Abrir facsímil</v>
      </c>
      <c r="K495" s="3" t="s">
        <v>52</v>
      </c>
    </row>
    <row r="496" spans="1:11" ht="42" customHeight="1">
      <c r="A496" s="2" t="s">
        <v>1492</v>
      </c>
      <c r="B496" s="2" t="s">
        <v>1492</v>
      </c>
      <c r="C496" s="2" t="s">
        <v>41</v>
      </c>
      <c r="D496" s="2" t="s">
        <v>42</v>
      </c>
      <c r="E496" s="5" t="s">
        <v>1493</v>
      </c>
      <c r="F496" s="3" t="s">
        <v>1494</v>
      </c>
      <c r="G496" s="3" t="s">
        <v>1495</v>
      </c>
      <c r="H496" s="2" t="s">
        <v>50</v>
      </c>
      <c r="I496" s="2" t="s">
        <v>1496</v>
      </c>
      <c r="J496" s="3" t="str">
        <f>HYPERLINK("https://www.boe.es/gazeta/dias/1829/05/26/pdfs/GMD-1829-79.pdf#page=4","Abrir facsímil")</f>
        <v>Abrir facsímil</v>
      </c>
      <c r="K496" s="3" t="s">
        <v>52</v>
      </c>
    </row>
    <row r="497" spans="1:11" ht="42" customHeight="1">
      <c r="A497" s="2" t="s">
        <v>1492</v>
      </c>
      <c r="B497" s="2" t="s">
        <v>1492</v>
      </c>
      <c r="C497" s="2" t="s">
        <v>41</v>
      </c>
      <c r="D497" s="2" t="s">
        <v>42</v>
      </c>
      <c r="E497" s="5" t="s">
        <v>312</v>
      </c>
      <c r="F497" s="3" t="s">
        <v>313</v>
      </c>
      <c r="G497" s="3" t="s">
        <v>21</v>
      </c>
      <c r="H497" s="2" t="s">
        <v>50</v>
      </c>
      <c r="I497" s="2" t="s">
        <v>1497</v>
      </c>
      <c r="J497" s="3" t="str">
        <f>HYPERLINK("https://www.boe.es/gazeta/dias/1829/10/20/pdfs/GMD-1829-149.pdf#page=3","Abrir facsímil")</f>
        <v>Abrir facsímil</v>
      </c>
      <c r="K497" s="3" t="s">
        <v>52</v>
      </c>
    </row>
    <row r="498" spans="1:11" ht="42" customHeight="1">
      <c r="A498" s="2" t="s">
        <v>1498</v>
      </c>
      <c r="B498" s="2" t="s">
        <v>1498</v>
      </c>
      <c r="C498" s="2" t="s">
        <v>151</v>
      </c>
      <c r="D498" s="2" t="s">
        <v>18</v>
      </c>
      <c r="E498" s="5" t="s">
        <v>1142</v>
      </c>
      <c r="F498" s="3" t="s">
        <v>1143</v>
      </c>
      <c r="G498" s="3" t="s">
        <v>71</v>
      </c>
      <c r="H498" s="2" t="s">
        <v>50</v>
      </c>
      <c r="I498" s="2" t="s">
        <v>1499</v>
      </c>
      <c r="J498" s="3" t="str">
        <f>HYPERLINK("https://www.boe.es/gazeta/dias/1829/04/18/pdfs/GMD-1829-47.pdf#page=2","Abrir facsímil")</f>
        <v>Abrir facsímil</v>
      </c>
      <c r="K498" s="3" t="s">
        <v>52</v>
      </c>
    </row>
    <row r="499" spans="1:11" ht="42" customHeight="1">
      <c r="A499" s="2" t="s">
        <v>1500</v>
      </c>
      <c r="B499" s="2" t="s">
        <v>1500</v>
      </c>
      <c r="C499" s="2" t="s">
        <v>167</v>
      </c>
      <c r="D499" s="2" t="s">
        <v>18</v>
      </c>
      <c r="E499" s="5" t="s">
        <v>1501</v>
      </c>
      <c r="F499" s="3" t="s">
        <v>1502</v>
      </c>
      <c r="G499" s="3" t="s">
        <v>30</v>
      </c>
      <c r="H499" s="2" t="s">
        <v>50</v>
      </c>
      <c r="I499" s="2" t="s">
        <v>1503</v>
      </c>
      <c r="J499" s="3" t="str">
        <f>HYPERLINK("https://www.boe.es/gazeta/dias/1829/04/14/pdfs/GMD-1829-45.pdf#page=4","Abrir facsímil")</f>
        <v>Abrir facsímil</v>
      </c>
      <c r="K499" s="3" t="s">
        <v>52</v>
      </c>
    </row>
    <row r="500" spans="1:11" ht="42" customHeight="1">
      <c r="A500" s="2" t="s">
        <v>1504</v>
      </c>
      <c r="B500" s="2" t="s">
        <v>1504</v>
      </c>
      <c r="C500" s="2" t="s">
        <v>151</v>
      </c>
      <c r="D500" s="2" t="s">
        <v>18</v>
      </c>
      <c r="E500" s="5" t="s">
        <v>79</v>
      </c>
      <c r="F500" s="3" t="s">
        <v>80</v>
      </c>
      <c r="G500" s="3" t="s">
        <v>21</v>
      </c>
      <c r="H500" s="2" t="s">
        <v>50</v>
      </c>
      <c r="I500" s="2" t="s">
        <v>1505</v>
      </c>
      <c r="J500" s="3" t="str">
        <f>HYPERLINK("https://www.boe.es/gazeta/dias/1829/02/21/pdfs/GMD-1829-23.pdf#page=3","Abrir facsímil")</f>
        <v>Abrir facsímil</v>
      </c>
      <c r="K500" s="3" t="s">
        <v>52</v>
      </c>
    </row>
    <row r="501" spans="1:11" ht="42" customHeight="1">
      <c r="A501" s="2" t="s">
        <v>1506</v>
      </c>
      <c r="B501" s="2" t="s">
        <v>1507</v>
      </c>
      <c r="C501" s="2" t="s">
        <v>17</v>
      </c>
      <c r="D501" s="2" t="s">
        <v>18</v>
      </c>
      <c r="E501" s="5" t="s">
        <v>456</v>
      </c>
      <c r="F501" s="3" t="s">
        <v>457</v>
      </c>
      <c r="G501" s="3" t="s">
        <v>1466</v>
      </c>
      <c r="H501" s="2" t="s">
        <v>50</v>
      </c>
      <c r="I501" s="2" t="s">
        <v>1508</v>
      </c>
      <c r="J501" s="3" t="str">
        <f>HYPERLINK("https://www.boe.es/gazeta/dias/1829/02/12/pdfs/GMD-1829-19.pdf#page=4","Abrir facsímil")</f>
        <v>Abrir facsímil</v>
      </c>
      <c r="K501" s="3" t="s">
        <v>52</v>
      </c>
    </row>
    <row r="502" spans="1:11" ht="42" customHeight="1">
      <c r="A502" s="2" t="s">
        <v>1509</v>
      </c>
      <c r="B502" s="2" t="s">
        <v>1510</v>
      </c>
      <c r="C502" s="2" t="s">
        <v>41</v>
      </c>
      <c r="D502" s="2" t="s">
        <v>42</v>
      </c>
      <c r="E502" s="5" t="s">
        <v>282</v>
      </c>
      <c r="F502" s="3" t="s">
        <v>283</v>
      </c>
      <c r="G502" s="3" t="s">
        <v>284</v>
      </c>
      <c r="H502" s="2" t="s">
        <v>50</v>
      </c>
      <c r="I502" s="2" t="s">
        <v>1511</v>
      </c>
      <c r="J502" s="3" t="str">
        <f>HYPERLINK("https://www.boe.es/gazeta/dias/1829/07/25/pdfs/GMD-1829-105.pdf#page=3","Abrir facsímil")</f>
        <v>Abrir facsímil</v>
      </c>
      <c r="K502" s="3" t="s">
        <v>52</v>
      </c>
    </row>
    <row r="503" spans="1:11" ht="42" customHeight="1">
      <c r="A503" s="2" t="s">
        <v>1512</v>
      </c>
      <c r="B503" s="2" t="s">
        <v>1513</v>
      </c>
      <c r="C503" s="2" t="s">
        <v>41</v>
      </c>
      <c r="D503" s="2" t="s">
        <v>42</v>
      </c>
      <c r="E503" s="5" t="s">
        <v>194</v>
      </c>
      <c r="F503" s="3" t="s">
        <v>195</v>
      </c>
      <c r="G503" s="3" t="s">
        <v>21</v>
      </c>
      <c r="H503" s="2" t="s">
        <v>50</v>
      </c>
      <c r="I503" s="2" t="s">
        <v>1514</v>
      </c>
      <c r="J503" s="3" t="str">
        <f>HYPERLINK("https://www.boe.es/gazeta/dias/1829/05/07/pdfs/GMD-1829-55.pdf#page=3","Abrir facsímil")</f>
        <v>Abrir facsímil</v>
      </c>
      <c r="K503" s="3" t="s">
        <v>52</v>
      </c>
    </row>
    <row r="504" spans="1:11" ht="42" customHeight="1">
      <c r="A504" s="2" t="s">
        <v>1515</v>
      </c>
      <c r="B504" s="2" t="s">
        <v>1515</v>
      </c>
      <c r="C504" s="2" t="s">
        <v>41</v>
      </c>
      <c r="D504" s="2" t="s">
        <v>42</v>
      </c>
      <c r="E504" s="5" t="s">
        <v>56</v>
      </c>
      <c r="F504" s="3" t="s">
        <v>57</v>
      </c>
      <c r="G504" s="3" t="s">
        <v>21</v>
      </c>
      <c r="H504" s="2" t="s">
        <v>50</v>
      </c>
      <c r="I504" s="2" t="s">
        <v>1516</v>
      </c>
      <c r="J504" s="3" t="str">
        <f>HYPERLINK("https://www.boe.es/gazeta/dias/1829/09/15/pdfs/GMD-1829-134.pdf#page=3","Abrir facsímil")</f>
        <v>Abrir facsímil</v>
      </c>
      <c r="K504" s="3" t="s">
        <v>52</v>
      </c>
    </row>
    <row r="505" spans="1:11" ht="42" customHeight="1">
      <c r="A505" s="2" t="s">
        <v>1517</v>
      </c>
      <c r="B505" s="2" t="s">
        <v>1518</v>
      </c>
      <c r="C505" s="2" t="s">
        <v>27</v>
      </c>
      <c r="D505" s="2" t="s">
        <v>18</v>
      </c>
      <c r="E505" s="5" t="s">
        <v>1519</v>
      </c>
      <c r="F505" s="3" t="s">
        <v>1520</v>
      </c>
      <c r="G505" s="3" t="s">
        <v>30</v>
      </c>
      <c r="H505" s="2" t="s">
        <v>22</v>
      </c>
      <c r="I505" s="2" t="s">
        <v>1521</v>
      </c>
      <c r="J505" s="3" t="str">
        <f>HYPERLINK("https://www.boe.es/gazeta/dias/1829/09/08/pdfs/GMD-1829-125.pdf#page=4","Abrir facsímil")</f>
        <v>Abrir facsímil</v>
      </c>
      <c r="K505" s="3" t="s">
        <v>24</v>
      </c>
    </row>
    <row r="506" spans="1:11" ht="42" customHeight="1">
      <c r="A506" s="2" t="s">
        <v>1522</v>
      </c>
      <c r="B506" s="2" t="s">
        <v>1522</v>
      </c>
      <c r="C506" s="2" t="s">
        <v>41</v>
      </c>
      <c r="D506" s="2" t="s">
        <v>42</v>
      </c>
      <c r="E506" s="5" t="s">
        <v>1523</v>
      </c>
      <c r="F506" s="3" t="s">
        <v>1524</v>
      </c>
      <c r="G506" s="3" t="s">
        <v>71</v>
      </c>
      <c r="H506" s="2" t="s">
        <v>50</v>
      </c>
      <c r="I506" s="2" t="s">
        <v>1525</v>
      </c>
      <c r="J506" s="3" t="str">
        <f>HYPERLINK("https://www.boe.es/gazeta/dias/1829/01/13/pdfs/GMD-1829-6.pdf#page=2","Abrir facsímil")</f>
        <v>Abrir facsímil</v>
      </c>
      <c r="K506" s="3" t="s">
        <v>52</v>
      </c>
    </row>
    <row r="507" spans="1:11" ht="42" customHeight="1">
      <c r="A507" s="2" t="s">
        <v>1526</v>
      </c>
      <c r="B507" s="2" t="s">
        <v>1526</v>
      </c>
      <c r="C507" s="2" t="s">
        <v>55</v>
      </c>
      <c r="D507" s="2" t="s">
        <v>18</v>
      </c>
      <c r="E507" s="5" t="s">
        <v>793</v>
      </c>
      <c r="F507" s="3" t="s">
        <v>794</v>
      </c>
      <c r="G507" s="3" t="s">
        <v>71</v>
      </c>
      <c r="H507" s="2" t="s">
        <v>50</v>
      </c>
      <c r="I507" s="2" t="s">
        <v>1527</v>
      </c>
      <c r="J507" s="3" t="str">
        <f>HYPERLINK("https://www.boe.es/gazeta/dias/1829/03/19/pdfs/GMD-1829-34.pdf#page=2","Abrir facsímil")</f>
        <v>Abrir facsímil</v>
      </c>
      <c r="K507" s="3" t="s">
        <v>52</v>
      </c>
    </row>
    <row r="508" spans="1:11" ht="42" customHeight="1">
      <c r="A508" s="2" t="s">
        <v>1528</v>
      </c>
      <c r="B508" s="2" t="s">
        <v>1528</v>
      </c>
      <c r="C508" s="2" t="s">
        <v>41</v>
      </c>
      <c r="D508" s="2" t="s">
        <v>42</v>
      </c>
      <c r="E508" s="5" t="s">
        <v>962</v>
      </c>
      <c r="F508" s="3" t="s">
        <v>963</v>
      </c>
      <c r="G508" s="3" t="s">
        <v>71</v>
      </c>
      <c r="H508" s="2" t="s">
        <v>50</v>
      </c>
      <c r="I508" s="2" t="s">
        <v>1529</v>
      </c>
      <c r="J508" s="3" t="str">
        <f>HYPERLINK("https://www.boe.es/gazeta/dias/1829/09/17/pdfs/GMD-1829-135.pdf#page=2","Abrir facsímil")</f>
        <v>Abrir facsímil</v>
      </c>
      <c r="K508" s="3" t="s">
        <v>52</v>
      </c>
    </row>
    <row r="509" spans="1:11" ht="42" customHeight="1">
      <c r="A509" s="2" t="s">
        <v>1530</v>
      </c>
      <c r="B509" s="2" t="s">
        <v>1530</v>
      </c>
      <c r="C509" s="2" t="s">
        <v>41</v>
      </c>
      <c r="D509" s="2" t="s">
        <v>42</v>
      </c>
      <c r="E509" s="5" t="s">
        <v>334</v>
      </c>
      <c r="F509" s="3" t="s">
        <v>335</v>
      </c>
      <c r="G509" s="3" t="s">
        <v>21</v>
      </c>
      <c r="H509" s="2" t="s">
        <v>50</v>
      </c>
      <c r="I509" s="2" t="s">
        <v>1531</v>
      </c>
      <c r="J509" s="3" t="str">
        <f>HYPERLINK("https://www.boe.es/gazeta/dias/1829/11/19/pdfs/GMD-1829-162.pdf#page=3","Abrir facsímil")</f>
        <v>Abrir facsímil</v>
      </c>
      <c r="K509" s="3" t="s">
        <v>52</v>
      </c>
    </row>
    <row r="510" spans="1:11" ht="42" customHeight="1">
      <c r="A510" s="2" t="s">
        <v>1532</v>
      </c>
      <c r="B510" s="2" t="s">
        <v>1532</v>
      </c>
      <c r="C510" s="2" t="s">
        <v>27</v>
      </c>
      <c r="D510" s="2" t="s">
        <v>18</v>
      </c>
      <c r="E510" s="5" t="s">
        <v>279</v>
      </c>
      <c r="F510" s="3" t="s">
        <v>280</v>
      </c>
      <c r="G510" s="3" t="s">
        <v>71</v>
      </c>
      <c r="H510" s="2" t="s">
        <v>50</v>
      </c>
      <c r="I510" s="2" t="s">
        <v>1533</v>
      </c>
      <c r="J510" s="3" t="str">
        <f>HYPERLINK("https://www.boe.es/gazeta/dias/1829/06/27/pdfs/GMD-1829-93.pdf#page=2","Abrir facsímil")</f>
        <v>Abrir facsímil</v>
      </c>
      <c r="K510" s="3" t="s">
        <v>52</v>
      </c>
    </row>
    <row r="511" spans="1:11" ht="42" customHeight="1">
      <c r="A511" s="2" t="s">
        <v>1534</v>
      </c>
      <c r="B511" s="2" t="s">
        <v>1535</v>
      </c>
      <c r="C511" s="2" t="s">
        <v>17</v>
      </c>
      <c r="D511" s="2" t="s">
        <v>18</v>
      </c>
      <c r="E511" s="5" t="s">
        <v>178</v>
      </c>
      <c r="F511" s="3" t="s">
        <v>179</v>
      </c>
      <c r="G511" s="3" t="s">
        <v>30</v>
      </c>
      <c r="H511" s="2" t="s">
        <v>22</v>
      </c>
      <c r="I511" s="2" t="s">
        <v>1536</v>
      </c>
      <c r="J511" s="3" t="str">
        <f>HYPERLINK("https://www.boe.es/gazeta/dias/1829/01/15/pdfs/GMD-1829-7.pdf#page=4","Abrir facsímil")</f>
        <v>Abrir facsímil</v>
      </c>
      <c r="K511" s="3" t="s">
        <v>24</v>
      </c>
    </row>
    <row r="512" spans="1:11" ht="42" customHeight="1">
      <c r="A512" s="2" t="s">
        <v>1537</v>
      </c>
      <c r="B512" s="2" t="s">
        <v>1538</v>
      </c>
      <c r="C512" s="2" t="s">
        <v>17</v>
      </c>
      <c r="D512" s="2" t="s">
        <v>18</v>
      </c>
      <c r="E512" s="5" t="s">
        <v>1007</v>
      </c>
      <c r="F512" s="3" t="s">
        <v>1008</v>
      </c>
      <c r="G512" s="3" t="s">
        <v>30</v>
      </c>
      <c r="H512" s="2" t="s">
        <v>50</v>
      </c>
      <c r="I512" s="2" t="s">
        <v>1539</v>
      </c>
      <c r="J512" s="3" t="str">
        <f>HYPERLINK("https://www.boe.es/gazeta/dias/1829/08/27/pdfs/GMD-1829-119.pdf#page=4","Abrir facsímil")</f>
        <v>Abrir facsímil</v>
      </c>
      <c r="K512" s="3" t="s">
        <v>52</v>
      </c>
    </row>
    <row r="513" spans="1:11" ht="42" customHeight="1">
      <c r="A513" s="2" t="s">
        <v>1540</v>
      </c>
      <c r="B513" s="2" t="s">
        <v>1541</v>
      </c>
      <c r="C513" s="2" t="s">
        <v>17</v>
      </c>
      <c r="D513" s="2" t="s">
        <v>18</v>
      </c>
      <c r="E513" s="5" t="s">
        <v>737</v>
      </c>
      <c r="F513" s="3" t="s">
        <v>738</v>
      </c>
      <c r="G513" s="3" t="s">
        <v>21</v>
      </c>
      <c r="H513" s="2" t="s">
        <v>50</v>
      </c>
      <c r="I513" s="2" t="s">
        <v>1542</v>
      </c>
      <c r="J513" s="3" t="str">
        <f>HYPERLINK("https://www.boe.es/gazeta/dias/1829/06/11/pdfs/GMD-1829-86.pdf#page=3","Abrir facsímil")</f>
        <v>Abrir facsímil</v>
      </c>
      <c r="K513" s="3" t="s">
        <v>52</v>
      </c>
    </row>
    <row r="514" spans="1:11" ht="42" customHeight="1">
      <c r="A514" s="2" t="s">
        <v>1543</v>
      </c>
      <c r="B514" s="2" t="s">
        <v>1544</v>
      </c>
      <c r="C514" s="2" t="s">
        <v>41</v>
      </c>
      <c r="D514" s="2" t="s">
        <v>42</v>
      </c>
      <c r="E514" s="5" t="s">
        <v>152</v>
      </c>
      <c r="F514" s="3" t="s">
        <v>153</v>
      </c>
      <c r="G514" s="3" t="s">
        <v>21</v>
      </c>
      <c r="H514" s="2" t="s">
        <v>50</v>
      </c>
      <c r="I514" s="2" t="s">
        <v>1545</v>
      </c>
      <c r="J514" s="3" t="str">
        <f>HYPERLINK("https://www.boe.es/gazeta/dias/1829/06/02/pdfs/GMD-1829-82.pdf#page=3","Abrir facsímil")</f>
        <v>Abrir facsímil</v>
      </c>
      <c r="K514" s="3" t="s">
        <v>52</v>
      </c>
    </row>
    <row r="515" spans="1:11" ht="42" customHeight="1">
      <c r="A515" s="2" t="s">
        <v>1546</v>
      </c>
      <c r="B515" s="2" t="s">
        <v>1546</v>
      </c>
      <c r="C515" s="2" t="s">
        <v>41</v>
      </c>
      <c r="D515" s="2" t="s">
        <v>42</v>
      </c>
      <c r="E515" s="5" t="s">
        <v>206</v>
      </c>
      <c r="F515" s="3" t="s">
        <v>207</v>
      </c>
      <c r="G515" s="3" t="s">
        <v>21</v>
      </c>
      <c r="H515" s="2" t="s">
        <v>50</v>
      </c>
      <c r="I515" s="2" t="s">
        <v>1547</v>
      </c>
      <c r="J515" s="3" t="str">
        <f>HYPERLINK("https://www.boe.es/gazeta/dias/1829/08/25/pdfs/GMD-1829-118.pdf#page=3","Abrir facsímil")</f>
        <v>Abrir facsímil</v>
      </c>
      <c r="K515" s="3" t="s">
        <v>52</v>
      </c>
    </row>
    <row r="516" spans="1:11" ht="42" customHeight="1">
      <c r="A516" s="2" t="s">
        <v>1548</v>
      </c>
      <c r="B516" s="2" t="s">
        <v>1548</v>
      </c>
      <c r="C516" s="2" t="s">
        <v>167</v>
      </c>
      <c r="D516" s="2" t="s">
        <v>18</v>
      </c>
      <c r="E516" s="5" t="s">
        <v>1007</v>
      </c>
      <c r="F516" s="3" t="s">
        <v>1008</v>
      </c>
      <c r="G516" s="3" t="s">
        <v>21</v>
      </c>
      <c r="H516" s="2" t="s">
        <v>50</v>
      </c>
      <c r="I516" s="2" t="s">
        <v>1549</v>
      </c>
      <c r="J516" s="3" t="str">
        <f>HYPERLINK("https://www.boe.es/gazeta/dias/1829/08/27/pdfs/GMD-1829-119.pdf#page=3","Abrir facsímil")</f>
        <v>Abrir facsímil</v>
      </c>
      <c r="K516" s="3" t="s">
        <v>52</v>
      </c>
    </row>
    <row r="517" spans="1:11" ht="42" customHeight="1">
      <c r="A517" s="2" t="s">
        <v>1550</v>
      </c>
      <c r="B517" s="2" t="s">
        <v>1550</v>
      </c>
      <c r="C517" s="2" t="s">
        <v>41</v>
      </c>
      <c r="D517" s="2" t="s">
        <v>42</v>
      </c>
      <c r="E517" s="5" t="s">
        <v>601</v>
      </c>
      <c r="F517" s="3" t="s">
        <v>602</v>
      </c>
      <c r="G517" s="3" t="s">
        <v>21</v>
      </c>
      <c r="H517" s="2" t="s">
        <v>50</v>
      </c>
      <c r="I517" s="2" t="s">
        <v>1551</v>
      </c>
      <c r="J517" s="3" t="str">
        <f>HYPERLINK("https://www.boe.es/gazeta/dias/1829/07/14/pdfs/GMD-1829-100.pdf#page=3","Abrir facsímil")</f>
        <v>Abrir facsímil</v>
      </c>
      <c r="K517" s="3" t="s">
        <v>52</v>
      </c>
    </row>
    <row r="518" spans="1:11" ht="42" customHeight="1">
      <c r="A518" s="2" t="s">
        <v>1550</v>
      </c>
      <c r="B518" s="2" t="s">
        <v>1550</v>
      </c>
      <c r="C518" s="2" t="s">
        <v>41</v>
      </c>
      <c r="D518" s="2" t="s">
        <v>42</v>
      </c>
      <c r="E518" s="5" t="s">
        <v>1061</v>
      </c>
      <c r="F518" s="3" t="s">
        <v>1062</v>
      </c>
      <c r="G518" s="3" t="s">
        <v>71</v>
      </c>
      <c r="H518" s="2" t="s">
        <v>50</v>
      </c>
      <c r="I518" s="2" t="s">
        <v>1552</v>
      </c>
      <c r="J518" s="3" t="str">
        <f>HYPERLINK("https://www.boe.es/gazeta/dias/1829/07/16/pdfs/GMD-1829-101.pdf#page=2","Abrir facsímil")</f>
        <v>Abrir facsímil</v>
      </c>
      <c r="K518" s="3" t="s">
        <v>52</v>
      </c>
    </row>
    <row r="519" spans="1:11" ht="42" customHeight="1">
      <c r="A519" s="2" t="s">
        <v>1553</v>
      </c>
      <c r="B519" s="2" t="s">
        <v>1553</v>
      </c>
      <c r="C519" s="2" t="s">
        <v>41</v>
      </c>
      <c r="D519" s="2" t="s">
        <v>42</v>
      </c>
      <c r="E519" s="5" t="s">
        <v>793</v>
      </c>
      <c r="F519" s="3" t="s">
        <v>794</v>
      </c>
      <c r="G519" s="3" t="s">
        <v>21</v>
      </c>
      <c r="H519" s="2" t="s">
        <v>50</v>
      </c>
      <c r="I519" s="2" t="s">
        <v>1554</v>
      </c>
      <c r="J519" s="3" t="str">
        <f>HYPERLINK("https://www.boe.es/gazeta/dias/1829/03/19/pdfs/GMD-1829-34.pdf#page=3","Abrir facsímil")</f>
        <v>Abrir facsímil</v>
      </c>
      <c r="K519" s="3" t="s">
        <v>52</v>
      </c>
    </row>
    <row r="520" spans="1:11" ht="42" customHeight="1">
      <c r="A520" s="2" t="s">
        <v>1553</v>
      </c>
      <c r="B520" s="2" t="s">
        <v>1553</v>
      </c>
      <c r="C520" s="2" t="s">
        <v>41</v>
      </c>
      <c r="D520" s="2" t="s">
        <v>42</v>
      </c>
      <c r="E520" s="5" t="s">
        <v>202</v>
      </c>
      <c r="F520" s="3" t="s">
        <v>203</v>
      </c>
      <c r="G520" s="3" t="s">
        <v>21</v>
      </c>
      <c r="H520" s="2" t="s">
        <v>50</v>
      </c>
      <c r="I520" s="2" t="s">
        <v>1555</v>
      </c>
      <c r="J520" s="3" t="str">
        <f>HYPERLINK("https://www.boe.es/gazeta/dias/1829/04/07/pdfs/GMD-1829-42.pdf#page=3","Abrir facsímil")</f>
        <v>Abrir facsímil</v>
      </c>
      <c r="K520" s="3" t="s">
        <v>52</v>
      </c>
    </row>
    <row r="521" spans="1:11" ht="42" customHeight="1">
      <c r="A521" s="2" t="s">
        <v>1553</v>
      </c>
      <c r="B521" s="2" t="s">
        <v>1553</v>
      </c>
      <c r="C521" s="2" t="s">
        <v>41</v>
      </c>
      <c r="D521" s="2" t="s">
        <v>42</v>
      </c>
      <c r="E521" s="5" t="s">
        <v>1387</v>
      </c>
      <c r="F521" s="3" t="s">
        <v>1388</v>
      </c>
      <c r="G521" s="3" t="s">
        <v>30</v>
      </c>
      <c r="H521" s="2" t="s">
        <v>50</v>
      </c>
      <c r="I521" s="2" t="s">
        <v>1556</v>
      </c>
      <c r="J521" s="3" t="str">
        <f>HYPERLINK("https://www.boe.es/gazeta/dias/1829/04/09/pdfs/GMD-1829-43.pdf#page=4","Abrir facsímil")</f>
        <v>Abrir facsímil</v>
      </c>
      <c r="K521" s="3" t="s">
        <v>52</v>
      </c>
    </row>
    <row r="522" spans="1:11" ht="42" customHeight="1">
      <c r="A522" s="2" t="s">
        <v>1553</v>
      </c>
      <c r="B522" s="2" t="s">
        <v>1553</v>
      </c>
      <c r="C522" s="2" t="s">
        <v>41</v>
      </c>
      <c r="D522" s="2" t="s">
        <v>42</v>
      </c>
      <c r="E522" s="5" t="s">
        <v>671</v>
      </c>
      <c r="F522" s="3" t="s">
        <v>672</v>
      </c>
      <c r="G522" s="3" t="s">
        <v>21</v>
      </c>
      <c r="H522" s="2" t="s">
        <v>50</v>
      </c>
      <c r="I522" s="2" t="s">
        <v>1557</v>
      </c>
      <c r="J522" s="3" t="str">
        <f>HYPERLINK("https://www.boe.es/gazeta/dias/1829/04/11/pdfs/GMD-1829-44.pdf#page=3","Abrir facsímil")</f>
        <v>Abrir facsímil</v>
      </c>
      <c r="K522" s="3" t="s">
        <v>52</v>
      </c>
    </row>
    <row r="523" spans="1:11" ht="42" customHeight="1">
      <c r="A523" s="2" t="s">
        <v>1553</v>
      </c>
      <c r="B523" s="2" t="s">
        <v>1553</v>
      </c>
      <c r="C523" s="2" t="s">
        <v>41</v>
      </c>
      <c r="D523" s="2" t="s">
        <v>42</v>
      </c>
      <c r="E523" s="5" t="s">
        <v>647</v>
      </c>
      <c r="F523" s="3" t="s">
        <v>648</v>
      </c>
      <c r="G523" s="3" t="s">
        <v>21</v>
      </c>
      <c r="H523" s="2" t="s">
        <v>50</v>
      </c>
      <c r="I523" s="2" t="s">
        <v>1558</v>
      </c>
      <c r="J523" s="3" t="str">
        <f>HYPERLINK("https://www.boe.es/gazeta/dias/1829/07/09/pdfs/GMD-1829-98.pdf#page=3","Abrir facsímil")</f>
        <v>Abrir facsímil</v>
      </c>
      <c r="K523" s="3" t="s">
        <v>52</v>
      </c>
    </row>
    <row r="524" spans="1:11" ht="42" customHeight="1">
      <c r="A524" s="2" t="s">
        <v>1553</v>
      </c>
      <c r="B524" s="2" t="s">
        <v>1553</v>
      </c>
      <c r="C524" s="2" t="s">
        <v>41</v>
      </c>
      <c r="D524" s="2" t="s">
        <v>42</v>
      </c>
      <c r="E524" s="5" t="s">
        <v>344</v>
      </c>
      <c r="F524" s="3" t="s">
        <v>345</v>
      </c>
      <c r="G524" s="3" t="s">
        <v>71</v>
      </c>
      <c r="H524" s="2" t="s">
        <v>50</v>
      </c>
      <c r="I524" s="2" t="s">
        <v>1559</v>
      </c>
      <c r="J524" s="3" t="str">
        <f>HYPERLINK("https://www.boe.es/gazeta/dias/1829/08/29/pdfs/GMD-1829-120.pdf#page=2","Abrir facsímil")</f>
        <v>Abrir facsímil</v>
      </c>
      <c r="K524" s="3" t="s">
        <v>52</v>
      </c>
    </row>
    <row r="525" spans="1:11" ht="42" customHeight="1">
      <c r="A525" s="2" t="s">
        <v>1560</v>
      </c>
      <c r="B525" s="2" t="s">
        <v>1561</v>
      </c>
      <c r="C525" s="2" t="s">
        <v>41</v>
      </c>
      <c r="D525" s="2" t="s">
        <v>42</v>
      </c>
      <c r="E525" s="5" t="s">
        <v>1562</v>
      </c>
      <c r="F525" s="3" t="s">
        <v>1563</v>
      </c>
      <c r="G525" s="3" t="s">
        <v>71</v>
      </c>
      <c r="H525" s="2" t="s">
        <v>50</v>
      </c>
      <c r="I525" s="2" t="s">
        <v>1564</v>
      </c>
      <c r="J525" s="3" t="str">
        <f>HYPERLINK("https://www.boe.es/gazeta/dias/1829/05/05/pdfs/GMD-1829-54.pdf#page=2","Abrir facsímil")</f>
        <v>Abrir facsímil</v>
      </c>
      <c r="K525" s="3" t="s">
        <v>52</v>
      </c>
    </row>
    <row r="526" spans="1:11" ht="42" customHeight="1">
      <c r="A526" s="2" t="s">
        <v>1565</v>
      </c>
      <c r="B526" s="2" t="s">
        <v>1565</v>
      </c>
      <c r="C526" s="2" t="s">
        <v>41</v>
      </c>
      <c r="D526" s="2" t="s">
        <v>42</v>
      </c>
      <c r="E526" s="5" t="s">
        <v>461</v>
      </c>
      <c r="F526" s="3" t="s">
        <v>462</v>
      </c>
      <c r="G526" s="3" t="s">
        <v>21</v>
      </c>
      <c r="H526" s="2" t="s">
        <v>50</v>
      </c>
      <c r="I526" s="2" t="s">
        <v>1566</v>
      </c>
      <c r="J526" s="3" t="str">
        <f>HYPERLINK("https://www.boe.es/gazeta/dias/1829/03/05/pdfs/GMD-1829-28.pdf#page=3","Abrir facsímil")</f>
        <v>Abrir facsímil</v>
      </c>
      <c r="K526" s="3" t="s">
        <v>52</v>
      </c>
    </row>
    <row r="527" spans="1:11" ht="42" customHeight="1">
      <c r="A527" s="2" t="s">
        <v>1567</v>
      </c>
      <c r="B527" s="2" t="s">
        <v>1567</v>
      </c>
      <c r="C527" s="2" t="s">
        <v>17</v>
      </c>
      <c r="D527" s="2" t="s">
        <v>18</v>
      </c>
      <c r="E527" s="5" t="s">
        <v>98</v>
      </c>
      <c r="F527" s="3" t="s">
        <v>99</v>
      </c>
      <c r="G527" s="3" t="s">
        <v>45</v>
      </c>
      <c r="H527" s="2" t="s">
        <v>50</v>
      </c>
      <c r="I527" s="2" t="s">
        <v>1568</v>
      </c>
      <c r="J527" s="3" t="str">
        <f>HYPERLINK("https://www.boe.es/gazeta/dias/1829/01/06/pdfs/GMD-1829-3.pdf#page=1","Abrir facsímil")</f>
        <v>Abrir facsímil</v>
      </c>
      <c r="K527" s="3" t="s">
        <v>52</v>
      </c>
    </row>
    <row r="528" spans="1:11" ht="42" customHeight="1">
      <c r="A528" s="2" t="s">
        <v>1567</v>
      </c>
      <c r="B528" s="2" t="s">
        <v>1567</v>
      </c>
      <c r="C528" s="2" t="s">
        <v>41</v>
      </c>
      <c r="D528" s="2" t="s">
        <v>42</v>
      </c>
      <c r="E528" s="5" t="s">
        <v>1347</v>
      </c>
      <c r="F528" s="3" t="s">
        <v>1348</v>
      </c>
      <c r="G528" s="3" t="s">
        <v>71</v>
      </c>
      <c r="H528" s="2" t="s">
        <v>50</v>
      </c>
      <c r="I528" s="2" t="s">
        <v>1569</v>
      </c>
      <c r="J528" s="3" t="str">
        <f>HYPERLINK("https://www.boe.es/gazeta/dias/1829/01/20/pdfs/GMD-1829-9.pdf#page=2","Abrir facsímil")</f>
        <v>Abrir facsímil</v>
      </c>
      <c r="K528" s="3" t="s">
        <v>52</v>
      </c>
    </row>
    <row r="529" spans="1:11" ht="42" customHeight="1">
      <c r="A529" s="2" t="s">
        <v>1567</v>
      </c>
      <c r="B529" s="2" t="s">
        <v>1567</v>
      </c>
      <c r="C529" s="2" t="s">
        <v>41</v>
      </c>
      <c r="D529" s="2" t="s">
        <v>42</v>
      </c>
      <c r="E529" s="5" t="s">
        <v>702</v>
      </c>
      <c r="F529" s="3" t="s">
        <v>703</v>
      </c>
      <c r="G529" s="3" t="s">
        <v>71</v>
      </c>
      <c r="H529" s="2" t="s">
        <v>50</v>
      </c>
      <c r="I529" s="2" t="s">
        <v>1570</v>
      </c>
      <c r="J529" s="3" t="str">
        <f>HYPERLINK("https://www.boe.es/gazeta/dias/1829/02/17/pdfs/GMD-1829-21.pdf#page=2","Abrir facsímil")</f>
        <v>Abrir facsímil</v>
      </c>
      <c r="K529" s="3" t="s">
        <v>52</v>
      </c>
    </row>
    <row r="530" spans="1:11" ht="42" customHeight="1">
      <c r="A530" s="2" t="s">
        <v>1567</v>
      </c>
      <c r="B530" s="2" t="s">
        <v>1567</v>
      </c>
      <c r="C530" s="2" t="s">
        <v>17</v>
      </c>
      <c r="D530" s="2" t="s">
        <v>18</v>
      </c>
      <c r="E530" s="5" t="s">
        <v>339</v>
      </c>
      <c r="F530" s="3" t="s">
        <v>340</v>
      </c>
      <c r="G530" s="3" t="s">
        <v>71</v>
      </c>
      <c r="H530" s="2" t="s">
        <v>50</v>
      </c>
      <c r="I530" s="2" t="s">
        <v>1571</v>
      </c>
      <c r="J530" s="3" t="str">
        <f>HYPERLINK("https://www.boe.es/gazeta/dias/1829/03/03/pdfs/GMD-1829-27.pdf#page=2","Abrir facsímil")</f>
        <v>Abrir facsímil</v>
      </c>
      <c r="K530" s="3" t="s">
        <v>52</v>
      </c>
    </row>
    <row r="531" spans="1:11" ht="42" customHeight="1">
      <c r="A531" s="2" t="s">
        <v>1567</v>
      </c>
      <c r="B531" s="2" t="s">
        <v>1567</v>
      </c>
      <c r="C531" s="2" t="s">
        <v>41</v>
      </c>
      <c r="D531" s="2" t="s">
        <v>42</v>
      </c>
      <c r="E531" s="5" t="s">
        <v>282</v>
      </c>
      <c r="F531" s="3" t="s">
        <v>283</v>
      </c>
      <c r="G531" s="3" t="s">
        <v>45</v>
      </c>
      <c r="H531" s="2" t="s">
        <v>50</v>
      </c>
      <c r="I531" s="2" t="s">
        <v>1572</v>
      </c>
      <c r="J531" s="3" t="str">
        <f>HYPERLINK("https://www.boe.es/gazeta/dias/1829/07/25/pdfs/GMD-1829-105.pdf#page=1","Abrir facsímil")</f>
        <v>Abrir facsímil</v>
      </c>
      <c r="K531" s="3" t="s">
        <v>52</v>
      </c>
    </row>
    <row r="532" spans="1:11" ht="42" customHeight="1">
      <c r="A532" s="2" t="s">
        <v>1567</v>
      </c>
      <c r="B532" s="2" t="s">
        <v>1567</v>
      </c>
      <c r="C532" s="2" t="s">
        <v>34</v>
      </c>
      <c r="D532" s="2" t="s">
        <v>35</v>
      </c>
      <c r="E532" s="5" t="s">
        <v>183</v>
      </c>
      <c r="F532" s="3" t="s">
        <v>184</v>
      </c>
      <c r="G532" s="3" t="s">
        <v>71</v>
      </c>
      <c r="H532" s="2" t="s">
        <v>50</v>
      </c>
      <c r="I532" s="2" t="s">
        <v>1573</v>
      </c>
      <c r="J532" s="3" t="str">
        <f>HYPERLINK("https://www.boe.es/gazeta/dias/1829/10/13/pdfs/GMD-1829-146.pdf#page=2","Abrir facsímil")</f>
        <v>Abrir facsímil</v>
      </c>
      <c r="K532" s="3" t="s">
        <v>52</v>
      </c>
    </row>
    <row r="533" spans="1:11" ht="42" customHeight="1">
      <c r="A533" s="2" t="s">
        <v>1567</v>
      </c>
      <c r="B533" s="2" t="s">
        <v>1567</v>
      </c>
      <c r="C533" s="2" t="s">
        <v>167</v>
      </c>
      <c r="D533" s="2" t="s">
        <v>18</v>
      </c>
      <c r="E533" s="5" t="s">
        <v>1291</v>
      </c>
      <c r="F533" s="3" t="s">
        <v>1292</v>
      </c>
      <c r="G533" s="3" t="s">
        <v>21</v>
      </c>
      <c r="H533" s="2" t="s">
        <v>50</v>
      </c>
      <c r="I533" s="2" t="s">
        <v>1574</v>
      </c>
      <c r="J533" s="3" t="str">
        <f>HYPERLINK("https://www.boe.es/gazeta/dias/1829/12/17/pdfs/GMD-1829-174.pdf#page=3","Abrir facsímil")</f>
        <v>Abrir facsímil</v>
      </c>
      <c r="K533" s="3" t="s">
        <v>52</v>
      </c>
    </row>
    <row r="534" spans="1:11" ht="42" customHeight="1">
      <c r="A534" s="2" t="s">
        <v>1575</v>
      </c>
      <c r="B534" s="2" t="s">
        <v>1575</v>
      </c>
      <c r="C534" s="2" t="s">
        <v>41</v>
      </c>
      <c r="D534" s="2" t="s">
        <v>42</v>
      </c>
      <c r="E534" s="5" t="s">
        <v>238</v>
      </c>
      <c r="F534" s="3" t="s">
        <v>239</v>
      </c>
      <c r="G534" s="3" t="s">
        <v>1112</v>
      </c>
      <c r="H534" s="2" t="s">
        <v>50</v>
      </c>
      <c r="I534" s="2" t="s">
        <v>1576</v>
      </c>
      <c r="J534" s="3" t="str">
        <f>HYPERLINK("https://www.boe.es/gazeta/dias/1829/07/23/pdfs/GMD-1829-104.pdf#page=2","Abrir facsímil")</f>
        <v>Abrir facsímil</v>
      </c>
      <c r="K534" s="3" t="s">
        <v>52</v>
      </c>
    </row>
    <row r="535" spans="1:11" ht="42" customHeight="1">
      <c r="A535" s="2" t="s">
        <v>1577</v>
      </c>
      <c r="B535" s="2" t="s">
        <v>1577</v>
      </c>
      <c r="C535" s="2" t="s">
        <v>17</v>
      </c>
      <c r="D535" s="2" t="s">
        <v>18</v>
      </c>
      <c r="E535" s="5" t="s">
        <v>1061</v>
      </c>
      <c r="F535" s="3" t="s">
        <v>1062</v>
      </c>
      <c r="G535" s="3" t="s">
        <v>21</v>
      </c>
      <c r="H535" s="2" t="s">
        <v>50</v>
      </c>
      <c r="I535" s="2" t="s">
        <v>1578</v>
      </c>
      <c r="J535" s="3" t="str">
        <f>HYPERLINK("https://www.boe.es/gazeta/dias/1829/07/16/pdfs/GMD-1829-101.pdf#page=3","Abrir facsímil")</f>
        <v>Abrir facsímil</v>
      </c>
      <c r="K535" s="3" t="s">
        <v>52</v>
      </c>
    </row>
    <row r="536" spans="1:11" ht="42" customHeight="1">
      <c r="A536" s="2" t="s">
        <v>1579</v>
      </c>
      <c r="B536" s="2" t="s">
        <v>1579</v>
      </c>
      <c r="C536" s="2" t="s">
        <v>17</v>
      </c>
      <c r="D536" s="2" t="s">
        <v>18</v>
      </c>
      <c r="E536" s="5" t="s">
        <v>147</v>
      </c>
      <c r="F536" s="3" t="s">
        <v>148</v>
      </c>
      <c r="G536" s="3" t="s">
        <v>71</v>
      </c>
      <c r="H536" s="2" t="s">
        <v>50</v>
      </c>
      <c r="I536" s="2" t="s">
        <v>1580</v>
      </c>
      <c r="J536" s="3" t="str">
        <f>HYPERLINK("https://www.boe.es/gazeta/dias/1829/12/19/pdfs/GMD-1829-175.pdf#page=2","Abrir facsímil")</f>
        <v>Abrir facsímil</v>
      </c>
      <c r="K536" s="3" t="s">
        <v>52</v>
      </c>
    </row>
    <row r="537" spans="1:11" ht="42" customHeight="1">
      <c r="A537" s="2" t="s">
        <v>1581</v>
      </c>
      <c r="B537" s="2" t="s">
        <v>1582</v>
      </c>
      <c r="C537" s="2" t="s">
        <v>34</v>
      </c>
      <c r="D537" s="2" t="s">
        <v>35</v>
      </c>
      <c r="E537" s="5" t="s">
        <v>214</v>
      </c>
      <c r="F537" s="3" t="s">
        <v>215</v>
      </c>
      <c r="G537" s="3" t="s">
        <v>71</v>
      </c>
      <c r="H537" s="2" t="s">
        <v>50</v>
      </c>
      <c r="I537" s="2" t="s">
        <v>1583</v>
      </c>
      <c r="J537" s="3" t="str">
        <f>HYPERLINK("https://www.boe.es/gazeta/dias/1829/08/13/pdfs/GMD-1829-113.pdf#page=2","Abrir facsímil")</f>
        <v>Abrir facsímil</v>
      </c>
      <c r="K537" s="3" t="s">
        <v>52</v>
      </c>
    </row>
    <row r="538" spans="1:11" ht="42" customHeight="1">
      <c r="A538" s="2" t="s">
        <v>1584</v>
      </c>
      <c r="B538" s="2" t="s">
        <v>1585</v>
      </c>
      <c r="C538" s="2" t="s">
        <v>41</v>
      </c>
      <c r="D538" s="2" t="s">
        <v>42</v>
      </c>
      <c r="E538" s="5" t="s">
        <v>1291</v>
      </c>
      <c r="F538" s="3" t="s">
        <v>1292</v>
      </c>
      <c r="G538" s="3" t="s">
        <v>45</v>
      </c>
      <c r="H538" s="2" t="s">
        <v>50</v>
      </c>
      <c r="I538" s="2" t="s">
        <v>1586</v>
      </c>
      <c r="J538" s="3" t="str">
        <f>HYPERLINK("https://www.boe.es/gazeta/dias/1829/12/17/pdfs/GMD-1829-174.pdf#page=1","Abrir facsímil")</f>
        <v>Abrir facsímil</v>
      </c>
      <c r="K538" s="3" t="s">
        <v>52</v>
      </c>
    </row>
    <row r="539" spans="1:11" ht="42" customHeight="1">
      <c r="A539" s="2" t="s">
        <v>1587</v>
      </c>
      <c r="B539" s="2" t="s">
        <v>1588</v>
      </c>
      <c r="C539" s="2" t="s">
        <v>55</v>
      </c>
      <c r="D539" s="2" t="s">
        <v>18</v>
      </c>
      <c r="E539" s="5" t="s">
        <v>19</v>
      </c>
      <c r="F539" s="3" t="s">
        <v>20</v>
      </c>
      <c r="G539" s="3" t="s">
        <v>21</v>
      </c>
      <c r="H539" s="2" t="s">
        <v>50</v>
      </c>
      <c r="I539" s="2" t="s">
        <v>1589</v>
      </c>
      <c r="J539" s="3" t="str">
        <f>HYPERLINK("https://www.boe.es/gazeta/dias/1829/11/21/pdfs/GMD-1829-163.pdf#page=3","Abrir facsímil")</f>
        <v>Abrir facsímil</v>
      </c>
      <c r="K539" s="3" t="s">
        <v>52</v>
      </c>
    </row>
    <row r="540" spans="1:11" ht="42" customHeight="1">
      <c r="A540" s="2" t="s">
        <v>1590</v>
      </c>
      <c r="B540" s="2" t="s">
        <v>1591</v>
      </c>
      <c r="C540" s="2" t="s">
        <v>55</v>
      </c>
      <c r="D540" s="2" t="s">
        <v>18</v>
      </c>
      <c r="E540" s="5" t="s">
        <v>363</v>
      </c>
      <c r="F540" s="3" t="s">
        <v>364</v>
      </c>
      <c r="G540" s="3" t="s">
        <v>30</v>
      </c>
      <c r="H540" s="2" t="s">
        <v>50</v>
      </c>
      <c r="I540" s="2" t="s">
        <v>1592</v>
      </c>
      <c r="J540" s="3" t="str">
        <f>HYPERLINK("https://www.boe.es/gazeta/dias/1829/03/26/pdfs/GMD-1829-37.pdf#page=4","Abrir facsímil")</f>
        <v>Abrir facsímil</v>
      </c>
      <c r="K540" s="3" t="s">
        <v>52</v>
      </c>
    </row>
    <row r="541" spans="1:11" ht="42" customHeight="1">
      <c r="A541" s="2" t="s">
        <v>1593</v>
      </c>
      <c r="B541" s="2" t="s">
        <v>1594</v>
      </c>
      <c r="C541" s="2" t="s">
        <v>41</v>
      </c>
      <c r="D541" s="2" t="s">
        <v>42</v>
      </c>
      <c r="E541" s="5" t="s">
        <v>238</v>
      </c>
      <c r="F541" s="3" t="s">
        <v>239</v>
      </c>
      <c r="G541" s="3" t="s">
        <v>30</v>
      </c>
      <c r="H541" s="2" t="s">
        <v>50</v>
      </c>
      <c r="I541" s="2" t="s">
        <v>1595</v>
      </c>
      <c r="J541" s="3" t="str">
        <f>HYPERLINK("https://www.boe.es/gazeta/dias/1829/07/23/pdfs/GMD-1829-104.pdf#page=4","Abrir facsímil")</f>
        <v>Abrir facsímil</v>
      </c>
      <c r="K541" s="3" t="s">
        <v>52</v>
      </c>
    </row>
    <row r="542" spans="1:11" ht="42" customHeight="1">
      <c r="A542" s="2" t="s">
        <v>1596</v>
      </c>
      <c r="B542" s="2" t="s">
        <v>1597</v>
      </c>
      <c r="C542" s="2" t="s">
        <v>41</v>
      </c>
      <c r="D542" s="2" t="s">
        <v>42</v>
      </c>
      <c r="E542" s="5" t="s">
        <v>62</v>
      </c>
      <c r="F542" s="3" t="s">
        <v>63</v>
      </c>
      <c r="G542" s="3" t="s">
        <v>45</v>
      </c>
      <c r="H542" s="2" t="s">
        <v>50</v>
      </c>
      <c r="I542" s="2" t="s">
        <v>1598</v>
      </c>
      <c r="J542" s="3" t="str">
        <f>HYPERLINK("https://www.boe.es/gazeta/dias/1829/02/19/pdfs/GMD-1829-22.pdf#page=1","Abrir facsímil")</f>
        <v>Abrir facsímil</v>
      </c>
      <c r="K542" s="3" t="s">
        <v>52</v>
      </c>
    </row>
    <row r="543" spans="1:11" ht="42" customHeight="1">
      <c r="A543" s="2" t="s">
        <v>1599</v>
      </c>
      <c r="B543" s="2" t="s">
        <v>1600</v>
      </c>
      <c r="C543" s="2" t="s">
        <v>17</v>
      </c>
      <c r="D543" s="2" t="s">
        <v>18</v>
      </c>
      <c r="E543" s="5" t="s">
        <v>287</v>
      </c>
      <c r="F543" s="3" t="s">
        <v>288</v>
      </c>
      <c r="G543" s="3" t="s">
        <v>45</v>
      </c>
      <c r="H543" s="2" t="s">
        <v>50</v>
      </c>
      <c r="I543" s="2" t="s">
        <v>1601</v>
      </c>
      <c r="J543" s="3" t="str">
        <f>HYPERLINK("https://www.boe.es/gazeta/dias/1829/12/08/pdfs/GMD-1829-170.pdf#page=1","Abrir facsímil")</f>
        <v>Abrir facsímil</v>
      </c>
      <c r="K543" s="3" t="s">
        <v>52</v>
      </c>
    </row>
    <row r="544" spans="1:11" ht="42" customHeight="1">
      <c r="A544" s="2" t="s">
        <v>1602</v>
      </c>
      <c r="B544" s="2" t="s">
        <v>1603</v>
      </c>
      <c r="C544" s="2" t="s">
        <v>17</v>
      </c>
      <c r="D544" s="2" t="s">
        <v>18</v>
      </c>
      <c r="E544" s="5" t="s">
        <v>83</v>
      </c>
      <c r="F544" s="3" t="s">
        <v>84</v>
      </c>
      <c r="G544" s="3" t="s">
        <v>30</v>
      </c>
      <c r="H544" s="2" t="s">
        <v>50</v>
      </c>
      <c r="I544" s="2" t="s">
        <v>1604</v>
      </c>
      <c r="J544" s="3" t="str">
        <f>HYPERLINK("https://www.boe.es/gazeta/dias/1829/08/04/pdfs/GMD-1829-109.pdf#page=4","Abrir facsímil")</f>
        <v>Abrir facsímil</v>
      </c>
      <c r="K544" s="3" t="s">
        <v>52</v>
      </c>
    </row>
    <row r="545" spans="1:11" ht="42" customHeight="1">
      <c r="A545" s="2" t="s">
        <v>1605</v>
      </c>
      <c r="B545" s="2" t="s">
        <v>1605</v>
      </c>
      <c r="C545" s="2" t="s">
        <v>151</v>
      </c>
      <c r="D545" s="2" t="s">
        <v>18</v>
      </c>
      <c r="E545" s="5" t="s">
        <v>79</v>
      </c>
      <c r="F545" s="3" t="s">
        <v>80</v>
      </c>
      <c r="G545" s="3" t="s">
        <v>21</v>
      </c>
      <c r="H545" s="2" t="s">
        <v>50</v>
      </c>
      <c r="I545" s="2" t="s">
        <v>1606</v>
      </c>
      <c r="J545" s="3" t="str">
        <f>HYPERLINK("https://www.boe.es/gazeta/dias/1829/02/21/pdfs/GMD-1829-23.pdf#page=3","Abrir facsímil")</f>
        <v>Abrir facsímil</v>
      </c>
      <c r="K545" s="3" t="s">
        <v>52</v>
      </c>
    </row>
    <row r="546" spans="1:11" ht="42" customHeight="1">
      <c r="A546" s="2" t="s">
        <v>1607</v>
      </c>
      <c r="B546" s="2" t="s">
        <v>1607</v>
      </c>
      <c r="C546" s="2" t="s">
        <v>27</v>
      </c>
      <c r="D546" s="2" t="s">
        <v>18</v>
      </c>
      <c r="E546" s="5" t="s">
        <v>1608</v>
      </c>
      <c r="F546" s="3" t="s">
        <v>1609</v>
      </c>
      <c r="G546" s="3" t="s">
        <v>30</v>
      </c>
      <c r="H546" s="2" t="s">
        <v>50</v>
      </c>
      <c r="I546" s="2" t="s">
        <v>1610</v>
      </c>
      <c r="J546" s="3" t="str">
        <f>HYPERLINK("https://www.boe.es/gazeta/dias/1829/08/22/pdfs/GMD-1829-117.pdf#page=4","Abrir facsímil")</f>
        <v>Abrir facsímil</v>
      </c>
      <c r="K546" s="3" t="s">
        <v>52</v>
      </c>
    </row>
    <row r="547" spans="1:11" ht="42" customHeight="1">
      <c r="A547" s="2" t="s">
        <v>1611</v>
      </c>
      <c r="B547" s="2" t="s">
        <v>1612</v>
      </c>
      <c r="C547" s="2" t="s">
        <v>41</v>
      </c>
      <c r="D547" s="2" t="s">
        <v>42</v>
      </c>
      <c r="E547" s="5" t="s">
        <v>702</v>
      </c>
      <c r="F547" s="3" t="s">
        <v>703</v>
      </c>
      <c r="G547" s="3" t="s">
        <v>21</v>
      </c>
      <c r="H547" s="2" t="s">
        <v>50</v>
      </c>
      <c r="I547" s="2" t="s">
        <v>1613</v>
      </c>
      <c r="J547" s="3" t="str">
        <f>HYPERLINK("https://www.boe.es/gazeta/dias/1829/02/17/pdfs/GMD-1829-21.pdf#page=3","Abrir facsímil")</f>
        <v>Abrir facsímil</v>
      </c>
      <c r="K547" s="3" t="s">
        <v>52</v>
      </c>
    </row>
    <row r="548" spans="1:11" ht="42" customHeight="1">
      <c r="A548" s="2" t="s">
        <v>1614</v>
      </c>
      <c r="B548" s="2" t="s">
        <v>1615</v>
      </c>
      <c r="C548" s="2" t="s">
        <v>55</v>
      </c>
      <c r="D548" s="2" t="s">
        <v>18</v>
      </c>
      <c r="E548" s="5" t="s">
        <v>102</v>
      </c>
      <c r="F548" s="3" t="s">
        <v>103</v>
      </c>
      <c r="G548" s="3" t="s">
        <v>30</v>
      </c>
      <c r="H548" s="2" t="s">
        <v>50</v>
      </c>
      <c r="I548" s="2" t="s">
        <v>1616</v>
      </c>
      <c r="J548" s="3" t="str">
        <f>HYPERLINK("https://www.boe.es/gazeta/dias/1829/01/31/pdfs/GMD-1829-14.pdf#page=4","Abrir facsímil")</f>
        <v>Abrir facsímil</v>
      </c>
      <c r="K548" s="3" t="s">
        <v>52</v>
      </c>
    </row>
    <row r="549" spans="1:11" ht="42" customHeight="1">
      <c r="A549" s="2" t="s">
        <v>1617</v>
      </c>
      <c r="B549" s="2" t="s">
        <v>1618</v>
      </c>
      <c r="C549" s="2" t="s">
        <v>55</v>
      </c>
      <c r="D549" s="2" t="s">
        <v>18</v>
      </c>
      <c r="E549" s="5" t="s">
        <v>102</v>
      </c>
      <c r="F549" s="3" t="s">
        <v>103</v>
      </c>
      <c r="G549" s="3" t="s">
        <v>30</v>
      </c>
      <c r="H549" s="2" t="s">
        <v>50</v>
      </c>
      <c r="I549" s="2" t="s">
        <v>1619</v>
      </c>
      <c r="J549" s="3" t="str">
        <f>HYPERLINK("https://www.boe.es/gazeta/dias/1829/01/31/pdfs/GMD-1829-14.pdf#page=4","Abrir facsímil")</f>
        <v>Abrir facsímil</v>
      </c>
      <c r="K549" s="3" t="s">
        <v>52</v>
      </c>
    </row>
    <row r="550" spans="1:11" ht="42" customHeight="1">
      <c r="A550" s="2" t="s">
        <v>1620</v>
      </c>
      <c r="B550" s="2" t="s">
        <v>1620</v>
      </c>
      <c r="C550" s="2" t="s">
        <v>151</v>
      </c>
      <c r="D550" s="2" t="s">
        <v>18</v>
      </c>
      <c r="E550" s="5" t="s">
        <v>737</v>
      </c>
      <c r="F550" s="3" t="s">
        <v>738</v>
      </c>
      <c r="G550" s="3" t="s">
        <v>21</v>
      </c>
      <c r="H550" s="2" t="s">
        <v>50</v>
      </c>
      <c r="I550" s="2" t="s">
        <v>1621</v>
      </c>
      <c r="J550" s="3" t="str">
        <f>HYPERLINK("https://www.boe.es/gazeta/dias/1829/06/11/pdfs/GMD-1829-86.pdf#page=3","Abrir facsímil")</f>
        <v>Abrir facsímil</v>
      </c>
      <c r="K550" s="3" t="s">
        <v>52</v>
      </c>
    </row>
    <row r="551" spans="1:11" ht="42" customHeight="1">
      <c r="A551" s="2" t="s">
        <v>1622</v>
      </c>
      <c r="B551" s="2" t="s">
        <v>1623</v>
      </c>
      <c r="C551" s="2" t="s">
        <v>41</v>
      </c>
      <c r="D551" s="2" t="s">
        <v>42</v>
      </c>
      <c r="E551" s="5" t="s">
        <v>344</v>
      </c>
      <c r="F551" s="3" t="s">
        <v>345</v>
      </c>
      <c r="G551" s="3" t="s">
        <v>30</v>
      </c>
      <c r="H551" s="2" t="s">
        <v>50</v>
      </c>
      <c r="I551" s="2" t="s">
        <v>1624</v>
      </c>
      <c r="J551" s="3" t="str">
        <f>HYPERLINK("https://www.boe.es/gazeta/dias/1829/08/29/pdfs/GMD-1829-120.pdf#page=4","Abrir facsímil")</f>
        <v>Abrir facsímil</v>
      </c>
      <c r="K551" s="3" t="s">
        <v>52</v>
      </c>
    </row>
    <row r="552" spans="1:11" ht="42" customHeight="1">
      <c r="A552" s="2" t="s">
        <v>1625</v>
      </c>
      <c r="B552" s="2" t="s">
        <v>1625</v>
      </c>
      <c r="C552" s="2" t="s">
        <v>17</v>
      </c>
      <c r="D552" s="2" t="s">
        <v>18</v>
      </c>
      <c r="E552" s="5" t="s">
        <v>265</v>
      </c>
      <c r="F552" s="3" t="s">
        <v>266</v>
      </c>
      <c r="G552" s="3" t="s">
        <v>21</v>
      </c>
      <c r="H552" s="2" t="s">
        <v>50</v>
      </c>
      <c r="I552" s="2" t="s">
        <v>1626</v>
      </c>
      <c r="J552" s="3" t="str">
        <f>HYPERLINK("https://www.boe.es/gazeta/dias/1829/08/18/pdfs/GMD-1829-115.pdf#page=3","Abrir facsímil")</f>
        <v>Abrir facsímil</v>
      </c>
      <c r="K552" s="3" t="s">
        <v>52</v>
      </c>
    </row>
    <row r="553" spans="1:11" ht="42" customHeight="1">
      <c r="A553" s="2" t="s">
        <v>1627</v>
      </c>
      <c r="B553" s="2" t="s">
        <v>1627</v>
      </c>
      <c r="C553" s="2" t="s">
        <v>17</v>
      </c>
      <c r="D553" s="2" t="s">
        <v>18</v>
      </c>
      <c r="E553" s="5" t="s">
        <v>1628</v>
      </c>
      <c r="F553" s="3" t="s">
        <v>1629</v>
      </c>
      <c r="G553" s="3" t="s">
        <v>21</v>
      </c>
      <c r="H553" s="2" t="s">
        <v>50</v>
      </c>
      <c r="I553" s="2" t="s">
        <v>1630</v>
      </c>
      <c r="J553" s="3" t="str">
        <f>HYPERLINK("https://www.boe.es/gazeta/dias/1829/06/09/pdfs/GMD-1829-85.pdf#page=3","Abrir facsímil")</f>
        <v>Abrir facsímil</v>
      </c>
      <c r="K553" s="3" t="s">
        <v>52</v>
      </c>
    </row>
    <row r="554" spans="1:11" ht="42" customHeight="1">
      <c r="A554" s="2" t="s">
        <v>1631</v>
      </c>
      <c r="B554" s="2" t="s">
        <v>1631</v>
      </c>
      <c r="C554" s="2" t="s">
        <v>17</v>
      </c>
      <c r="D554" s="2" t="s">
        <v>18</v>
      </c>
      <c r="E554" s="5" t="s">
        <v>429</v>
      </c>
      <c r="F554" s="3" t="s">
        <v>430</v>
      </c>
      <c r="G554" s="3" t="s">
        <v>45</v>
      </c>
      <c r="H554" s="2" t="s">
        <v>50</v>
      </c>
      <c r="I554" s="2" t="s">
        <v>1632</v>
      </c>
      <c r="J554" s="3" t="str">
        <f>HYPERLINK("https://www.boe.es/gazeta/dias/1829/06/20/pdfs/GMD-1829-90.pdf#page=1","Abrir facsímil")</f>
        <v>Abrir facsímil</v>
      </c>
      <c r="K554" s="3" t="s">
        <v>52</v>
      </c>
    </row>
    <row r="555" spans="1:11" ht="42" customHeight="1">
      <c r="A555" s="2" t="s">
        <v>1633</v>
      </c>
      <c r="B555" s="2" t="s">
        <v>1633</v>
      </c>
      <c r="C555" s="2" t="s">
        <v>61</v>
      </c>
      <c r="D555" s="2" t="s">
        <v>18</v>
      </c>
      <c r="E555" s="5" t="s">
        <v>1634</v>
      </c>
      <c r="F555" s="3" t="s">
        <v>1635</v>
      </c>
      <c r="G555" s="3" t="s">
        <v>71</v>
      </c>
      <c r="H555" s="2" t="s">
        <v>50</v>
      </c>
      <c r="I555" s="2" t="s">
        <v>1636</v>
      </c>
      <c r="J555" s="3" t="str">
        <f>HYPERLINK("https://www.boe.es/gazeta/dias/1829/05/14/pdfs/GMD-1829-67.pdf#page=2","Abrir facsímil")</f>
        <v>Abrir facsímil</v>
      </c>
      <c r="K555" s="3" t="s">
        <v>52</v>
      </c>
    </row>
    <row r="556" spans="1:11" ht="42" customHeight="1">
      <c r="A556" s="2" t="s">
        <v>1637</v>
      </c>
      <c r="B556" s="2" t="s">
        <v>1637</v>
      </c>
      <c r="C556" s="2" t="s">
        <v>41</v>
      </c>
      <c r="D556" s="2" t="s">
        <v>42</v>
      </c>
      <c r="E556" s="5" t="s">
        <v>958</v>
      </c>
      <c r="F556" s="3" t="s">
        <v>959</v>
      </c>
      <c r="G556" s="3" t="s">
        <v>21</v>
      </c>
      <c r="H556" s="2" t="s">
        <v>50</v>
      </c>
      <c r="I556" s="2" t="s">
        <v>1638</v>
      </c>
      <c r="J556" s="3" t="str">
        <f>HYPERLINK("https://www.boe.es/gazeta/dias/1829/09/19/pdfs/GMD-1829-136.pdf#page=3","Abrir facsímil")</f>
        <v>Abrir facsímil</v>
      </c>
      <c r="K556" s="3" t="s">
        <v>52</v>
      </c>
    </row>
    <row r="557" spans="1:11" ht="42" customHeight="1">
      <c r="A557" s="2" t="s">
        <v>1637</v>
      </c>
      <c r="B557" s="2" t="s">
        <v>1637</v>
      </c>
      <c r="C557" s="2" t="s">
        <v>34</v>
      </c>
      <c r="D557" s="2" t="s">
        <v>35</v>
      </c>
      <c r="E557" s="5" t="s">
        <v>316</v>
      </c>
      <c r="F557" s="3" t="s">
        <v>317</v>
      </c>
      <c r="G557" s="3" t="s">
        <v>1639</v>
      </c>
      <c r="H557" s="2" t="s">
        <v>50</v>
      </c>
      <c r="I557" s="2" t="s">
        <v>1640</v>
      </c>
      <c r="J557" s="3" t="str">
        <f>HYPERLINK("https://www.boe.es/gazeta/dias/1829/09/22/pdfs/GMD-1829-137.pdf#page=2","Abrir facsímil")</f>
        <v>Abrir facsímil</v>
      </c>
      <c r="K557" s="3" t="s">
        <v>52</v>
      </c>
    </row>
    <row r="558" spans="1:11" ht="42" customHeight="1">
      <c r="A558" s="2" t="s">
        <v>1641</v>
      </c>
      <c r="B558" s="2" t="s">
        <v>1641</v>
      </c>
      <c r="C558" s="2" t="s">
        <v>61</v>
      </c>
      <c r="D558" s="2" t="s">
        <v>18</v>
      </c>
      <c r="E558" s="5" t="s">
        <v>1642</v>
      </c>
      <c r="F558" s="3" t="s">
        <v>1643</v>
      </c>
      <c r="G558" s="3" t="s">
        <v>30</v>
      </c>
      <c r="H558" s="2" t="s">
        <v>50</v>
      </c>
      <c r="I558" s="2" t="s">
        <v>1644</v>
      </c>
      <c r="J558" s="3" t="str">
        <f>HYPERLINK("https://www.boe.es/gazeta/dias/1829/09/24/pdfs/GMD-1829-138.pdf#page=4","Abrir facsímil")</f>
        <v>Abrir facsímil</v>
      </c>
      <c r="K558" s="3" t="s">
        <v>52</v>
      </c>
    </row>
    <row r="559" spans="1:11" ht="42" customHeight="1">
      <c r="A559" s="2" t="s">
        <v>1645</v>
      </c>
      <c r="B559" s="2" t="s">
        <v>1645</v>
      </c>
      <c r="C559" s="2" t="s">
        <v>41</v>
      </c>
      <c r="D559" s="2" t="s">
        <v>42</v>
      </c>
      <c r="E559" s="5" t="s">
        <v>647</v>
      </c>
      <c r="F559" s="3" t="s">
        <v>648</v>
      </c>
      <c r="G559" s="3" t="s">
        <v>915</v>
      </c>
      <c r="H559" s="2" t="s">
        <v>50</v>
      </c>
      <c r="I559" s="2" t="s">
        <v>1646</v>
      </c>
      <c r="J559" s="3" t="str">
        <f>HYPERLINK("https://www.boe.es/gazeta/dias/1829/07/09/pdfs/GMD-1829-98.pdf#page=1","Abrir facsímil")</f>
        <v>Abrir facsímil</v>
      </c>
      <c r="K559" s="3" t="s">
        <v>52</v>
      </c>
    </row>
    <row r="560" spans="1:11" ht="42" customHeight="1">
      <c r="A560" s="2" t="s">
        <v>1647</v>
      </c>
      <c r="B560" s="2" t="s">
        <v>1648</v>
      </c>
      <c r="C560" s="2" t="s">
        <v>55</v>
      </c>
      <c r="D560" s="2" t="s">
        <v>18</v>
      </c>
      <c r="E560" s="5" t="s">
        <v>272</v>
      </c>
      <c r="F560" s="3" t="s">
        <v>273</v>
      </c>
      <c r="G560" s="3" t="s">
        <v>21</v>
      </c>
      <c r="H560" s="2" t="s">
        <v>50</v>
      </c>
      <c r="I560" s="2" t="s">
        <v>1649</v>
      </c>
      <c r="J560" s="3" t="str">
        <f>HYPERLINK("https://www.boe.es/gazeta/dias/1829/07/11/pdfs/GMD-1829-99.pdf#page=3","Abrir facsímil")</f>
        <v>Abrir facsímil</v>
      </c>
      <c r="K560" s="3" t="s">
        <v>52</v>
      </c>
    </row>
    <row r="561" spans="1:11" ht="42" customHeight="1">
      <c r="A561" s="2" t="s">
        <v>1650</v>
      </c>
      <c r="B561" s="2" t="s">
        <v>1650</v>
      </c>
      <c r="C561" s="2" t="s">
        <v>41</v>
      </c>
      <c r="D561" s="2" t="s">
        <v>42</v>
      </c>
      <c r="E561" s="5" t="s">
        <v>102</v>
      </c>
      <c r="F561" s="3" t="s">
        <v>103</v>
      </c>
      <c r="G561" s="3" t="s">
        <v>45</v>
      </c>
      <c r="H561" s="2" t="s">
        <v>50</v>
      </c>
      <c r="I561" s="2" t="s">
        <v>1651</v>
      </c>
      <c r="J561" s="3" t="str">
        <f>HYPERLINK("https://www.boe.es/gazeta/dias/1829/01/31/pdfs/GMD-1829-14.pdf#page=1","Abrir facsímil")</f>
        <v>Abrir facsímil</v>
      </c>
      <c r="K561" s="3" t="s">
        <v>52</v>
      </c>
    </row>
    <row r="562" spans="1:11" ht="42" customHeight="1">
      <c r="A562" s="2" t="s">
        <v>1652</v>
      </c>
      <c r="B562" s="2" t="s">
        <v>1653</v>
      </c>
      <c r="C562" s="2" t="s">
        <v>61</v>
      </c>
      <c r="D562" s="2" t="s">
        <v>18</v>
      </c>
      <c r="E562" s="5" t="s">
        <v>142</v>
      </c>
      <c r="F562" s="3" t="s">
        <v>143</v>
      </c>
      <c r="G562" s="3" t="s">
        <v>71</v>
      </c>
      <c r="H562" s="2" t="s">
        <v>50</v>
      </c>
      <c r="I562" s="2" t="s">
        <v>1654</v>
      </c>
      <c r="J562" s="3" t="str">
        <f>HYPERLINK("https://www.boe.es/gazeta/dias/1829/10/29/pdfs/GMD-1829-153.pdf#page=2","Abrir facsímil")</f>
        <v>Abrir facsímil</v>
      </c>
      <c r="K562" s="3" t="s">
        <v>52</v>
      </c>
    </row>
    <row r="563" spans="1:11" ht="42" customHeight="1">
      <c r="A563" s="2" t="s">
        <v>1652</v>
      </c>
      <c r="B563" s="2" t="s">
        <v>1653</v>
      </c>
      <c r="C563" s="2" t="s">
        <v>41</v>
      </c>
      <c r="D563" s="2" t="s">
        <v>42</v>
      </c>
      <c r="E563" s="5" t="s">
        <v>36</v>
      </c>
      <c r="F563" s="3" t="s">
        <v>37</v>
      </c>
      <c r="G563" s="3" t="s">
        <v>71</v>
      </c>
      <c r="H563" s="2" t="s">
        <v>50</v>
      </c>
      <c r="I563" s="2" t="s">
        <v>1655</v>
      </c>
      <c r="J563" s="3" t="str">
        <f>HYPERLINK("https://www.boe.es/gazeta/dias/1829/11/12/pdfs/GMD-1829-159.pdf#page=2","Abrir facsímil")</f>
        <v>Abrir facsímil</v>
      </c>
      <c r="K563" s="3" t="s">
        <v>52</v>
      </c>
    </row>
    <row r="564" spans="1:11" ht="42" customHeight="1">
      <c r="A564" s="2" t="s">
        <v>1652</v>
      </c>
      <c r="B564" s="2" t="s">
        <v>1653</v>
      </c>
      <c r="C564" s="2" t="s">
        <v>167</v>
      </c>
      <c r="D564" s="2" t="s">
        <v>18</v>
      </c>
      <c r="E564" s="5" t="s">
        <v>504</v>
      </c>
      <c r="F564" s="3" t="s">
        <v>505</v>
      </c>
      <c r="G564" s="3" t="s">
        <v>30</v>
      </c>
      <c r="H564" s="2" t="s">
        <v>50</v>
      </c>
      <c r="I564" s="2" t="s">
        <v>1656</v>
      </c>
      <c r="J564" s="3" t="str">
        <f>HYPERLINK("https://www.boe.es/gazeta/dias/1829/12/03/pdfs/GMD-1829-168.pdf#page=4","Abrir facsímil")</f>
        <v>Abrir facsímil</v>
      </c>
      <c r="K564" s="3" t="s">
        <v>52</v>
      </c>
    </row>
    <row r="565" spans="1:11" ht="42" customHeight="1">
      <c r="A565" s="2" t="s">
        <v>1652</v>
      </c>
      <c r="B565" s="2" t="s">
        <v>1653</v>
      </c>
      <c r="C565" s="2" t="s">
        <v>41</v>
      </c>
      <c r="D565" s="2" t="s">
        <v>42</v>
      </c>
      <c r="E565" s="5" t="s">
        <v>220</v>
      </c>
      <c r="F565" s="3" t="s">
        <v>221</v>
      </c>
      <c r="G565" s="3" t="s">
        <v>21</v>
      </c>
      <c r="H565" s="2" t="s">
        <v>50</v>
      </c>
      <c r="I565" s="2" t="s">
        <v>1657</v>
      </c>
      <c r="J565" s="3" t="str">
        <f>HYPERLINK("https://www.boe.es/gazeta/dias/1829/12/10/pdfs/GMD-1829-171.pdf#page=3","Abrir facsímil")</f>
        <v>Abrir facsímil</v>
      </c>
      <c r="K565" s="3" t="s">
        <v>52</v>
      </c>
    </row>
    <row r="566" spans="1:11" ht="42" customHeight="1">
      <c r="A566" s="2" t="s">
        <v>1652</v>
      </c>
      <c r="B566" s="2" t="s">
        <v>1653</v>
      </c>
      <c r="C566" s="2" t="s">
        <v>17</v>
      </c>
      <c r="D566" s="2" t="s">
        <v>18</v>
      </c>
      <c r="E566" s="5" t="s">
        <v>1172</v>
      </c>
      <c r="F566" s="3" t="s">
        <v>1173</v>
      </c>
      <c r="G566" s="3" t="s">
        <v>30</v>
      </c>
      <c r="H566" s="2" t="s">
        <v>50</v>
      </c>
      <c r="I566" s="2" t="s">
        <v>1658</v>
      </c>
      <c r="J566" s="3" t="str">
        <f>HYPERLINK("https://www.boe.es/gazeta/dias/1829/12/15/pdfs/GMD-1829-173.pdf#page=4","Abrir facsímil")</f>
        <v>Abrir facsímil</v>
      </c>
      <c r="K566" s="3" t="s">
        <v>52</v>
      </c>
    </row>
    <row r="567" spans="1:11" ht="42" customHeight="1">
      <c r="A567" s="2" t="s">
        <v>1659</v>
      </c>
      <c r="B567" s="2" t="s">
        <v>1660</v>
      </c>
      <c r="C567" s="2" t="s">
        <v>17</v>
      </c>
      <c r="D567" s="2" t="s">
        <v>18</v>
      </c>
      <c r="E567" s="5" t="s">
        <v>220</v>
      </c>
      <c r="F567" s="3" t="s">
        <v>221</v>
      </c>
      <c r="G567" s="3" t="s">
        <v>21</v>
      </c>
      <c r="H567" s="2" t="s">
        <v>50</v>
      </c>
      <c r="I567" s="2" t="s">
        <v>1661</v>
      </c>
      <c r="J567" s="3" t="str">
        <f>HYPERLINK("https://www.boe.es/gazeta/dias/1829/12/10/pdfs/GMD-1829-171.pdf#page=3","Abrir facsímil")</f>
        <v>Abrir facsímil</v>
      </c>
      <c r="K567" s="3" t="s">
        <v>52</v>
      </c>
    </row>
    <row r="568" spans="1:11" ht="42" customHeight="1">
      <c r="A568" s="2" t="s">
        <v>1662</v>
      </c>
      <c r="B568" s="2" t="s">
        <v>1662</v>
      </c>
      <c r="C568" s="2" t="s">
        <v>41</v>
      </c>
      <c r="D568" s="2" t="s">
        <v>42</v>
      </c>
      <c r="E568" s="5" t="s">
        <v>28</v>
      </c>
      <c r="F568" s="3" t="s">
        <v>29</v>
      </c>
      <c r="G568" s="3" t="s">
        <v>30</v>
      </c>
      <c r="H568" s="2" t="s">
        <v>50</v>
      </c>
      <c r="I568" s="2" t="s">
        <v>1663</v>
      </c>
      <c r="J568" s="3" t="str">
        <f>HYPERLINK("https://www.boe.es/gazeta/dias/1829/10/24/pdfs/GMD-1829-151.pdf#page=4","Abrir facsímil")</f>
        <v>Abrir facsímil</v>
      </c>
      <c r="K568" s="3" t="s">
        <v>52</v>
      </c>
    </row>
    <row r="569" spans="1:11" ht="42" customHeight="1">
      <c r="A569" s="2" t="s">
        <v>1664</v>
      </c>
      <c r="B569" s="2" t="s">
        <v>1664</v>
      </c>
      <c r="C569" s="2" t="s">
        <v>41</v>
      </c>
      <c r="D569" s="2" t="s">
        <v>42</v>
      </c>
      <c r="E569" s="5" t="s">
        <v>282</v>
      </c>
      <c r="F569" s="3" t="s">
        <v>283</v>
      </c>
      <c r="G569" s="3" t="s">
        <v>71</v>
      </c>
      <c r="H569" s="2" t="s">
        <v>50</v>
      </c>
      <c r="I569" s="2" t="s">
        <v>1665</v>
      </c>
      <c r="J569" s="3" t="str">
        <f>HYPERLINK("https://www.boe.es/gazeta/dias/1829/07/25/pdfs/GMD-1829-105.pdf#page=2","Abrir facsímil")</f>
        <v>Abrir facsímil</v>
      </c>
      <c r="K569" s="3" t="s">
        <v>52</v>
      </c>
    </row>
    <row r="570" spans="1:11" ht="42" customHeight="1">
      <c r="A570" s="2" t="s">
        <v>1666</v>
      </c>
      <c r="B570" s="2" t="s">
        <v>1667</v>
      </c>
      <c r="C570" s="2" t="s">
        <v>41</v>
      </c>
      <c r="D570" s="2" t="s">
        <v>42</v>
      </c>
      <c r="E570" s="5" t="s">
        <v>178</v>
      </c>
      <c r="F570" s="3" t="s">
        <v>179</v>
      </c>
      <c r="G570" s="3" t="s">
        <v>71</v>
      </c>
      <c r="H570" s="2" t="s">
        <v>50</v>
      </c>
      <c r="I570" s="2" t="s">
        <v>1668</v>
      </c>
      <c r="J570" s="3" t="str">
        <f>HYPERLINK("https://www.boe.es/gazeta/dias/1829/01/15/pdfs/GMD-1829-7.pdf#page=2","Abrir facsímil")</f>
        <v>Abrir facsímil</v>
      </c>
      <c r="K570" s="3" t="s">
        <v>52</v>
      </c>
    </row>
    <row r="571" spans="1:11" ht="42" customHeight="1">
      <c r="A571" s="2" t="s">
        <v>1666</v>
      </c>
      <c r="B571" s="2" t="s">
        <v>1667</v>
      </c>
      <c r="C571" s="2" t="s">
        <v>41</v>
      </c>
      <c r="D571" s="2" t="s">
        <v>42</v>
      </c>
      <c r="E571" s="5" t="s">
        <v>1299</v>
      </c>
      <c r="F571" s="3" t="s">
        <v>1300</v>
      </c>
      <c r="G571" s="3" t="s">
        <v>30</v>
      </c>
      <c r="H571" s="2" t="s">
        <v>50</v>
      </c>
      <c r="I571" s="2" t="s">
        <v>1669</v>
      </c>
      <c r="J571" s="3" t="str">
        <f>HYPERLINK("https://www.boe.es/gazeta/dias/1829/12/22/pdfs/GMD-1829-176.pdf#page=4","Abrir facsímil")</f>
        <v>Abrir facsímil</v>
      </c>
      <c r="K571" s="3" t="s">
        <v>52</v>
      </c>
    </row>
    <row r="572" spans="1:11" ht="42" customHeight="1">
      <c r="A572" s="2" t="s">
        <v>1670</v>
      </c>
      <c r="B572" s="2" t="s">
        <v>1671</v>
      </c>
      <c r="C572" s="2" t="s">
        <v>55</v>
      </c>
      <c r="D572" s="2" t="s">
        <v>18</v>
      </c>
      <c r="E572" s="5" t="s">
        <v>1608</v>
      </c>
      <c r="F572" s="3" t="s">
        <v>1609</v>
      </c>
      <c r="G572" s="3" t="s">
        <v>30</v>
      </c>
      <c r="H572" s="2" t="s">
        <v>50</v>
      </c>
      <c r="I572" s="2" t="s">
        <v>1672</v>
      </c>
      <c r="J572" s="3" t="str">
        <f>HYPERLINK("https://www.boe.es/gazeta/dias/1829/08/22/pdfs/GMD-1829-117.pdf#page=4","Abrir facsímil")</f>
        <v>Abrir facsímil</v>
      </c>
      <c r="K572" s="3" t="s">
        <v>52</v>
      </c>
    </row>
    <row r="573" spans="1:11" ht="42" customHeight="1">
      <c r="A573" s="2" t="s">
        <v>1673</v>
      </c>
      <c r="B573" s="2" t="s">
        <v>1674</v>
      </c>
      <c r="C573" s="2" t="s">
        <v>55</v>
      </c>
      <c r="D573" s="2" t="s">
        <v>18</v>
      </c>
      <c r="E573" s="5" t="s">
        <v>164</v>
      </c>
      <c r="F573" s="3" t="s">
        <v>165</v>
      </c>
      <c r="G573" s="3" t="s">
        <v>30</v>
      </c>
      <c r="H573" s="2" t="s">
        <v>50</v>
      </c>
      <c r="I573" s="2" t="s">
        <v>1675</v>
      </c>
      <c r="J573" s="3" t="str">
        <f>HYPERLINK("https://www.boe.es/gazeta/dias/1829/06/06/pdfs/GMD-1829-84.pdf#page=4","Abrir facsímil")</f>
        <v>Abrir facsímil</v>
      </c>
      <c r="K573" s="3" t="s">
        <v>52</v>
      </c>
    </row>
    <row r="574" spans="1:11" ht="42" customHeight="1">
      <c r="A574" s="2" t="s">
        <v>1676</v>
      </c>
      <c r="B574" s="2" t="s">
        <v>1676</v>
      </c>
      <c r="C574" s="2" t="s">
        <v>41</v>
      </c>
      <c r="D574" s="2" t="s">
        <v>42</v>
      </c>
      <c r="E574" s="5" t="s">
        <v>202</v>
      </c>
      <c r="F574" s="3" t="s">
        <v>203</v>
      </c>
      <c r="G574" s="3" t="s">
        <v>30</v>
      </c>
      <c r="H574" s="2" t="s">
        <v>50</v>
      </c>
      <c r="I574" s="2" t="s">
        <v>1677</v>
      </c>
      <c r="J574" s="3" t="str">
        <f>HYPERLINK("https://www.boe.es/gazeta/dias/1829/04/07/pdfs/GMD-1829-42.pdf#page=4","Abrir facsímil")</f>
        <v>Abrir facsímil</v>
      </c>
      <c r="K574" s="3" t="s">
        <v>52</v>
      </c>
    </row>
    <row r="575" spans="1:11" ht="42" customHeight="1">
      <c r="A575" s="2" t="s">
        <v>1678</v>
      </c>
      <c r="B575" s="2" t="s">
        <v>1678</v>
      </c>
      <c r="C575" s="2" t="s">
        <v>41</v>
      </c>
      <c r="D575" s="2" t="s">
        <v>42</v>
      </c>
      <c r="E575" s="5" t="s">
        <v>1679</v>
      </c>
      <c r="F575" s="3" t="s">
        <v>1680</v>
      </c>
      <c r="G575" s="3" t="s">
        <v>71</v>
      </c>
      <c r="H575" s="2" t="s">
        <v>50</v>
      </c>
      <c r="I575" s="2" t="s">
        <v>1681</v>
      </c>
      <c r="J575" s="3" t="str">
        <f>HYPERLINK("https://www.boe.es/gazeta/dias/1829/01/24/pdfs/GMD-1829-11.pdf#page=2","Abrir facsímil")</f>
        <v>Abrir facsímil</v>
      </c>
      <c r="K575" s="3" t="s">
        <v>52</v>
      </c>
    </row>
    <row r="576" spans="1:11" ht="42" customHeight="1">
      <c r="A576" s="2" t="s">
        <v>1682</v>
      </c>
      <c r="B576" s="2" t="s">
        <v>1682</v>
      </c>
      <c r="C576" s="2" t="s">
        <v>17</v>
      </c>
      <c r="D576" s="2" t="s">
        <v>18</v>
      </c>
      <c r="E576" s="5" t="s">
        <v>398</v>
      </c>
      <c r="F576" s="3" t="s">
        <v>399</v>
      </c>
      <c r="G576" s="3" t="s">
        <v>30</v>
      </c>
      <c r="H576" s="2" t="s">
        <v>50</v>
      </c>
      <c r="I576" s="2" t="s">
        <v>1683</v>
      </c>
      <c r="J576" s="3" t="str">
        <f>HYPERLINK("https://www.boe.es/gazeta/dias/1829/12/24/pdfs/GMD-1829-177.pdf#page=4","Abrir facsímil")</f>
        <v>Abrir facsímil</v>
      </c>
      <c r="K576" s="3" t="s">
        <v>52</v>
      </c>
    </row>
    <row r="577" spans="1:11" ht="42" customHeight="1">
      <c r="A577" s="2" t="s">
        <v>1684</v>
      </c>
      <c r="B577" s="2" t="s">
        <v>1685</v>
      </c>
      <c r="C577" s="2" t="s">
        <v>17</v>
      </c>
      <c r="D577" s="2" t="s">
        <v>18</v>
      </c>
      <c r="E577" s="5" t="s">
        <v>120</v>
      </c>
      <c r="F577" s="3" t="s">
        <v>121</v>
      </c>
      <c r="G577" s="3" t="s">
        <v>21</v>
      </c>
      <c r="H577" s="2" t="s">
        <v>22</v>
      </c>
      <c r="I577" s="2" t="s">
        <v>1686</v>
      </c>
      <c r="J577" s="3" t="str">
        <f>HYPERLINK("https://www.boe.es/gazeta/dias/1829/09/10/pdfs/GMD-1829-126.pdf#page=3","Abrir facsímil")</f>
        <v>Abrir facsímil</v>
      </c>
      <c r="K577" s="3" t="s">
        <v>24</v>
      </c>
    </row>
    <row r="578" spans="1:11" ht="42" customHeight="1">
      <c r="A578" s="2" t="s">
        <v>1687</v>
      </c>
      <c r="B578" s="2" t="s">
        <v>1688</v>
      </c>
      <c r="C578" s="2" t="s">
        <v>17</v>
      </c>
      <c r="D578" s="2" t="s">
        <v>18</v>
      </c>
      <c r="E578" s="5" t="s">
        <v>1007</v>
      </c>
      <c r="F578" s="3" t="s">
        <v>1008</v>
      </c>
      <c r="G578" s="3" t="s">
        <v>30</v>
      </c>
      <c r="H578" s="2" t="s">
        <v>22</v>
      </c>
      <c r="I578" s="2" t="s">
        <v>1689</v>
      </c>
      <c r="J578" s="3" t="str">
        <f>HYPERLINK("https://www.boe.es/gazeta/dias/1829/08/27/pdfs/GMD-1829-119.pdf#page=4","Abrir facsímil")</f>
        <v>Abrir facsímil</v>
      </c>
      <c r="K578" s="3" t="s">
        <v>24</v>
      </c>
    </row>
    <row r="579" spans="1:11" ht="42" customHeight="1">
      <c r="A579" s="2" t="s">
        <v>1690</v>
      </c>
      <c r="B579" s="2" t="s">
        <v>1691</v>
      </c>
      <c r="C579" s="2" t="s">
        <v>17</v>
      </c>
      <c r="D579" s="2" t="s">
        <v>18</v>
      </c>
      <c r="E579" s="5" t="s">
        <v>983</v>
      </c>
      <c r="F579" s="3" t="s">
        <v>984</v>
      </c>
      <c r="G579" s="3" t="s">
        <v>30</v>
      </c>
      <c r="H579" s="2" t="s">
        <v>22</v>
      </c>
      <c r="I579" s="2" t="s">
        <v>1692</v>
      </c>
      <c r="J579" s="3" t="str">
        <f>HYPERLINK("https://www.boe.es/gazeta/dias/1829/01/29/pdfs/GMD-1829-13.pdf#page=4","Abrir facsímil")</f>
        <v>Abrir facsímil</v>
      </c>
      <c r="K579" s="3" t="s">
        <v>24</v>
      </c>
    </row>
    <row r="580" spans="1:11" ht="42" customHeight="1">
      <c r="A580" s="2" t="s">
        <v>1693</v>
      </c>
      <c r="B580" s="2" t="s">
        <v>1694</v>
      </c>
      <c r="C580" s="2" t="s">
        <v>167</v>
      </c>
      <c r="D580" s="2" t="s">
        <v>18</v>
      </c>
      <c r="E580" s="5" t="s">
        <v>202</v>
      </c>
      <c r="F580" s="3" t="s">
        <v>203</v>
      </c>
      <c r="G580" s="3" t="s">
        <v>30</v>
      </c>
      <c r="H580" s="2" t="s">
        <v>22</v>
      </c>
      <c r="I580" s="2" t="s">
        <v>1695</v>
      </c>
      <c r="J580" s="3" t="str">
        <f>HYPERLINK("https://www.boe.es/gazeta/dias/1829/04/07/pdfs/GMD-1829-42.pdf#page=4","Abrir facsímil")</f>
        <v>Abrir facsímil</v>
      </c>
      <c r="K580" s="3" t="s">
        <v>24</v>
      </c>
    </row>
    <row r="581" spans="1:11" ht="42" customHeight="1">
      <c r="A581" s="2" t="s">
        <v>1696</v>
      </c>
      <c r="B581" s="2" t="s">
        <v>1697</v>
      </c>
      <c r="C581" s="2" t="s">
        <v>167</v>
      </c>
      <c r="D581" s="2" t="s">
        <v>18</v>
      </c>
      <c r="E581" s="5" t="s">
        <v>202</v>
      </c>
      <c r="F581" s="3" t="s">
        <v>203</v>
      </c>
      <c r="G581" s="3" t="s">
        <v>30</v>
      </c>
      <c r="H581" s="2" t="s">
        <v>22</v>
      </c>
      <c r="I581" s="2" t="s">
        <v>1698</v>
      </c>
      <c r="J581" s="3" t="str">
        <f>HYPERLINK("https://www.boe.es/gazeta/dias/1829/04/07/pdfs/GMD-1829-42.pdf#page=4","Abrir facsímil")</f>
        <v>Abrir facsímil</v>
      </c>
      <c r="K581" s="3" t="s">
        <v>24</v>
      </c>
    </row>
    <row r="582" spans="1:11" ht="42" customHeight="1">
      <c r="A582" s="2" t="s">
        <v>1699</v>
      </c>
      <c r="B582" s="2" t="s">
        <v>1699</v>
      </c>
      <c r="C582" s="2" t="s">
        <v>41</v>
      </c>
      <c r="D582" s="2" t="s">
        <v>42</v>
      </c>
      <c r="E582" s="5" t="s">
        <v>206</v>
      </c>
      <c r="F582" s="3" t="s">
        <v>207</v>
      </c>
      <c r="G582" s="3" t="s">
        <v>71</v>
      </c>
      <c r="H582" s="2" t="s">
        <v>50</v>
      </c>
      <c r="I582" s="2" t="s">
        <v>1700</v>
      </c>
      <c r="J582" s="3" t="str">
        <f>HYPERLINK("https://www.boe.es/gazeta/dias/1829/08/25/pdfs/GMD-1829-118.pdf#page=2","Abrir facsímil")</f>
        <v>Abrir facsímil</v>
      </c>
      <c r="K582" s="3" t="s">
        <v>52</v>
      </c>
    </row>
    <row r="583" spans="1:11" ht="42" customHeight="1">
      <c r="A583" s="2" t="s">
        <v>1701</v>
      </c>
      <c r="B583" s="2" t="s">
        <v>1702</v>
      </c>
      <c r="C583" s="2" t="s">
        <v>17</v>
      </c>
      <c r="D583" s="2" t="s">
        <v>18</v>
      </c>
      <c r="E583" s="5" t="s">
        <v>62</v>
      </c>
      <c r="F583" s="3" t="s">
        <v>63</v>
      </c>
      <c r="G583" s="3" t="s">
        <v>64</v>
      </c>
      <c r="H583" s="2" t="s">
        <v>50</v>
      </c>
      <c r="I583" s="2" t="s">
        <v>1703</v>
      </c>
      <c r="J583" s="3" t="str">
        <f>HYPERLINK("https://www.boe.es/gazeta/dias/1829/02/19/pdfs/GMD-1829-22.pdf#page=3","Abrir facsímil")</f>
        <v>Abrir facsímil</v>
      </c>
      <c r="K583" s="3" t="s">
        <v>52</v>
      </c>
    </row>
    <row r="584" spans="1:11" ht="42" customHeight="1">
      <c r="A584" s="2" t="s">
        <v>1704</v>
      </c>
      <c r="B584" s="2" t="s">
        <v>1704</v>
      </c>
      <c r="C584" s="2" t="s">
        <v>17</v>
      </c>
      <c r="D584" s="2" t="s">
        <v>18</v>
      </c>
      <c r="E584" s="5" t="s">
        <v>727</v>
      </c>
      <c r="F584" s="3" t="s">
        <v>728</v>
      </c>
      <c r="G584" s="3" t="s">
        <v>21</v>
      </c>
      <c r="H584" s="2" t="s">
        <v>50</v>
      </c>
      <c r="I584" s="2" t="s">
        <v>1705</v>
      </c>
      <c r="J584" s="3" t="str">
        <f>HYPERLINK("https://www.boe.es/gazeta/dias/1829/02/07/pdfs/GMD-1829-17.pdf#page=3","Abrir facsímil")</f>
        <v>Abrir facsímil</v>
      </c>
      <c r="K584" s="3" t="s">
        <v>52</v>
      </c>
    </row>
    <row r="585" spans="1:11" ht="42" customHeight="1">
      <c r="A585" s="2" t="s">
        <v>1704</v>
      </c>
      <c r="B585" s="2" t="s">
        <v>1704</v>
      </c>
      <c r="C585" s="2" t="s">
        <v>41</v>
      </c>
      <c r="D585" s="2" t="s">
        <v>42</v>
      </c>
      <c r="E585" s="5" t="s">
        <v>107</v>
      </c>
      <c r="F585" s="3" t="s">
        <v>108</v>
      </c>
      <c r="G585" s="3" t="s">
        <v>45</v>
      </c>
      <c r="H585" s="2" t="s">
        <v>50</v>
      </c>
      <c r="I585" s="2" t="s">
        <v>1706</v>
      </c>
      <c r="J585" s="3" t="str">
        <f>HYPERLINK("https://www.boe.es/gazeta/dias/1829/03/14/pdfs/GMD-1829-32.pdf#page=1","Abrir facsímil")</f>
        <v>Abrir facsímil</v>
      </c>
      <c r="K585" s="3" t="s">
        <v>52</v>
      </c>
    </row>
    <row r="586" spans="1:11" ht="42" customHeight="1">
      <c r="A586" s="2" t="s">
        <v>1704</v>
      </c>
      <c r="B586" s="2" t="s">
        <v>1704</v>
      </c>
      <c r="C586" s="2" t="s">
        <v>41</v>
      </c>
      <c r="D586" s="2" t="s">
        <v>42</v>
      </c>
      <c r="E586" s="5" t="s">
        <v>164</v>
      </c>
      <c r="F586" s="3" t="s">
        <v>165</v>
      </c>
      <c r="G586" s="3" t="s">
        <v>71</v>
      </c>
      <c r="H586" s="2" t="s">
        <v>50</v>
      </c>
      <c r="I586" s="2" t="s">
        <v>1707</v>
      </c>
      <c r="J586" s="3" t="str">
        <f>HYPERLINK("https://www.boe.es/gazeta/dias/1829/06/06/pdfs/GMD-1829-84.pdf#page=2","Abrir facsímil")</f>
        <v>Abrir facsímil</v>
      </c>
      <c r="K586" s="3" t="s">
        <v>52</v>
      </c>
    </row>
    <row r="587" spans="1:11" ht="42" customHeight="1">
      <c r="A587" s="2" t="s">
        <v>1704</v>
      </c>
      <c r="B587" s="2" t="s">
        <v>1704</v>
      </c>
      <c r="C587" s="2" t="s">
        <v>41</v>
      </c>
      <c r="D587" s="2" t="s">
        <v>42</v>
      </c>
      <c r="E587" s="5" t="s">
        <v>128</v>
      </c>
      <c r="F587" s="3" t="s">
        <v>129</v>
      </c>
      <c r="G587" s="3" t="s">
        <v>45</v>
      </c>
      <c r="H587" s="2" t="s">
        <v>50</v>
      </c>
      <c r="I587" s="2" t="s">
        <v>1708</v>
      </c>
      <c r="J587" s="3" t="str">
        <f>HYPERLINK("https://www.boe.es/gazeta/dias/1829/09/01/pdfs/GMD-1829-121.pdf#page=1","Abrir facsímil")</f>
        <v>Abrir facsímil</v>
      </c>
      <c r="K587" s="3" t="s">
        <v>52</v>
      </c>
    </row>
    <row r="588" spans="1:11" ht="42" customHeight="1">
      <c r="A588" s="2" t="s">
        <v>1709</v>
      </c>
      <c r="B588" s="2" t="s">
        <v>1709</v>
      </c>
      <c r="C588" s="2" t="s">
        <v>17</v>
      </c>
      <c r="D588" s="2" t="s">
        <v>18</v>
      </c>
      <c r="E588" s="5" t="s">
        <v>62</v>
      </c>
      <c r="F588" s="3" t="s">
        <v>63</v>
      </c>
      <c r="G588" s="3" t="s">
        <v>495</v>
      </c>
      <c r="H588" s="2" t="s">
        <v>50</v>
      </c>
      <c r="I588" s="2" t="s">
        <v>1710</v>
      </c>
      <c r="J588" s="3" t="str">
        <f>HYPERLINK("https://www.boe.es/gazeta/dias/1829/02/19/pdfs/GMD-1829-22.pdf#page=4","Abrir facsímil")</f>
        <v>Abrir facsímil</v>
      </c>
      <c r="K588" s="3" t="s">
        <v>52</v>
      </c>
    </row>
    <row r="589" spans="1:11" ht="42" customHeight="1">
      <c r="A589" s="2" t="s">
        <v>1711</v>
      </c>
      <c r="B589" s="2" t="s">
        <v>1712</v>
      </c>
      <c r="C589" s="2" t="s">
        <v>167</v>
      </c>
      <c r="D589" s="2" t="s">
        <v>18</v>
      </c>
      <c r="E589" s="5" t="s">
        <v>299</v>
      </c>
      <c r="F589" s="3" t="s">
        <v>300</v>
      </c>
      <c r="G589" s="3" t="s">
        <v>30</v>
      </c>
      <c r="H589" s="2" t="s">
        <v>50</v>
      </c>
      <c r="I589" s="2" t="s">
        <v>1713</v>
      </c>
      <c r="J589" s="3" t="str">
        <f>HYPERLINK("https://www.boe.es/gazeta/dias/1829/08/20/pdfs/GMD-1829-116.pdf#page=4","Abrir facsímil")</f>
        <v>Abrir facsímil</v>
      </c>
      <c r="K589" s="3" t="s">
        <v>52</v>
      </c>
    </row>
    <row r="590" spans="1:11" ht="42" customHeight="1">
      <c r="A590" s="2" t="s">
        <v>1714</v>
      </c>
      <c r="B590" s="2" t="s">
        <v>1715</v>
      </c>
      <c r="C590" s="2" t="s">
        <v>17</v>
      </c>
      <c r="D590" s="2" t="s">
        <v>18</v>
      </c>
      <c r="E590" s="5" t="s">
        <v>214</v>
      </c>
      <c r="F590" s="3" t="s">
        <v>215</v>
      </c>
      <c r="G590" s="3" t="s">
        <v>30</v>
      </c>
      <c r="H590" s="2" t="s">
        <v>50</v>
      </c>
      <c r="I590" s="2" t="s">
        <v>1716</v>
      </c>
      <c r="J590" s="3" t="str">
        <f>HYPERLINK("https://www.boe.es/gazeta/dias/1829/08/13/pdfs/GMD-1829-113.pdf#page=4","Abrir facsímil")</f>
        <v>Abrir facsímil</v>
      </c>
      <c r="K590" s="3" t="s">
        <v>52</v>
      </c>
    </row>
    <row r="591" spans="1:11" ht="42" customHeight="1">
      <c r="A591" s="2" t="s">
        <v>1717</v>
      </c>
      <c r="B591" s="2" t="s">
        <v>1717</v>
      </c>
      <c r="C591" s="2" t="s">
        <v>41</v>
      </c>
      <c r="D591" s="2" t="s">
        <v>42</v>
      </c>
      <c r="E591" s="5" t="s">
        <v>380</v>
      </c>
      <c r="F591" s="3" t="s">
        <v>381</v>
      </c>
      <c r="G591" s="3" t="s">
        <v>71</v>
      </c>
      <c r="H591" s="2" t="s">
        <v>50</v>
      </c>
      <c r="I591" s="2" t="s">
        <v>1718</v>
      </c>
      <c r="J591" s="3" t="str">
        <f>HYPERLINK("https://www.boe.es/gazeta/dias/1829/11/10/pdfs/GMD-1829-158.pdf#page=2","Abrir facsímil")</f>
        <v>Abrir facsímil</v>
      </c>
      <c r="K591" s="3" t="s">
        <v>52</v>
      </c>
    </row>
    <row r="592" spans="1:11" ht="42" customHeight="1">
      <c r="A592" s="2" t="s">
        <v>1719</v>
      </c>
      <c r="B592" s="2" t="s">
        <v>1720</v>
      </c>
      <c r="C592" s="2" t="s">
        <v>17</v>
      </c>
      <c r="D592" s="2" t="s">
        <v>18</v>
      </c>
      <c r="E592" s="5" t="s">
        <v>120</v>
      </c>
      <c r="F592" s="3" t="s">
        <v>121</v>
      </c>
      <c r="G592" s="3" t="s">
        <v>71</v>
      </c>
      <c r="H592" s="2" t="s">
        <v>50</v>
      </c>
      <c r="I592" s="2" t="s">
        <v>1721</v>
      </c>
      <c r="J592" s="3" t="str">
        <f>HYPERLINK("https://www.boe.es/gazeta/dias/1829/09/10/pdfs/GMD-1829-126.pdf#page=2","Abrir facsímil")</f>
        <v>Abrir facsímil</v>
      </c>
      <c r="K592" s="3" t="s">
        <v>52</v>
      </c>
    </row>
    <row r="593" spans="1:11" ht="42" customHeight="1">
      <c r="A593" s="2" t="s">
        <v>1722</v>
      </c>
      <c r="B593" s="2" t="s">
        <v>1722</v>
      </c>
      <c r="C593" s="2" t="s">
        <v>34</v>
      </c>
      <c r="D593" s="2" t="s">
        <v>35</v>
      </c>
      <c r="E593" s="5" t="s">
        <v>1275</v>
      </c>
      <c r="F593" s="3" t="s">
        <v>1276</v>
      </c>
      <c r="G593" s="3" t="s">
        <v>45</v>
      </c>
      <c r="H593" s="2" t="s">
        <v>50</v>
      </c>
      <c r="I593" s="2" t="s">
        <v>1723</v>
      </c>
      <c r="J593" s="3" t="str">
        <f>HYPERLINK("https://www.boe.es/gazeta/dias/1829/06/23/pdfs/GMD-1829-91.pdf#page=1","Abrir facsímil")</f>
        <v>Abrir facsímil</v>
      </c>
      <c r="K593" s="3" t="s">
        <v>52</v>
      </c>
    </row>
    <row r="594" spans="1:11" ht="42" customHeight="1">
      <c r="A594" s="2" t="s">
        <v>1724</v>
      </c>
      <c r="B594" s="2" t="s">
        <v>1724</v>
      </c>
      <c r="C594" s="2" t="s">
        <v>17</v>
      </c>
      <c r="D594" s="2" t="s">
        <v>18</v>
      </c>
      <c r="E594" s="5" t="s">
        <v>1046</v>
      </c>
      <c r="F594" s="3" t="s">
        <v>1047</v>
      </c>
      <c r="G594" s="3" t="s">
        <v>45</v>
      </c>
      <c r="H594" s="2" t="s">
        <v>50</v>
      </c>
      <c r="I594" s="2" t="s">
        <v>1725</v>
      </c>
      <c r="J594" s="3" t="str">
        <f>HYPERLINK("https://www.boe.es/gazeta/dias/1829/11/17/pdfs/GMD-1829-161.pdf#page=1","Abrir facsímil")</f>
        <v>Abrir facsímil</v>
      </c>
      <c r="K594" s="3" t="s">
        <v>52</v>
      </c>
    </row>
    <row r="595" spans="1:11" ht="42" customHeight="1">
      <c r="A595" s="2" t="s">
        <v>1726</v>
      </c>
      <c r="B595" s="2" t="s">
        <v>1727</v>
      </c>
      <c r="C595" s="2" t="s">
        <v>17</v>
      </c>
      <c r="D595" s="2" t="s">
        <v>18</v>
      </c>
      <c r="E595" s="5" t="s">
        <v>1679</v>
      </c>
      <c r="F595" s="3" t="s">
        <v>1680</v>
      </c>
      <c r="G595" s="3" t="s">
        <v>30</v>
      </c>
      <c r="H595" s="2" t="s">
        <v>50</v>
      </c>
      <c r="I595" s="2" t="s">
        <v>1728</v>
      </c>
      <c r="J595" s="3" t="str">
        <f>HYPERLINK("https://www.boe.es/gazeta/dias/1829/01/24/pdfs/GMD-1829-11.pdf#page=4","Abrir facsímil")</f>
        <v>Abrir facsímil</v>
      </c>
      <c r="K595" s="3" t="s">
        <v>52</v>
      </c>
    </row>
    <row r="596" spans="1:11" ht="42" customHeight="1">
      <c r="A596" s="2" t="s">
        <v>1729</v>
      </c>
      <c r="B596" s="2" t="s">
        <v>1730</v>
      </c>
      <c r="C596" s="2" t="s">
        <v>34</v>
      </c>
      <c r="D596" s="2" t="s">
        <v>35</v>
      </c>
      <c r="E596" s="5" t="s">
        <v>272</v>
      </c>
      <c r="F596" s="3" t="s">
        <v>273</v>
      </c>
      <c r="G596" s="3" t="s">
        <v>21</v>
      </c>
      <c r="H596" s="2" t="s">
        <v>50</v>
      </c>
      <c r="I596" s="2" t="s">
        <v>1731</v>
      </c>
      <c r="J596" s="3" t="str">
        <f>HYPERLINK("https://www.boe.es/gazeta/dias/1829/07/11/pdfs/GMD-1829-99.pdf#page=3","Abrir facsímil")</f>
        <v>Abrir facsímil</v>
      </c>
      <c r="K596" s="3" t="s">
        <v>52</v>
      </c>
    </row>
    <row r="597" spans="1:11" ht="42" customHeight="1">
      <c r="A597" s="2" t="s">
        <v>1732</v>
      </c>
      <c r="B597" s="2" t="s">
        <v>1733</v>
      </c>
      <c r="C597" s="2" t="s">
        <v>41</v>
      </c>
      <c r="D597" s="2" t="s">
        <v>42</v>
      </c>
      <c r="E597" s="5" t="s">
        <v>745</v>
      </c>
      <c r="F597" s="3" t="s">
        <v>746</v>
      </c>
      <c r="G597" s="3" t="s">
        <v>30</v>
      </c>
      <c r="H597" s="2" t="s">
        <v>50</v>
      </c>
      <c r="I597" s="2" t="s">
        <v>1734</v>
      </c>
      <c r="J597" s="3" t="str">
        <f>HYPERLINK("https://www.boe.es/gazeta/dias/1829/05/16/pdfs/GMD-1829-72.pdf#page=4","Abrir facsímil")</f>
        <v>Abrir facsímil</v>
      </c>
      <c r="K597" s="3" t="s">
        <v>52</v>
      </c>
    </row>
    <row r="598" spans="1:11" ht="42" customHeight="1">
      <c r="A598" s="2" t="s">
        <v>1735</v>
      </c>
      <c r="B598" s="2" t="s">
        <v>1736</v>
      </c>
      <c r="C598" s="2" t="s">
        <v>41</v>
      </c>
      <c r="D598" s="2" t="s">
        <v>42</v>
      </c>
      <c r="E598" s="5" t="s">
        <v>987</v>
      </c>
      <c r="F598" s="3" t="s">
        <v>988</v>
      </c>
      <c r="G598" s="3" t="s">
        <v>30</v>
      </c>
      <c r="H598" s="2" t="s">
        <v>50</v>
      </c>
      <c r="I598" s="2" t="s">
        <v>1737</v>
      </c>
      <c r="J598" s="3" t="str">
        <f>HYPERLINK("https://www.boe.es/gazeta/dias/1829/03/31/pdfs/GMD-1829-39.pdf#page=4","Abrir facsímil")</f>
        <v>Abrir facsímil</v>
      </c>
      <c r="K598" s="3" t="s">
        <v>52</v>
      </c>
    </row>
    <row r="599" spans="1:11" ht="42" customHeight="1">
      <c r="A599" s="2" t="s">
        <v>1738</v>
      </c>
      <c r="B599" s="2" t="s">
        <v>1738</v>
      </c>
      <c r="C599" s="2" t="s">
        <v>41</v>
      </c>
      <c r="D599" s="2" t="s">
        <v>42</v>
      </c>
      <c r="E599" s="5" t="s">
        <v>102</v>
      </c>
      <c r="F599" s="3" t="s">
        <v>103</v>
      </c>
      <c r="G599" s="3" t="s">
        <v>71</v>
      </c>
      <c r="H599" s="2" t="s">
        <v>50</v>
      </c>
      <c r="I599" s="2" t="s">
        <v>1739</v>
      </c>
      <c r="J599" s="3" t="str">
        <f>HYPERLINK("https://www.boe.es/gazeta/dias/1829/01/31/pdfs/GMD-1829-14.pdf#page=2","Abrir facsímil")</f>
        <v>Abrir facsímil</v>
      </c>
      <c r="K599" s="3" t="s">
        <v>52</v>
      </c>
    </row>
    <row r="600" spans="1:11" ht="42" customHeight="1">
      <c r="A600" s="2" t="s">
        <v>1740</v>
      </c>
      <c r="B600" s="2" t="s">
        <v>1741</v>
      </c>
      <c r="C600" s="2" t="s">
        <v>41</v>
      </c>
      <c r="D600" s="2" t="s">
        <v>42</v>
      </c>
      <c r="E600" s="5" t="s">
        <v>115</v>
      </c>
      <c r="F600" s="3" t="s">
        <v>116</v>
      </c>
      <c r="G600" s="3" t="s">
        <v>45</v>
      </c>
      <c r="H600" s="2" t="s">
        <v>50</v>
      </c>
      <c r="I600" s="2" t="s">
        <v>1742</v>
      </c>
      <c r="J600" s="3" t="str">
        <f>HYPERLINK("https://www.boe.es/gazeta/dias/1829/06/18/pdfs/GMD-1829-89.pdf#page=1","Abrir facsímil")</f>
        <v>Abrir facsímil</v>
      </c>
      <c r="K600" s="3" t="s">
        <v>52</v>
      </c>
    </row>
    <row r="601" spans="1:11" ht="42" customHeight="1">
      <c r="A601" s="2" t="s">
        <v>1743</v>
      </c>
      <c r="B601" s="2" t="s">
        <v>1743</v>
      </c>
      <c r="C601" s="2" t="s">
        <v>34</v>
      </c>
      <c r="D601" s="2" t="s">
        <v>35</v>
      </c>
      <c r="E601" s="5" t="s">
        <v>962</v>
      </c>
      <c r="F601" s="3" t="s">
        <v>963</v>
      </c>
      <c r="G601" s="3" t="s">
        <v>30</v>
      </c>
      <c r="H601" s="2" t="s">
        <v>50</v>
      </c>
      <c r="I601" s="2" t="s">
        <v>1744</v>
      </c>
      <c r="J601" s="3" t="str">
        <f>HYPERLINK("https://www.boe.es/gazeta/dias/1829/09/17/pdfs/GMD-1829-135.pdf#page=4","Abrir facsímil")</f>
        <v>Abrir facsímil</v>
      </c>
      <c r="K601" s="3" t="s">
        <v>52</v>
      </c>
    </row>
    <row r="602" spans="1:11" ht="42" customHeight="1">
      <c r="A602" s="2" t="s">
        <v>1745</v>
      </c>
      <c r="B602" s="2" t="s">
        <v>1745</v>
      </c>
      <c r="C602" s="2" t="s">
        <v>151</v>
      </c>
      <c r="D602" s="2" t="s">
        <v>18</v>
      </c>
      <c r="E602" s="5" t="s">
        <v>43</v>
      </c>
      <c r="F602" s="3" t="s">
        <v>44</v>
      </c>
      <c r="G602" s="3" t="s">
        <v>45</v>
      </c>
      <c r="H602" s="2" t="s">
        <v>50</v>
      </c>
      <c r="I602" s="2" t="s">
        <v>1746</v>
      </c>
      <c r="J602" s="3" t="str">
        <f>HYPERLINK("https://www.boe.es/gazeta/dias/1829/11/14/pdfs/GMD-1829-160.pdf#page=1","Abrir facsímil")</f>
        <v>Abrir facsímil</v>
      </c>
      <c r="K602" s="3" t="s">
        <v>52</v>
      </c>
    </row>
    <row r="603" spans="1:11" ht="42" customHeight="1">
      <c r="A603" s="2" t="s">
        <v>1747</v>
      </c>
      <c r="B603" s="2" t="s">
        <v>1747</v>
      </c>
      <c r="C603" s="2" t="s">
        <v>61</v>
      </c>
      <c r="D603" s="2" t="s">
        <v>18</v>
      </c>
      <c r="E603" s="5" t="s">
        <v>1748</v>
      </c>
      <c r="F603" s="3" t="s">
        <v>1749</v>
      </c>
      <c r="G603" s="3" t="s">
        <v>45</v>
      </c>
      <c r="H603" s="2" t="s">
        <v>50</v>
      </c>
      <c r="I603" s="2" t="s">
        <v>1750</v>
      </c>
      <c r="J603" s="3" t="str">
        <f>HYPERLINK("https://www.boe.es/gazeta/dias/1829/07/30/pdfs/GMD-1829-107.pdf#page=1","Abrir facsímil")</f>
        <v>Abrir facsímil</v>
      </c>
      <c r="K603" s="3" t="s">
        <v>52</v>
      </c>
    </row>
    <row r="604" spans="1:11" ht="42" customHeight="1">
      <c r="A604" s="2" t="s">
        <v>1751</v>
      </c>
      <c r="B604" s="2" t="s">
        <v>1752</v>
      </c>
      <c r="C604" s="2" t="s">
        <v>27</v>
      </c>
      <c r="D604" s="2" t="s">
        <v>18</v>
      </c>
      <c r="E604" s="5" t="s">
        <v>983</v>
      </c>
      <c r="F604" s="3" t="s">
        <v>984</v>
      </c>
      <c r="G604" s="3" t="s">
        <v>30</v>
      </c>
      <c r="H604" s="2" t="s">
        <v>50</v>
      </c>
      <c r="I604" s="2" t="s">
        <v>1753</v>
      </c>
      <c r="J604" s="3" t="str">
        <f>HYPERLINK("https://www.boe.es/gazeta/dias/1829/01/29/pdfs/GMD-1829-13.pdf#page=4","Abrir facsímil")</f>
        <v>Abrir facsímil</v>
      </c>
      <c r="K604" s="3" t="s">
        <v>52</v>
      </c>
    </row>
    <row r="605" spans="1:11" ht="42" customHeight="1">
      <c r="A605" s="2" t="s">
        <v>1754</v>
      </c>
      <c r="B605" s="2" t="s">
        <v>1755</v>
      </c>
      <c r="C605" s="2" t="s">
        <v>34</v>
      </c>
      <c r="D605" s="2" t="s">
        <v>35</v>
      </c>
      <c r="E605" s="5" t="s">
        <v>188</v>
      </c>
      <c r="F605" s="3" t="s">
        <v>189</v>
      </c>
      <c r="G605" s="3" t="s">
        <v>71</v>
      </c>
      <c r="H605" s="2" t="s">
        <v>50</v>
      </c>
      <c r="I605" s="2" t="s">
        <v>1756</v>
      </c>
      <c r="J605" s="3" t="str">
        <f>HYPERLINK("https://www.boe.es/gazeta/dias/1829/05/02/pdfs/GMD-1829-53.pdf#page=2","Abrir facsímil")</f>
        <v>Abrir facsímil</v>
      </c>
      <c r="K605" s="3" t="s">
        <v>52</v>
      </c>
    </row>
    <row r="606" spans="1:11" ht="42" customHeight="1">
      <c r="A606" s="2" t="s">
        <v>1757</v>
      </c>
      <c r="B606" s="2" t="s">
        <v>1758</v>
      </c>
      <c r="C606" s="2" t="s">
        <v>41</v>
      </c>
      <c r="D606" s="2" t="s">
        <v>42</v>
      </c>
      <c r="E606" s="5" t="s">
        <v>466</v>
      </c>
      <c r="F606" s="3" t="s">
        <v>467</v>
      </c>
      <c r="G606" s="3" t="s">
        <v>21</v>
      </c>
      <c r="H606" s="2" t="s">
        <v>50</v>
      </c>
      <c r="I606" s="2" t="s">
        <v>1759</v>
      </c>
      <c r="J606" s="3" t="str">
        <f>HYPERLINK("https://www.boe.es/gazeta/dias/1829/12/01/pdfs/GMD-1829-167.pdf#page=3","Abrir facsímil")</f>
        <v>Abrir facsímil</v>
      </c>
      <c r="K606" s="3" t="s">
        <v>52</v>
      </c>
    </row>
    <row r="607" spans="1:11" ht="42" customHeight="1">
      <c r="A607" s="2" t="s">
        <v>1760</v>
      </c>
      <c r="B607" s="2" t="s">
        <v>1761</v>
      </c>
      <c r="C607" s="2" t="s">
        <v>17</v>
      </c>
      <c r="D607" s="2" t="s">
        <v>18</v>
      </c>
      <c r="E607" s="5" t="s">
        <v>120</v>
      </c>
      <c r="F607" s="3" t="s">
        <v>121</v>
      </c>
      <c r="G607" s="3" t="s">
        <v>21</v>
      </c>
      <c r="H607" s="2" t="s">
        <v>50</v>
      </c>
      <c r="I607" s="2" t="s">
        <v>1762</v>
      </c>
      <c r="J607" s="3" t="str">
        <f>HYPERLINK("https://www.boe.es/gazeta/dias/1829/09/10/pdfs/GMD-1829-126.pdf#page=3","Abrir facsímil")</f>
        <v>Abrir facsímil</v>
      </c>
      <c r="K607" s="3" t="s">
        <v>52</v>
      </c>
    </row>
    <row r="608" spans="1:11" ht="42" customHeight="1">
      <c r="A608" s="2" t="s">
        <v>1763</v>
      </c>
      <c r="B608" s="2" t="s">
        <v>1763</v>
      </c>
      <c r="C608" s="2" t="s">
        <v>41</v>
      </c>
      <c r="D608" s="2" t="s">
        <v>42</v>
      </c>
      <c r="E608" s="5" t="s">
        <v>1764</v>
      </c>
      <c r="F608" s="3" t="s">
        <v>1765</v>
      </c>
      <c r="G608" s="3" t="s">
        <v>45</v>
      </c>
      <c r="H608" s="2" t="s">
        <v>50</v>
      </c>
      <c r="I608" s="2" t="s">
        <v>1766</v>
      </c>
      <c r="J608" s="3" t="str">
        <f>HYPERLINK("https://www.boe.es/gazeta/dias/1829/07/02/pdfs/GMD-1829-95.pdf#page=1","Abrir facsímil")</f>
        <v>Abrir facsímil</v>
      </c>
      <c r="K608" s="3" t="s">
        <v>52</v>
      </c>
    </row>
    <row r="609" spans="1:11" ht="42" customHeight="1">
      <c r="A609" s="2" t="s">
        <v>1763</v>
      </c>
      <c r="B609" s="2" t="s">
        <v>1763</v>
      </c>
      <c r="C609" s="2" t="s">
        <v>41</v>
      </c>
      <c r="D609" s="2" t="s">
        <v>42</v>
      </c>
      <c r="E609" s="5" t="s">
        <v>214</v>
      </c>
      <c r="F609" s="3" t="s">
        <v>215</v>
      </c>
      <c r="G609" s="3" t="s">
        <v>71</v>
      </c>
      <c r="H609" s="2" t="s">
        <v>50</v>
      </c>
      <c r="I609" s="2" t="s">
        <v>1767</v>
      </c>
      <c r="J609" s="3" t="str">
        <f>HYPERLINK("https://www.boe.es/gazeta/dias/1829/08/13/pdfs/GMD-1829-113.pdf#page=2","Abrir facsímil")</f>
        <v>Abrir facsímil</v>
      </c>
      <c r="K609" s="3" t="s">
        <v>52</v>
      </c>
    </row>
    <row r="610" spans="1:11" ht="42" customHeight="1">
      <c r="A610" s="2" t="s">
        <v>1763</v>
      </c>
      <c r="B610" s="2" t="s">
        <v>1763</v>
      </c>
      <c r="C610" s="2" t="s">
        <v>41</v>
      </c>
      <c r="D610" s="2" t="s">
        <v>42</v>
      </c>
      <c r="E610" s="5" t="s">
        <v>958</v>
      </c>
      <c r="F610" s="3" t="s">
        <v>959</v>
      </c>
      <c r="G610" s="3" t="s">
        <v>21</v>
      </c>
      <c r="H610" s="2" t="s">
        <v>50</v>
      </c>
      <c r="I610" s="2" t="s">
        <v>1768</v>
      </c>
      <c r="J610" s="3" t="str">
        <f>HYPERLINK("https://www.boe.es/gazeta/dias/1829/09/19/pdfs/GMD-1829-136.pdf#page=3","Abrir facsímil")</f>
        <v>Abrir facsímil</v>
      </c>
      <c r="K610" s="3" t="s">
        <v>52</v>
      </c>
    </row>
    <row r="611" spans="1:11" ht="42" customHeight="1">
      <c r="A611" s="2" t="s">
        <v>1763</v>
      </c>
      <c r="B611" s="2" t="s">
        <v>1763</v>
      </c>
      <c r="C611" s="2" t="s">
        <v>41</v>
      </c>
      <c r="D611" s="2" t="s">
        <v>42</v>
      </c>
      <c r="E611" s="5" t="s">
        <v>142</v>
      </c>
      <c r="F611" s="3" t="s">
        <v>143</v>
      </c>
      <c r="G611" s="3" t="s">
        <v>21</v>
      </c>
      <c r="H611" s="2" t="s">
        <v>50</v>
      </c>
      <c r="I611" s="2" t="s">
        <v>1769</v>
      </c>
      <c r="J611" s="3" t="str">
        <f>HYPERLINK("https://www.boe.es/gazeta/dias/1829/10/29/pdfs/GMD-1829-153.pdf#page=3","Abrir facsímil")</f>
        <v>Abrir facsímil</v>
      </c>
      <c r="K611" s="3" t="s">
        <v>52</v>
      </c>
    </row>
    <row r="612" spans="1:11" ht="42" customHeight="1">
      <c r="A612" s="2" t="s">
        <v>1770</v>
      </c>
      <c r="B612" s="2" t="s">
        <v>1770</v>
      </c>
      <c r="C612" s="2" t="s">
        <v>41</v>
      </c>
      <c r="D612" s="2" t="s">
        <v>42</v>
      </c>
      <c r="E612" s="5" t="s">
        <v>287</v>
      </c>
      <c r="F612" s="3" t="s">
        <v>288</v>
      </c>
      <c r="G612" s="3" t="s">
        <v>71</v>
      </c>
      <c r="H612" s="2" t="s">
        <v>50</v>
      </c>
      <c r="I612" s="2" t="s">
        <v>1771</v>
      </c>
      <c r="J612" s="3" t="str">
        <f>HYPERLINK("https://www.boe.es/gazeta/dias/1829/12/08/pdfs/GMD-1829-170.pdf#page=2","Abrir facsímil")</f>
        <v>Abrir facsímil</v>
      </c>
      <c r="K612" s="3" t="s">
        <v>52</v>
      </c>
    </row>
    <row r="613" spans="1:11" ht="42" customHeight="1">
      <c r="A613" s="2" t="s">
        <v>1772</v>
      </c>
      <c r="B613" s="2" t="s">
        <v>1772</v>
      </c>
      <c r="C613" s="2" t="s">
        <v>151</v>
      </c>
      <c r="D613" s="2" t="s">
        <v>18</v>
      </c>
      <c r="E613" s="5" t="s">
        <v>1323</v>
      </c>
      <c r="F613" s="3" t="s">
        <v>1324</v>
      </c>
      <c r="G613" s="3" t="s">
        <v>71</v>
      </c>
      <c r="H613" s="2" t="s">
        <v>50</v>
      </c>
      <c r="I613" s="2" t="s">
        <v>1773</v>
      </c>
      <c r="J613" s="3" t="str">
        <f>HYPERLINK("https://www.boe.es/gazeta/dias/1829/11/05/pdfs/GMD-1829-156.pdf#page=2","Abrir facsímil")</f>
        <v>Abrir facsímil</v>
      </c>
      <c r="K613" s="3" t="s">
        <v>52</v>
      </c>
    </row>
    <row r="614" spans="1:11" ht="42" customHeight="1">
      <c r="A614" s="2" t="s">
        <v>1774</v>
      </c>
      <c r="B614" s="2" t="s">
        <v>1774</v>
      </c>
      <c r="C614" s="2" t="s">
        <v>41</v>
      </c>
      <c r="D614" s="2" t="s">
        <v>42</v>
      </c>
      <c r="E614" s="5" t="s">
        <v>385</v>
      </c>
      <c r="F614" s="3" t="s">
        <v>386</v>
      </c>
      <c r="G614" s="3" t="s">
        <v>71</v>
      </c>
      <c r="H614" s="2" t="s">
        <v>50</v>
      </c>
      <c r="I614" s="2" t="s">
        <v>1775</v>
      </c>
      <c r="J614" s="3" t="str">
        <f>HYPERLINK("https://www.boe.es/gazeta/dias/1829/08/11/pdfs/GMD-1829-112.pdf#page=2","Abrir facsímil")</f>
        <v>Abrir facsímil</v>
      </c>
      <c r="K614" s="3" t="s">
        <v>52</v>
      </c>
    </row>
    <row r="615" spans="1:11" ht="42" customHeight="1">
      <c r="A615" s="2" t="s">
        <v>1776</v>
      </c>
      <c r="B615" s="2" t="s">
        <v>1776</v>
      </c>
      <c r="C615" s="2" t="s">
        <v>151</v>
      </c>
      <c r="D615" s="2" t="s">
        <v>18</v>
      </c>
      <c r="E615" s="5" t="s">
        <v>1287</v>
      </c>
      <c r="F615" s="3" t="s">
        <v>1288</v>
      </c>
      <c r="G615" s="3" t="s">
        <v>45</v>
      </c>
      <c r="H615" s="2" t="s">
        <v>50</v>
      </c>
      <c r="I615" s="2" t="s">
        <v>1777</v>
      </c>
      <c r="J615" s="3" t="str">
        <f>HYPERLINK("https://www.boe.es/gazeta/dias/1829/10/10/pdfs/GMD-1829-145.pdf#page=1","Abrir facsímil")</f>
        <v>Abrir facsímil</v>
      </c>
      <c r="K615" s="3" t="s">
        <v>52</v>
      </c>
    </row>
    <row r="616" spans="1:11" ht="42" customHeight="1">
      <c r="A616" s="2" t="s">
        <v>1778</v>
      </c>
      <c r="B616" s="2" t="s">
        <v>1778</v>
      </c>
      <c r="C616" s="2" t="s">
        <v>41</v>
      </c>
      <c r="D616" s="2" t="s">
        <v>42</v>
      </c>
      <c r="E616" s="5" t="s">
        <v>569</v>
      </c>
      <c r="F616" s="3" t="s">
        <v>570</v>
      </c>
      <c r="G616" s="3" t="s">
        <v>71</v>
      </c>
      <c r="H616" s="2" t="s">
        <v>50</v>
      </c>
      <c r="I616" s="2" t="s">
        <v>1779</v>
      </c>
      <c r="J616" s="3" t="str">
        <f>HYPERLINK("https://www.boe.es/gazeta/dias/1829/05/21/pdfs/GMD-1829-77.pdf#page=2","Abrir facsímil")</f>
        <v>Abrir facsímil</v>
      </c>
      <c r="K616" s="3" t="s">
        <v>52</v>
      </c>
    </row>
    <row r="617" spans="1:11" ht="42" customHeight="1">
      <c r="A617" s="2" t="s">
        <v>1780</v>
      </c>
      <c r="B617" s="2" t="s">
        <v>1780</v>
      </c>
      <c r="C617" s="2" t="s">
        <v>41</v>
      </c>
      <c r="D617" s="2" t="s">
        <v>42</v>
      </c>
      <c r="E617" s="5" t="s">
        <v>120</v>
      </c>
      <c r="F617" s="3" t="s">
        <v>121</v>
      </c>
      <c r="G617" s="3" t="s">
        <v>45</v>
      </c>
      <c r="H617" s="2" t="s">
        <v>50</v>
      </c>
      <c r="I617" s="2" t="s">
        <v>1781</v>
      </c>
      <c r="J617" s="3" t="str">
        <f>HYPERLINK("https://www.boe.es/gazeta/dias/1829/09/10/pdfs/GMD-1829-126.pdf#page=1","Abrir facsímil")</f>
        <v>Abrir facsímil</v>
      </c>
      <c r="K617" s="3" t="s">
        <v>52</v>
      </c>
    </row>
    <row r="618" spans="1:11" ht="42" customHeight="1">
      <c r="A618" s="2" t="s">
        <v>1782</v>
      </c>
      <c r="B618" s="2" t="s">
        <v>1782</v>
      </c>
      <c r="C618" s="2" t="s">
        <v>41</v>
      </c>
      <c r="D618" s="2" t="s">
        <v>42</v>
      </c>
      <c r="E618" s="5" t="s">
        <v>601</v>
      </c>
      <c r="F618" s="3" t="s">
        <v>602</v>
      </c>
      <c r="G618" s="3" t="s">
        <v>71</v>
      </c>
      <c r="H618" s="2" t="s">
        <v>50</v>
      </c>
      <c r="I618" s="2" t="s">
        <v>1783</v>
      </c>
      <c r="J618" s="3" t="str">
        <f>HYPERLINK("https://www.boe.es/gazeta/dias/1829/07/14/pdfs/GMD-1829-100.pdf#page=2","Abrir facsímil")</f>
        <v>Abrir facsímil</v>
      </c>
      <c r="K618" s="3" t="s">
        <v>52</v>
      </c>
    </row>
    <row r="619" spans="1:11" ht="42" customHeight="1">
      <c r="A619" s="2" t="s">
        <v>1784</v>
      </c>
      <c r="B619" s="2" t="s">
        <v>1784</v>
      </c>
      <c r="C619" s="2" t="s">
        <v>41</v>
      </c>
      <c r="D619" s="2" t="s">
        <v>42</v>
      </c>
      <c r="E619" s="5" t="s">
        <v>380</v>
      </c>
      <c r="F619" s="3" t="s">
        <v>381</v>
      </c>
      <c r="G619" s="3" t="s">
        <v>71</v>
      </c>
      <c r="H619" s="2" t="s">
        <v>50</v>
      </c>
      <c r="I619" s="2" t="s">
        <v>1785</v>
      </c>
      <c r="J619" s="3" t="str">
        <f>HYPERLINK("https://www.boe.es/gazeta/dias/1829/11/10/pdfs/GMD-1829-158.pdf#page=2","Abrir facsímil")</f>
        <v>Abrir facsímil</v>
      </c>
      <c r="K619" s="3" t="s">
        <v>52</v>
      </c>
    </row>
    <row r="620" spans="1:11" ht="42" customHeight="1">
      <c r="A620" s="2" t="s">
        <v>1786</v>
      </c>
      <c r="B620" s="2" t="s">
        <v>1786</v>
      </c>
      <c r="C620" s="2" t="s">
        <v>41</v>
      </c>
      <c r="D620" s="2" t="s">
        <v>42</v>
      </c>
      <c r="E620" s="5" t="s">
        <v>1310</v>
      </c>
      <c r="F620" s="3" t="s">
        <v>1311</v>
      </c>
      <c r="G620" s="3" t="s">
        <v>71</v>
      </c>
      <c r="H620" s="2" t="s">
        <v>50</v>
      </c>
      <c r="I620" s="2" t="s">
        <v>1787</v>
      </c>
      <c r="J620" s="3" t="str">
        <f>HYPERLINK("https://www.boe.es/gazeta/dias/1829/10/01/pdfs/GMD-1829-141.pdf#page=2","Abrir facsímil")</f>
        <v>Abrir facsímil</v>
      </c>
      <c r="K620" s="3" t="s">
        <v>52</v>
      </c>
    </row>
    <row r="621" spans="1:11" ht="42" customHeight="1">
      <c r="A621" s="2" t="s">
        <v>1788</v>
      </c>
      <c r="B621" s="2" t="s">
        <v>1788</v>
      </c>
      <c r="C621" s="2" t="s">
        <v>151</v>
      </c>
      <c r="D621" s="2" t="s">
        <v>18</v>
      </c>
      <c r="E621" s="5" t="s">
        <v>132</v>
      </c>
      <c r="F621" s="3" t="s">
        <v>133</v>
      </c>
      <c r="G621" s="3" t="s">
        <v>45</v>
      </c>
      <c r="H621" s="2" t="s">
        <v>50</v>
      </c>
      <c r="I621" s="2" t="s">
        <v>1789</v>
      </c>
      <c r="J621" s="3" t="str">
        <f>HYPERLINK("https://www.boe.es/gazeta/dias/1829/10/27/pdfs/GMD-1829-152.pdf#page=1","Abrir facsímil")</f>
        <v>Abrir facsímil</v>
      </c>
      <c r="K621" s="3" t="s">
        <v>52</v>
      </c>
    </row>
    <row r="622" spans="1:11" ht="42" customHeight="1">
      <c r="A622" s="2" t="s">
        <v>1790</v>
      </c>
      <c r="B622" s="2" t="s">
        <v>1790</v>
      </c>
      <c r="C622" s="2" t="s">
        <v>41</v>
      </c>
      <c r="D622" s="2" t="s">
        <v>42</v>
      </c>
      <c r="E622" s="5" t="s">
        <v>344</v>
      </c>
      <c r="F622" s="3" t="s">
        <v>345</v>
      </c>
      <c r="G622" s="3" t="s">
        <v>45</v>
      </c>
      <c r="H622" s="2" t="s">
        <v>50</v>
      </c>
      <c r="I622" s="2" t="s">
        <v>1791</v>
      </c>
      <c r="J622" s="3" t="str">
        <f>HYPERLINK("https://www.boe.es/gazeta/dias/1829/08/29/pdfs/GMD-1829-120.pdf#page=1","Abrir facsímil")</f>
        <v>Abrir facsímil</v>
      </c>
      <c r="K622" s="3" t="s">
        <v>52</v>
      </c>
    </row>
    <row r="623" spans="1:11" ht="42" customHeight="1">
      <c r="A623" s="2" t="s">
        <v>1792</v>
      </c>
      <c r="B623" s="2" t="s">
        <v>1792</v>
      </c>
      <c r="C623" s="2" t="s">
        <v>41</v>
      </c>
      <c r="D623" s="2" t="s">
        <v>42</v>
      </c>
      <c r="E623" s="5" t="s">
        <v>132</v>
      </c>
      <c r="F623" s="3" t="s">
        <v>133</v>
      </c>
      <c r="G623" s="3" t="s">
        <v>71</v>
      </c>
      <c r="H623" s="2" t="s">
        <v>50</v>
      </c>
      <c r="I623" s="2" t="s">
        <v>1793</v>
      </c>
      <c r="J623" s="3" t="str">
        <f>HYPERLINK("https://www.boe.es/gazeta/dias/1829/10/27/pdfs/GMD-1829-152.pdf#page=2","Abrir facsímil")</f>
        <v>Abrir facsímil</v>
      </c>
      <c r="K623" s="3" t="s">
        <v>52</v>
      </c>
    </row>
    <row r="624" spans="1:11" ht="42" customHeight="1">
      <c r="A624" s="2" t="s">
        <v>1794</v>
      </c>
      <c r="B624" s="2" t="s">
        <v>1794</v>
      </c>
      <c r="C624" s="2" t="s">
        <v>41</v>
      </c>
      <c r="D624" s="2" t="s">
        <v>42</v>
      </c>
      <c r="E624" s="5" t="s">
        <v>299</v>
      </c>
      <c r="F624" s="3" t="s">
        <v>300</v>
      </c>
      <c r="G624" s="3" t="s">
        <v>45</v>
      </c>
      <c r="H624" s="2" t="s">
        <v>50</v>
      </c>
      <c r="I624" s="2" t="s">
        <v>1795</v>
      </c>
      <c r="J624" s="3" t="str">
        <f>HYPERLINK("https://www.boe.es/gazeta/dias/1829/08/20/pdfs/GMD-1829-116.pdf#page=1","Abrir facsímil")</f>
        <v>Abrir facsímil</v>
      </c>
      <c r="K624" s="3" t="s">
        <v>52</v>
      </c>
    </row>
    <row r="625" spans="1:11" ht="42" customHeight="1">
      <c r="A625" s="2" t="s">
        <v>1796</v>
      </c>
      <c r="B625" s="2" t="s">
        <v>1796</v>
      </c>
      <c r="C625" s="2" t="s">
        <v>41</v>
      </c>
      <c r="D625" s="2" t="s">
        <v>42</v>
      </c>
      <c r="E625" s="5" t="s">
        <v>238</v>
      </c>
      <c r="F625" s="3" t="s">
        <v>239</v>
      </c>
      <c r="G625" s="3" t="s">
        <v>45</v>
      </c>
      <c r="H625" s="2" t="s">
        <v>50</v>
      </c>
      <c r="I625" s="2" t="s">
        <v>1797</v>
      </c>
      <c r="J625" s="3" t="str">
        <f>HYPERLINK("https://www.boe.es/gazeta/dias/1829/07/23/pdfs/GMD-1829-104.pdf#page=1","Abrir facsímil")</f>
        <v>Abrir facsímil</v>
      </c>
      <c r="K625" s="3" t="s">
        <v>52</v>
      </c>
    </row>
    <row r="626" spans="1:11" ht="42" customHeight="1">
      <c r="A626" s="2" t="s">
        <v>1798</v>
      </c>
      <c r="B626" s="2" t="s">
        <v>1798</v>
      </c>
      <c r="C626" s="2" t="s">
        <v>41</v>
      </c>
      <c r="D626" s="2" t="s">
        <v>42</v>
      </c>
      <c r="E626" s="5" t="s">
        <v>355</v>
      </c>
      <c r="F626" s="3" t="s">
        <v>356</v>
      </c>
      <c r="G626" s="3" t="s">
        <v>45</v>
      </c>
      <c r="H626" s="2" t="s">
        <v>50</v>
      </c>
      <c r="I626" s="2" t="s">
        <v>1799</v>
      </c>
      <c r="J626" s="3" t="str">
        <f>HYPERLINK("https://www.boe.es/gazeta/dias/1829/10/03/pdfs/GMD-1829-142.pdf#page=1","Abrir facsímil")</f>
        <v>Abrir facsímil</v>
      </c>
      <c r="K626" s="3" t="s">
        <v>52</v>
      </c>
    </row>
    <row r="627" spans="1:11" ht="42" customHeight="1">
      <c r="A627" s="2" t="s">
        <v>1796</v>
      </c>
      <c r="B627" s="2" t="s">
        <v>1796</v>
      </c>
      <c r="C627" s="2" t="s">
        <v>41</v>
      </c>
      <c r="D627" s="2" t="s">
        <v>42</v>
      </c>
      <c r="E627" s="5" t="s">
        <v>220</v>
      </c>
      <c r="F627" s="3" t="s">
        <v>221</v>
      </c>
      <c r="G627" s="3" t="s">
        <v>71</v>
      </c>
      <c r="H627" s="2" t="s">
        <v>50</v>
      </c>
      <c r="I627" s="2" t="s">
        <v>1800</v>
      </c>
      <c r="J627" s="3" t="str">
        <f>HYPERLINK("https://www.boe.es/gazeta/dias/1829/12/10/pdfs/GMD-1829-171.pdf#page=2","Abrir facsímil")</f>
        <v>Abrir facsímil</v>
      </c>
      <c r="K627" s="3" t="s">
        <v>52</v>
      </c>
    </row>
    <row r="628" spans="1:11" ht="42" customHeight="1">
      <c r="A628" s="2" t="s">
        <v>1801</v>
      </c>
      <c r="B628" s="2" t="s">
        <v>1801</v>
      </c>
      <c r="C628" s="2" t="s">
        <v>41</v>
      </c>
      <c r="D628" s="2" t="s">
        <v>42</v>
      </c>
      <c r="E628" s="5" t="s">
        <v>238</v>
      </c>
      <c r="F628" s="3" t="s">
        <v>239</v>
      </c>
      <c r="G628" s="3" t="s">
        <v>45</v>
      </c>
      <c r="H628" s="2" t="s">
        <v>50</v>
      </c>
      <c r="I628" s="2" t="s">
        <v>1802</v>
      </c>
      <c r="J628" s="3" t="str">
        <f>HYPERLINK("https://www.boe.es/gazeta/dias/1829/07/23/pdfs/GMD-1829-104.pdf#page=1","Abrir facsímil")</f>
        <v>Abrir facsímil</v>
      </c>
      <c r="K628" s="3" t="s">
        <v>52</v>
      </c>
    </row>
    <row r="629" spans="1:11" ht="42" customHeight="1">
      <c r="A629" s="2" t="s">
        <v>1803</v>
      </c>
      <c r="B629" s="2" t="s">
        <v>1803</v>
      </c>
      <c r="C629" s="2" t="s">
        <v>41</v>
      </c>
      <c r="D629" s="2" t="s">
        <v>42</v>
      </c>
      <c r="E629" s="5" t="s">
        <v>691</v>
      </c>
      <c r="F629" s="3" t="s">
        <v>692</v>
      </c>
      <c r="G629" s="3" t="s">
        <v>45</v>
      </c>
      <c r="H629" s="2" t="s">
        <v>50</v>
      </c>
      <c r="I629" s="2" t="s">
        <v>1804</v>
      </c>
      <c r="J629" s="3" t="str">
        <f>HYPERLINK("https://www.boe.es/gazeta/dias/1829/11/28/pdfs/GMD-1829-166.pdf#page=1","Abrir facsímil")</f>
        <v>Abrir facsímil</v>
      </c>
      <c r="K629" s="3" t="s">
        <v>52</v>
      </c>
    </row>
    <row r="630" spans="1:11" ht="42" customHeight="1">
      <c r="A630" s="2" t="s">
        <v>1805</v>
      </c>
      <c r="B630" s="2" t="s">
        <v>1805</v>
      </c>
      <c r="C630" s="2" t="s">
        <v>41</v>
      </c>
      <c r="D630" s="2" t="s">
        <v>42</v>
      </c>
      <c r="E630" s="5" t="s">
        <v>1242</v>
      </c>
      <c r="F630" s="3" t="s">
        <v>1243</v>
      </c>
      <c r="G630" s="3" t="s">
        <v>45</v>
      </c>
      <c r="H630" s="2" t="s">
        <v>50</v>
      </c>
      <c r="I630" s="2" t="s">
        <v>1806</v>
      </c>
      <c r="J630" s="3" t="str">
        <f>HYPERLINK("https://www.boe.es/gazeta/dias/1829/05/28/pdfs/GMD-1829-80.pdf#page=1","Abrir facsímil")</f>
        <v>Abrir facsímil</v>
      </c>
      <c r="K630" s="3" t="s">
        <v>52</v>
      </c>
    </row>
    <row r="631" spans="1:11" ht="42" customHeight="1">
      <c r="A631" s="2" t="s">
        <v>1807</v>
      </c>
      <c r="B631" s="2" t="s">
        <v>1807</v>
      </c>
      <c r="C631" s="2" t="s">
        <v>41</v>
      </c>
      <c r="D631" s="2" t="s">
        <v>42</v>
      </c>
      <c r="E631" s="5" t="s">
        <v>1299</v>
      </c>
      <c r="F631" s="3" t="s">
        <v>1300</v>
      </c>
      <c r="G631" s="3" t="s">
        <v>71</v>
      </c>
      <c r="H631" s="2" t="s">
        <v>50</v>
      </c>
      <c r="I631" s="2" t="s">
        <v>1808</v>
      </c>
      <c r="J631" s="3" t="str">
        <f>HYPERLINK("https://www.boe.es/gazeta/dias/1829/12/22/pdfs/GMD-1829-176.pdf#page=2","Abrir facsímil")</f>
        <v>Abrir facsímil</v>
      </c>
      <c r="K631" s="3" t="s">
        <v>52</v>
      </c>
    </row>
    <row r="632" spans="1:11" ht="42" customHeight="1">
      <c r="A632" s="2" t="s">
        <v>1809</v>
      </c>
      <c r="B632" s="2" t="s">
        <v>1809</v>
      </c>
      <c r="C632" s="2" t="s">
        <v>41</v>
      </c>
      <c r="D632" s="2" t="s">
        <v>42</v>
      </c>
      <c r="E632" s="5" t="s">
        <v>1195</v>
      </c>
      <c r="F632" s="3" t="s">
        <v>1196</v>
      </c>
      <c r="G632" s="3" t="s">
        <v>1810</v>
      </c>
      <c r="H632" s="2" t="s">
        <v>50</v>
      </c>
      <c r="I632" s="2" t="s">
        <v>1811</v>
      </c>
      <c r="J632" s="3" t="str">
        <f>HYPERLINK("https://www.boe.es/gazeta/dias/1829/08/08/pdfs/GMD-1829-111.pdf#page=2","Abrir facsímil")</f>
        <v>Abrir facsímil</v>
      </c>
      <c r="K632" s="3" t="s">
        <v>52</v>
      </c>
    </row>
    <row r="633" spans="1:11" ht="42" customHeight="1">
      <c r="A633" s="2" t="s">
        <v>1812</v>
      </c>
      <c r="B633" s="2" t="s">
        <v>1812</v>
      </c>
      <c r="C633" s="2" t="s">
        <v>41</v>
      </c>
      <c r="D633" s="2" t="s">
        <v>42</v>
      </c>
      <c r="E633" s="5" t="s">
        <v>958</v>
      </c>
      <c r="F633" s="3" t="s">
        <v>959</v>
      </c>
      <c r="G633" s="3" t="s">
        <v>21</v>
      </c>
      <c r="H633" s="2" t="s">
        <v>50</v>
      </c>
      <c r="I633" s="2" t="s">
        <v>1813</v>
      </c>
      <c r="J633" s="3" t="str">
        <f>HYPERLINK("https://www.boe.es/gazeta/dias/1829/09/19/pdfs/GMD-1829-136.pdf#page=3","Abrir facsímil")</f>
        <v>Abrir facsímil</v>
      </c>
      <c r="K633" s="3" t="s">
        <v>52</v>
      </c>
    </row>
    <row r="634" spans="1:11" ht="42" customHeight="1">
      <c r="A634" s="2" t="s">
        <v>1812</v>
      </c>
      <c r="B634" s="2" t="s">
        <v>1812</v>
      </c>
      <c r="C634" s="2" t="s">
        <v>151</v>
      </c>
      <c r="D634" s="2" t="s">
        <v>18</v>
      </c>
      <c r="E634" s="5" t="s">
        <v>1310</v>
      </c>
      <c r="F634" s="3" t="s">
        <v>1311</v>
      </c>
      <c r="G634" s="3" t="s">
        <v>71</v>
      </c>
      <c r="H634" s="2" t="s">
        <v>50</v>
      </c>
      <c r="I634" s="2" t="s">
        <v>1814</v>
      </c>
      <c r="J634" s="3" t="str">
        <f>HYPERLINK("https://www.boe.es/gazeta/dias/1829/10/01/pdfs/GMD-1829-141.pdf#page=2","Abrir facsímil")</f>
        <v>Abrir facsímil</v>
      </c>
      <c r="K634" s="3" t="s">
        <v>52</v>
      </c>
    </row>
    <row r="635" spans="1:11" ht="42" customHeight="1">
      <c r="A635" s="2" t="s">
        <v>1812</v>
      </c>
      <c r="B635" s="2" t="s">
        <v>1812</v>
      </c>
      <c r="C635" s="2" t="s">
        <v>17</v>
      </c>
      <c r="D635" s="2" t="s">
        <v>18</v>
      </c>
      <c r="E635" s="5" t="s">
        <v>1815</v>
      </c>
      <c r="F635" s="3" t="s">
        <v>1816</v>
      </c>
      <c r="G635" s="3" t="s">
        <v>45</v>
      </c>
      <c r="H635" s="2" t="s">
        <v>50</v>
      </c>
      <c r="I635" s="2" t="s">
        <v>1817</v>
      </c>
      <c r="J635" s="3" t="str">
        <f>HYPERLINK("https://www.boe.es/gazeta/dias/1829/12/12/pdfs/GMD-1829-172.pdf#page=1","Abrir facsímil")</f>
        <v>Abrir facsímil</v>
      </c>
      <c r="K635" s="3" t="s">
        <v>52</v>
      </c>
    </row>
    <row r="636" spans="1:11" ht="42" customHeight="1">
      <c r="A636" s="2" t="s">
        <v>1818</v>
      </c>
      <c r="B636" s="2" t="s">
        <v>1818</v>
      </c>
      <c r="C636" s="2" t="s">
        <v>41</v>
      </c>
      <c r="D636" s="2" t="s">
        <v>42</v>
      </c>
      <c r="E636" s="5" t="s">
        <v>727</v>
      </c>
      <c r="F636" s="3" t="s">
        <v>728</v>
      </c>
      <c r="G636" s="3" t="s">
        <v>71</v>
      </c>
      <c r="H636" s="2" t="s">
        <v>50</v>
      </c>
      <c r="I636" s="2" t="s">
        <v>1819</v>
      </c>
      <c r="J636" s="3" t="str">
        <f>HYPERLINK("https://www.boe.es/gazeta/dias/1829/02/07/pdfs/GMD-1829-17.pdf#page=2","Abrir facsímil")</f>
        <v>Abrir facsímil</v>
      </c>
      <c r="K636" s="3" t="s">
        <v>52</v>
      </c>
    </row>
    <row r="637" spans="1:11" ht="42" customHeight="1">
      <c r="A637" s="2" t="s">
        <v>1818</v>
      </c>
      <c r="B637" s="2" t="s">
        <v>1818</v>
      </c>
      <c r="C637" s="2" t="s">
        <v>41</v>
      </c>
      <c r="D637" s="2" t="s">
        <v>42</v>
      </c>
      <c r="E637" s="5" t="s">
        <v>456</v>
      </c>
      <c r="F637" s="3" t="s">
        <v>457</v>
      </c>
      <c r="G637" s="3" t="s">
        <v>71</v>
      </c>
      <c r="H637" s="2" t="s">
        <v>50</v>
      </c>
      <c r="I637" s="2" t="s">
        <v>1820</v>
      </c>
      <c r="J637" s="3" t="str">
        <f>HYPERLINK("https://www.boe.es/gazeta/dias/1829/02/12/pdfs/GMD-1829-19.pdf#page=2","Abrir facsímil")</f>
        <v>Abrir facsímil</v>
      </c>
      <c r="K637" s="3" t="s">
        <v>52</v>
      </c>
    </row>
    <row r="638" spans="1:11" ht="42" customHeight="1">
      <c r="A638" s="2" t="s">
        <v>1818</v>
      </c>
      <c r="B638" s="2" t="s">
        <v>1818</v>
      </c>
      <c r="C638" s="2" t="s">
        <v>41</v>
      </c>
      <c r="D638" s="2" t="s">
        <v>42</v>
      </c>
      <c r="E638" s="5" t="s">
        <v>754</v>
      </c>
      <c r="F638" s="3" t="s">
        <v>755</v>
      </c>
      <c r="G638" s="3" t="s">
        <v>45</v>
      </c>
      <c r="H638" s="2" t="s">
        <v>50</v>
      </c>
      <c r="I638" s="2" t="s">
        <v>1821</v>
      </c>
      <c r="J638" s="3" t="str">
        <f>HYPERLINK("https://www.boe.es/gazeta/dias/1829/03/12/pdfs/GMD-1829-31.pdf#page=1","Abrir facsímil")</f>
        <v>Abrir facsímil</v>
      </c>
      <c r="K638" s="3" t="s">
        <v>52</v>
      </c>
    </row>
    <row r="639" spans="1:11" ht="42" customHeight="1">
      <c r="A639" s="2" t="s">
        <v>1822</v>
      </c>
      <c r="B639" s="2" t="s">
        <v>1822</v>
      </c>
      <c r="C639" s="2" t="s">
        <v>41</v>
      </c>
      <c r="D639" s="2" t="s">
        <v>42</v>
      </c>
      <c r="E639" s="5" t="s">
        <v>1002</v>
      </c>
      <c r="F639" s="3" t="s">
        <v>1003</v>
      </c>
      <c r="G639" s="3" t="s">
        <v>71</v>
      </c>
      <c r="H639" s="2" t="s">
        <v>50</v>
      </c>
      <c r="I639" s="2" t="s">
        <v>1823</v>
      </c>
      <c r="J639" s="3" t="str">
        <f>HYPERLINK("https://www.boe.es/gazeta/dias/1829/04/04/pdfs/GMD-1829-41.pdf#page=2","Abrir facsímil")</f>
        <v>Abrir facsímil</v>
      </c>
      <c r="K639" s="3" t="s">
        <v>52</v>
      </c>
    </row>
    <row r="640" spans="1:11" ht="42" customHeight="1">
      <c r="A640" s="2" t="s">
        <v>1818</v>
      </c>
      <c r="B640" s="2" t="s">
        <v>1818</v>
      </c>
      <c r="C640" s="2" t="s">
        <v>41</v>
      </c>
      <c r="D640" s="2" t="s">
        <v>42</v>
      </c>
      <c r="E640" s="5" t="s">
        <v>671</v>
      </c>
      <c r="F640" s="3" t="s">
        <v>672</v>
      </c>
      <c r="G640" s="3" t="s">
        <v>45</v>
      </c>
      <c r="H640" s="2" t="s">
        <v>50</v>
      </c>
      <c r="I640" s="2" t="s">
        <v>1824</v>
      </c>
      <c r="J640" s="3" t="str">
        <f>HYPERLINK("https://www.boe.es/gazeta/dias/1829/04/11/pdfs/GMD-1829-44.pdf#page=1","Abrir facsímil")</f>
        <v>Abrir facsímil</v>
      </c>
      <c r="K640" s="3" t="s">
        <v>52</v>
      </c>
    </row>
    <row r="641" spans="1:11" ht="42" customHeight="1">
      <c r="A641" s="2" t="s">
        <v>1818</v>
      </c>
      <c r="B641" s="2" t="s">
        <v>1818</v>
      </c>
      <c r="C641" s="2" t="s">
        <v>41</v>
      </c>
      <c r="D641" s="2" t="s">
        <v>42</v>
      </c>
      <c r="E641" s="5" t="s">
        <v>671</v>
      </c>
      <c r="F641" s="3" t="s">
        <v>672</v>
      </c>
      <c r="G641" s="3" t="s">
        <v>71</v>
      </c>
      <c r="H641" s="2" t="s">
        <v>50</v>
      </c>
      <c r="I641" s="2" t="s">
        <v>1825</v>
      </c>
      <c r="J641" s="3" t="str">
        <f>HYPERLINK("https://www.boe.es/gazeta/dias/1829/04/11/pdfs/GMD-1829-44.pdf#page=2","Abrir facsímil")</f>
        <v>Abrir facsímil</v>
      </c>
      <c r="K641" s="3" t="s">
        <v>52</v>
      </c>
    </row>
    <row r="642" spans="1:11" ht="42" customHeight="1">
      <c r="A642" s="2" t="s">
        <v>1818</v>
      </c>
      <c r="B642" s="2" t="s">
        <v>1818</v>
      </c>
      <c r="C642" s="2" t="s">
        <v>41</v>
      </c>
      <c r="D642" s="2" t="s">
        <v>42</v>
      </c>
      <c r="E642" s="5" t="s">
        <v>164</v>
      </c>
      <c r="F642" s="3" t="s">
        <v>165</v>
      </c>
      <c r="G642" s="3" t="s">
        <v>45</v>
      </c>
      <c r="H642" s="2" t="s">
        <v>50</v>
      </c>
      <c r="I642" s="2" t="s">
        <v>1826</v>
      </c>
      <c r="J642" s="3" t="str">
        <f>HYPERLINK("https://www.boe.es/gazeta/dias/1829/06/06/pdfs/GMD-1829-84.pdf#page=1","Abrir facsímil")</f>
        <v>Abrir facsímil</v>
      </c>
      <c r="K642" s="3" t="s">
        <v>52</v>
      </c>
    </row>
    <row r="643" spans="1:11" ht="42" customHeight="1">
      <c r="A643" s="2" t="s">
        <v>1818</v>
      </c>
      <c r="B643" s="2" t="s">
        <v>1818</v>
      </c>
      <c r="C643" s="2" t="s">
        <v>41</v>
      </c>
      <c r="D643" s="2" t="s">
        <v>42</v>
      </c>
      <c r="E643" s="5" t="s">
        <v>164</v>
      </c>
      <c r="F643" s="3" t="s">
        <v>165</v>
      </c>
      <c r="G643" s="3" t="s">
        <v>71</v>
      </c>
      <c r="H643" s="2" t="s">
        <v>50</v>
      </c>
      <c r="I643" s="2" t="s">
        <v>1827</v>
      </c>
      <c r="J643" s="3" t="str">
        <f>HYPERLINK("https://www.boe.es/gazeta/dias/1829/06/06/pdfs/GMD-1829-84.pdf#page=2","Abrir facsímil")</f>
        <v>Abrir facsímil</v>
      </c>
      <c r="K643" s="3" t="s">
        <v>52</v>
      </c>
    </row>
    <row r="644" spans="1:11" ht="42" customHeight="1">
      <c r="A644" s="2" t="s">
        <v>1818</v>
      </c>
      <c r="B644" s="2" t="s">
        <v>1818</v>
      </c>
      <c r="C644" s="2" t="s">
        <v>41</v>
      </c>
      <c r="D644" s="2" t="s">
        <v>42</v>
      </c>
      <c r="E644" s="5" t="s">
        <v>1628</v>
      </c>
      <c r="F644" s="3" t="s">
        <v>1629</v>
      </c>
      <c r="G644" s="3" t="s">
        <v>45</v>
      </c>
      <c r="H644" s="2" t="s">
        <v>50</v>
      </c>
      <c r="I644" s="2" t="s">
        <v>1828</v>
      </c>
      <c r="J644" s="3" t="str">
        <f>HYPERLINK("https://www.boe.es/gazeta/dias/1829/06/09/pdfs/GMD-1829-85.pdf#page=1","Abrir facsímil")</f>
        <v>Abrir facsímil</v>
      </c>
      <c r="K644" s="3" t="s">
        <v>52</v>
      </c>
    </row>
    <row r="645" spans="1:11" ht="42" customHeight="1">
      <c r="A645" s="2" t="s">
        <v>1818</v>
      </c>
      <c r="B645" s="2" t="s">
        <v>1818</v>
      </c>
      <c r="C645" s="2" t="s">
        <v>41</v>
      </c>
      <c r="D645" s="2" t="s">
        <v>42</v>
      </c>
      <c r="E645" s="5" t="s">
        <v>1275</v>
      </c>
      <c r="F645" s="3" t="s">
        <v>1276</v>
      </c>
      <c r="G645" s="3" t="s">
        <v>71</v>
      </c>
      <c r="H645" s="2" t="s">
        <v>50</v>
      </c>
      <c r="I645" s="2" t="s">
        <v>1829</v>
      </c>
      <c r="J645" s="3" t="str">
        <f>HYPERLINK("https://www.boe.es/gazeta/dias/1829/06/23/pdfs/GMD-1829-91.pdf#page=2","Abrir facsímil")</f>
        <v>Abrir facsímil</v>
      </c>
      <c r="K645" s="3" t="s">
        <v>52</v>
      </c>
    </row>
    <row r="646" spans="1:11" ht="42" customHeight="1">
      <c r="A646" s="2" t="s">
        <v>1818</v>
      </c>
      <c r="B646" s="2" t="s">
        <v>1818</v>
      </c>
      <c r="C646" s="2" t="s">
        <v>34</v>
      </c>
      <c r="D646" s="2" t="s">
        <v>35</v>
      </c>
      <c r="E646" s="5" t="s">
        <v>168</v>
      </c>
      <c r="F646" s="3" t="s">
        <v>169</v>
      </c>
      <c r="G646" s="3" t="s">
        <v>71</v>
      </c>
      <c r="H646" s="2" t="s">
        <v>50</v>
      </c>
      <c r="I646" s="2" t="s">
        <v>1830</v>
      </c>
      <c r="J646" s="3" t="str">
        <f>HYPERLINK("https://www.boe.es/gazeta/dias/1829/07/04/pdfs/GMD-1829-96.pdf#page=2","Abrir facsímil")</f>
        <v>Abrir facsímil</v>
      </c>
      <c r="K646" s="3" t="s">
        <v>52</v>
      </c>
    </row>
    <row r="647" spans="1:11" ht="42" customHeight="1">
      <c r="A647" s="2" t="s">
        <v>1818</v>
      </c>
      <c r="B647" s="2" t="s">
        <v>1818</v>
      </c>
      <c r="C647" s="2" t="s">
        <v>17</v>
      </c>
      <c r="D647" s="2" t="s">
        <v>18</v>
      </c>
      <c r="E647" s="5" t="s">
        <v>647</v>
      </c>
      <c r="F647" s="3" t="s">
        <v>648</v>
      </c>
      <c r="G647" s="3" t="s">
        <v>21</v>
      </c>
      <c r="H647" s="2" t="s">
        <v>50</v>
      </c>
      <c r="I647" s="2" t="s">
        <v>1831</v>
      </c>
      <c r="J647" s="3" t="str">
        <f>HYPERLINK("https://www.boe.es/gazeta/dias/1829/07/09/pdfs/GMD-1829-98.pdf#page=3","Abrir facsímil")</f>
        <v>Abrir facsímil</v>
      </c>
      <c r="K647" s="3" t="s">
        <v>52</v>
      </c>
    </row>
    <row r="648" spans="1:11" ht="42" customHeight="1">
      <c r="A648" s="2" t="s">
        <v>1818</v>
      </c>
      <c r="B648" s="2" t="s">
        <v>1818</v>
      </c>
      <c r="C648" s="2" t="s">
        <v>41</v>
      </c>
      <c r="D648" s="2" t="s">
        <v>42</v>
      </c>
      <c r="E648" s="5" t="s">
        <v>272</v>
      </c>
      <c r="F648" s="3" t="s">
        <v>273</v>
      </c>
      <c r="G648" s="3" t="s">
        <v>71</v>
      </c>
      <c r="H648" s="2" t="s">
        <v>50</v>
      </c>
      <c r="I648" s="2" t="s">
        <v>1832</v>
      </c>
      <c r="J648" s="3" t="str">
        <f>HYPERLINK("https://www.boe.es/gazeta/dias/1829/07/11/pdfs/GMD-1829-99.pdf#page=2","Abrir facsímil")</f>
        <v>Abrir facsímil</v>
      </c>
      <c r="K648" s="3" t="s">
        <v>52</v>
      </c>
    </row>
    <row r="649" spans="1:11" ht="42" customHeight="1">
      <c r="A649" s="2" t="s">
        <v>1818</v>
      </c>
      <c r="B649" s="2" t="s">
        <v>1818</v>
      </c>
      <c r="C649" s="2" t="s">
        <v>41</v>
      </c>
      <c r="D649" s="2" t="s">
        <v>42</v>
      </c>
      <c r="E649" s="5" t="s">
        <v>1833</v>
      </c>
      <c r="F649" s="3" t="s">
        <v>1834</v>
      </c>
      <c r="G649" s="3" t="s">
        <v>71</v>
      </c>
      <c r="H649" s="2" t="s">
        <v>50</v>
      </c>
      <c r="I649" s="2" t="s">
        <v>1835</v>
      </c>
      <c r="J649" s="3" t="str">
        <f>HYPERLINK("https://www.boe.es/gazeta/dias/1829/07/18/pdfs/GMD-1829-102.pdf#page=2","Abrir facsímil")</f>
        <v>Abrir facsímil</v>
      </c>
      <c r="K649" s="3" t="s">
        <v>52</v>
      </c>
    </row>
    <row r="650" spans="1:11" ht="42" customHeight="1">
      <c r="A650" s="2" t="s">
        <v>1836</v>
      </c>
      <c r="B650" s="2" t="s">
        <v>1836</v>
      </c>
      <c r="C650" s="2" t="s">
        <v>41</v>
      </c>
      <c r="D650" s="2" t="s">
        <v>42</v>
      </c>
      <c r="E650" s="5" t="s">
        <v>243</v>
      </c>
      <c r="F650" s="3" t="s">
        <v>244</v>
      </c>
      <c r="G650" s="3" t="s">
        <v>71</v>
      </c>
      <c r="H650" s="2" t="s">
        <v>50</v>
      </c>
      <c r="I650" s="2" t="s">
        <v>1837</v>
      </c>
      <c r="J650" s="3" t="str">
        <f>HYPERLINK("https://www.boe.es/gazeta/dias/1829/07/21/pdfs/GMD-1829-103.pdf#page=2","Abrir facsímil")</f>
        <v>Abrir facsímil</v>
      </c>
      <c r="K650" s="3" t="s">
        <v>52</v>
      </c>
    </row>
    <row r="651" spans="1:11" ht="42" customHeight="1">
      <c r="A651" s="2" t="s">
        <v>1822</v>
      </c>
      <c r="B651" s="2" t="s">
        <v>1822</v>
      </c>
      <c r="C651" s="2" t="s">
        <v>167</v>
      </c>
      <c r="D651" s="2" t="s">
        <v>18</v>
      </c>
      <c r="E651" s="5" t="s">
        <v>238</v>
      </c>
      <c r="F651" s="3" t="s">
        <v>239</v>
      </c>
      <c r="G651" s="3" t="s">
        <v>1112</v>
      </c>
      <c r="H651" s="2" t="s">
        <v>50</v>
      </c>
      <c r="I651" s="2" t="s">
        <v>1838</v>
      </c>
      <c r="J651" s="3" t="str">
        <f>HYPERLINK("https://www.boe.es/gazeta/dias/1829/07/23/pdfs/GMD-1829-104.pdf#page=2","Abrir facsímil")</f>
        <v>Abrir facsímil</v>
      </c>
      <c r="K651" s="3" t="s">
        <v>52</v>
      </c>
    </row>
    <row r="652" spans="1:11" ht="42" customHeight="1">
      <c r="A652" s="2" t="s">
        <v>1818</v>
      </c>
      <c r="B652" s="2" t="s">
        <v>1818</v>
      </c>
      <c r="C652" s="2" t="s">
        <v>41</v>
      </c>
      <c r="D652" s="2" t="s">
        <v>42</v>
      </c>
      <c r="E652" s="5" t="s">
        <v>1839</v>
      </c>
      <c r="F652" s="3" t="s">
        <v>1840</v>
      </c>
      <c r="G652" s="3" t="s">
        <v>71</v>
      </c>
      <c r="H652" s="2" t="s">
        <v>50</v>
      </c>
      <c r="I652" s="2" t="s">
        <v>1841</v>
      </c>
      <c r="J652" s="3" t="str">
        <f>HYPERLINK("https://www.boe.es/gazeta/dias/1829/07/28/pdfs/GMD-1829-106.pdf#page=2","Abrir facsímil")</f>
        <v>Abrir facsímil</v>
      </c>
      <c r="K652" s="3" t="s">
        <v>52</v>
      </c>
    </row>
    <row r="653" spans="1:11" ht="42" customHeight="1">
      <c r="A653" s="2" t="s">
        <v>1818</v>
      </c>
      <c r="B653" s="2" t="s">
        <v>1818</v>
      </c>
      <c r="C653" s="2" t="s">
        <v>41</v>
      </c>
      <c r="D653" s="2" t="s">
        <v>42</v>
      </c>
      <c r="E653" s="5" t="s">
        <v>1748</v>
      </c>
      <c r="F653" s="3" t="s">
        <v>1749</v>
      </c>
      <c r="G653" s="3" t="s">
        <v>45</v>
      </c>
      <c r="H653" s="2" t="s">
        <v>50</v>
      </c>
      <c r="I653" s="2" t="s">
        <v>1842</v>
      </c>
      <c r="J653" s="3" t="str">
        <f>HYPERLINK("https://www.boe.es/gazeta/dias/1829/07/30/pdfs/GMD-1829-107.pdf#page=1","Abrir facsímil")</f>
        <v>Abrir facsímil</v>
      </c>
      <c r="K653" s="3" t="s">
        <v>52</v>
      </c>
    </row>
    <row r="654" spans="1:11" ht="42" customHeight="1">
      <c r="A654" s="2" t="s">
        <v>1818</v>
      </c>
      <c r="B654" s="2" t="s">
        <v>1818</v>
      </c>
      <c r="C654" s="2" t="s">
        <v>41</v>
      </c>
      <c r="D654" s="2" t="s">
        <v>42</v>
      </c>
      <c r="E654" s="5" t="s">
        <v>524</v>
      </c>
      <c r="F654" s="3" t="s">
        <v>525</v>
      </c>
      <c r="G654" s="3" t="s">
        <v>45</v>
      </c>
      <c r="H654" s="2" t="s">
        <v>50</v>
      </c>
      <c r="I654" s="2" t="s">
        <v>1843</v>
      </c>
      <c r="J654" s="3" t="str">
        <f>HYPERLINK("https://www.boe.es/gazeta/dias/1829/08/06/pdfs/GMD-1829-110.pdf#page=1","Abrir facsímil")</f>
        <v>Abrir facsímil</v>
      </c>
      <c r="K654" s="3" t="s">
        <v>52</v>
      </c>
    </row>
    <row r="655" spans="1:11" ht="42" customHeight="1">
      <c r="A655" s="2" t="s">
        <v>1818</v>
      </c>
      <c r="B655" s="2" t="s">
        <v>1818</v>
      </c>
      <c r="C655" s="2" t="s">
        <v>17</v>
      </c>
      <c r="D655" s="2" t="s">
        <v>18</v>
      </c>
      <c r="E655" s="5" t="s">
        <v>214</v>
      </c>
      <c r="F655" s="3" t="s">
        <v>215</v>
      </c>
      <c r="G655" s="3" t="s">
        <v>45</v>
      </c>
      <c r="H655" s="2" t="s">
        <v>50</v>
      </c>
      <c r="I655" s="2" t="s">
        <v>1844</v>
      </c>
      <c r="J655" s="3" t="str">
        <f>HYPERLINK("https://www.boe.es/gazeta/dias/1829/08/13/pdfs/GMD-1829-113.pdf#page=1","Abrir facsímil")</f>
        <v>Abrir facsímil</v>
      </c>
      <c r="K655" s="3" t="s">
        <v>52</v>
      </c>
    </row>
    <row r="656" spans="1:11" ht="42" customHeight="1">
      <c r="A656" s="2" t="s">
        <v>1818</v>
      </c>
      <c r="B656" s="2" t="s">
        <v>1818</v>
      </c>
      <c r="C656" s="2" t="s">
        <v>41</v>
      </c>
      <c r="D656" s="2" t="s">
        <v>42</v>
      </c>
      <c r="E656" s="5" t="s">
        <v>214</v>
      </c>
      <c r="F656" s="3" t="s">
        <v>215</v>
      </c>
      <c r="G656" s="3" t="s">
        <v>71</v>
      </c>
      <c r="H656" s="2" t="s">
        <v>50</v>
      </c>
      <c r="I656" s="2" t="s">
        <v>1845</v>
      </c>
      <c r="J656" s="3" t="str">
        <f>HYPERLINK("https://www.boe.es/gazeta/dias/1829/08/13/pdfs/GMD-1829-113.pdf#page=2","Abrir facsímil")</f>
        <v>Abrir facsímil</v>
      </c>
      <c r="K656" s="3" t="s">
        <v>52</v>
      </c>
    </row>
    <row r="657" spans="1:11" ht="42" customHeight="1">
      <c r="A657" s="2" t="s">
        <v>1818</v>
      </c>
      <c r="B657" s="2" t="s">
        <v>1818</v>
      </c>
      <c r="C657" s="2" t="s">
        <v>41</v>
      </c>
      <c r="D657" s="2" t="s">
        <v>42</v>
      </c>
      <c r="E657" s="5" t="s">
        <v>56</v>
      </c>
      <c r="F657" s="3" t="s">
        <v>57</v>
      </c>
      <c r="G657" s="3" t="s">
        <v>71</v>
      </c>
      <c r="H657" s="2" t="s">
        <v>50</v>
      </c>
      <c r="I657" s="2" t="s">
        <v>1846</v>
      </c>
      <c r="J657" s="3" t="str">
        <f>HYPERLINK("https://www.boe.es/gazeta/dias/1829/09/15/pdfs/GMD-1829-134.pdf#page=2","Abrir facsímil")</f>
        <v>Abrir facsímil</v>
      </c>
      <c r="K657" s="3" t="s">
        <v>52</v>
      </c>
    </row>
    <row r="658" spans="1:11" ht="42" customHeight="1">
      <c r="A658" s="2" t="s">
        <v>1818</v>
      </c>
      <c r="B658" s="2" t="s">
        <v>1818</v>
      </c>
      <c r="C658" s="2" t="s">
        <v>41</v>
      </c>
      <c r="D658" s="2" t="s">
        <v>42</v>
      </c>
      <c r="E658" s="5" t="s">
        <v>958</v>
      </c>
      <c r="F658" s="3" t="s">
        <v>959</v>
      </c>
      <c r="G658" s="3" t="s">
        <v>71</v>
      </c>
      <c r="H658" s="2" t="s">
        <v>50</v>
      </c>
      <c r="I658" s="2" t="s">
        <v>1847</v>
      </c>
      <c r="J658" s="3" t="str">
        <f>HYPERLINK("https://www.boe.es/gazeta/dias/1829/09/19/pdfs/GMD-1829-136.pdf#page=2","Abrir facsímil")</f>
        <v>Abrir facsímil</v>
      </c>
      <c r="K658" s="3" t="s">
        <v>52</v>
      </c>
    </row>
    <row r="659" spans="1:11" ht="42" customHeight="1">
      <c r="A659" s="2" t="s">
        <v>1818</v>
      </c>
      <c r="B659" s="2" t="s">
        <v>1818</v>
      </c>
      <c r="C659" s="2" t="s">
        <v>41</v>
      </c>
      <c r="D659" s="2" t="s">
        <v>42</v>
      </c>
      <c r="E659" s="5" t="s">
        <v>316</v>
      </c>
      <c r="F659" s="3" t="s">
        <v>317</v>
      </c>
      <c r="G659" s="3" t="s">
        <v>1639</v>
      </c>
      <c r="H659" s="2" t="s">
        <v>50</v>
      </c>
      <c r="I659" s="2" t="s">
        <v>1848</v>
      </c>
      <c r="J659" s="3" t="str">
        <f>HYPERLINK("https://www.boe.es/gazeta/dias/1829/09/22/pdfs/GMD-1829-137.pdf#page=2","Abrir facsímil")</f>
        <v>Abrir facsímil</v>
      </c>
      <c r="K659" s="3" t="s">
        <v>52</v>
      </c>
    </row>
    <row r="660" spans="1:11" ht="42" customHeight="1">
      <c r="A660" s="2" t="s">
        <v>1818</v>
      </c>
      <c r="B660" s="2" t="s">
        <v>1818</v>
      </c>
      <c r="C660" s="2" t="s">
        <v>41</v>
      </c>
      <c r="D660" s="2" t="s">
        <v>42</v>
      </c>
      <c r="E660" s="5" t="s">
        <v>316</v>
      </c>
      <c r="F660" s="3" t="s">
        <v>317</v>
      </c>
      <c r="G660" s="3" t="s">
        <v>21</v>
      </c>
      <c r="H660" s="2" t="s">
        <v>50</v>
      </c>
      <c r="I660" s="2" t="s">
        <v>1849</v>
      </c>
      <c r="J660" s="3" t="str">
        <f>HYPERLINK("https://www.boe.es/gazeta/dias/1829/09/22/pdfs/GMD-1829-137.pdf#page=3","Abrir facsímil")</f>
        <v>Abrir facsímil</v>
      </c>
      <c r="K660" s="3" t="s">
        <v>52</v>
      </c>
    </row>
    <row r="661" spans="1:11" ht="42" customHeight="1">
      <c r="A661" s="2" t="s">
        <v>1818</v>
      </c>
      <c r="B661" s="2" t="s">
        <v>1818</v>
      </c>
      <c r="C661" s="2" t="s">
        <v>41</v>
      </c>
      <c r="D661" s="2" t="s">
        <v>42</v>
      </c>
      <c r="E661" s="5" t="s">
        <v>1642</v>
      </c>
      <c r="F661" s="3" t="s">
        <v>1643</v>
      </c>
      <c r="G661" s="3" t="s">
        <v>45</v>
      </c>
      <c r="H661" s="2" t="s">
        <v>50</v>
      </c>
      <c r="I661" s="2" t="s">
        <v>1850</v>
      </c>
      <c r="J661" s="3" t="str">
        <f>HYPERLINK("https://www.boe.es/gazeta/dias/1829/09/24/pdfs/GMD-1829-138.pdf#page=1","Abrir facsímil")</f>
        <v>Abrir facsímil</v>
      </c>
      <c r="K661" s="3" t="s">
        <v>52</v>
      </c>
    </row>
    <row r="662" spans="1:11" ht="42" customHeight="1">
      <c r="A662" s="2" t="s">
        <v>1818</v>
      </c>
      <c r="B662" s="2" t="s">
        <v>1818</v>
      </c>
      <c r="C662" s="2" t="s">
        <v>41</v>
      </c>
      <c r="D662" s="2" t="s">
        <v>42</v>
      </c>
      <c r="E662" s="5" t="s">
        <v>1642</v>
      </c>
      <c r="F662" s="3" t="s">
        <v>1643</v>
      </c>
      <c r="G662" s="3" t="s">
        <v>71</v>
      </c>
      <c r="H662" s="2" t="s">
        <v>50</v>
      </c>
      <c r="I662" s="2" t="s">
        <v>1851</v>
      </c>
      <c r="J662" s="3" t="str">
        <f>HYPERLINK("https://www.boe.es/gazeta/dias/1829/09/24/pdfs/GMD-1829-138.pdf#page=2","Abrir facsímil")</f>
        <v>Abrir facsímil</v>
      </c>
      <c r="K662" s="3" t="s">
        <v>52</v>
      </c>
    </row>
    <row r="663" spans="1:11" ht="42" customHeight="1">
      <c r="A663" s="2" t="s">
        <v>1818</v>
      </c>
      <c r="B663" s="2" t="s">
        <v>1818</v>
      </c>
      <c r="C663" s="2" t="s">
        <v>41</v>
      </c>
      <c r="D663" s="2" t="s">
        <v>42</v>
      </c>
      <c r="E663" s="5" t="s">
        <v>209</v>
      </c>
      <c r="F663" s="3" t="s">
        <v>210</v>
      </c>
      <c r="G663" s="3" t="s">
        <v>45</v>
      </c>
      <c r="H663" s="2" t="s">
        <v>50</v>
      </c>
      <c r="I663" s="2" t="s">
        <v>1852</v>
      </c>
      <c r="J663" s="3" t="str">
        <f>HYPERLINK("https://www.boe.es/gazeta/dias/1829/09/26/pdfs/GMD-1829-139.pdf#page=1","Abrir facsímil")</f>
        <v>Abrir facsímil</v>
      </c>
      <c r="K663" s="3" t="s">
        <v>52</v>
      </c>
    </row>
    <row r="664" spans="1:11" ht="42" customHeight="1">
      <c r="A664" s="2" t="s">
        <v>1818</v>
      </c>
      <c r="B664" s="2" t="s">
        <v>1818</v>
      </c>
      <c r="C664" s="2" t="s">
        <v>41</v>
      </c>
      <c r="D664" s="2" t="s">
        <v>42</v>
      </c>
      <c r="E664" s="5" t="s">
        <v>209</v>
      </c>
      <c r="F664" s="3" t="s">
        <v>210</v>
      </c>
      <c r="G664" s="3" t="s">
        <v>71</v>
      </c>
      <c r="H664" s="2" t="s">
        <v>50</v>
      </c>
      <c r="I664" s="2" t="s">
        <v>1853</v>
      </c>
      <c r="J664" s="3" t="str">
        <f>HYPERLINK("https://www.boe.es/gazeta/dias/1829/09/26/pdfs/GMD-1829-139.pdf#page=2","Abrir facsímil")</f>
        <v>Abrir facsímil</v>
      </c>
      <c r="K664" s="3" t="s">
        <v>52</v>
      </c>
    </row>
    <row r="665" spans="1:11" ht="42" customHeight="1">
      <c r="A665" s="2" t="s">
        <v>1818</v>
      </c>
      <c r="B665" s="2" t="s">
        <v>1818</v>
      </c>
      <c r="C665" s="2" t="s">
        <v>41</v>
      </c>
      <c r="D665" s="2" t="s">
        <v>42</v>
      </c>
      <c r="E665" s="5" t="s">
        <v>355</v>
      </c>
      <c r="F665" s="3" t="s">
        <v>356</v>
      </c>
      <c r="G665" s="3" t="s">
        <v>21</v>
      </c>
      <c r="H665" s="2" t="s">
        <v>50</v>
      </c>
      <c r="I665" s="2" t="s">
        <v>1854</v>
      </c>
      <c r="J665" s="3" t="str">
        <f>HYPERLINK("https://www.boe.es/gazeta/dias/1829/10/03/pdfs/GMD-1829-142.pdf#page=3","Abrir facsímil")</f>
        <v>Abrir facsímil</v>
      </c>
      <c r="K665" s="3" t="s">
        <v>52</v>
      </c>
    </row>
    <row r="666" spans="1:11" ht="42" customHeight="1">
      <c r="A666" s="2" t="s">
        <v>1818</v>
      </c>
      <c r="B666" s="2" t="s">
        <v>1818</v>
      </c>
      <c r="C666" s="2" t="s">
        <v>41</v>
      </c>
      <c r="D666" s="2" t="s">
        <v>42</v>
      </c>
      <c r="E666" s="5" t="s">
        <v>330</v>
      </c>
      <c r="F666" s="3" t="s">
        <v>331</v>
      </c>
      <c r="G666" s="3" t="s">
        <v>45</v>
      </c>
      <c r="H666" s="2" t="s">
        <v>50</v>
      </c>
      <c r="I666" s="2" t="s">
        <v>1855</v>
      </c>
      <c r="J666" s="3" t="str">
        <f>HYPERLINK("https://www.boe.es/gazeta/dias/1829/10/08/pdfs/GMD-1829-144.pdf#page=1","Abrir facsímil")</f>
        <v>Abrir facsímil</v>
      </c>
      <c r="K666" s="3" t="s">
        <v>52</v>
      </c>
    </row>
    <row r="667" spans="1:11" ht="42" customHeight="1">
      <c r="A667" s="2" t="s">
        <v>1818</v>
      </c>
      <c r="B667" s="2" t="s">
        <v>1818</v>
      </c>
      <c r="C667" s="2" t="s">
        <v>41</v>
      </c>
      <c r="D667" s="2" t="s">
        <v>42</v>
      </c>
      <c r="E667" s="5" t="s">
        <v>330</v>
      </c>
      <c r="F667" s="3" t="s">
        <v>331</v>
      </c>
      <c r="G667" s="3" t="s">
        <v>71</v>
      </c>
      <c r="H667" s="2" t="s">
        <v>50</v>
      </c>
      <c r="I667" s="2" t="s">
        <v>1856</v>
      </c>
      <c r="J667" s="3" t="str">
        <f>HYPERLINK("https://www.boe.es/gazeta/dias/1829/10/08/pdfs/GMD-1829-144.pdf#page=2","Abrir facsímil")</f>
        <v>Abrir facsímil</v>
      </c>
      <c r="K667" s="3" t="s">
        <v>52</v>
      </c>
    </row>
    <row r="668" spans="1:11" ht="42" customHeight="1">
      <c r="A668" s="2" t="s">
        <v>1818</v>
      </c>
      <c r="B668" s="2" t="s">
        <v>1818</v>
      </c>
      <c r="C668" s="2" t="s">
        <v>41</v>
      </c>
      <c r="D668" s="2" t="s">
        <v>42</v>
      </c>
      <c r="E668" s="5" t="s">
        <v>1287</v>
      </c>
      <c r="F668" s="3" t="s">
        <v>1288</v>
      </c>
      <c r="G668" s="3" t="s">
        <v>45</v>
      </c>
      <c r="H668" s="2" t="s">
        <v>50</v>
      </c>
      <c r="I668" s="2" t="s">
        <v>1857</v>
      </c>
      <c r="J668" s="3" t="str">
        <f>HYPERLINK("https://www.boe.es/gazeta/dias/1829/10/10/pdfs/GMD-1829-145.pdf#page=1","Abrir facsímil")</f>
        <v>Abrir facsímil</v>
      </c>
      <c r="K668" s="3" t="s">
        <v>52</v>
      </c>
    </row>
    <row r="669" spans="1:11" ht="42" customHeight="1">
      <c r="A669" s="2" t="s">
        <v>1818</v>
      </c>
      <c r="B669" s="2" t="s">
        <v>1818</v>
      </c>
      <c r="C669" s="2" t="s">
        <v>41</v>
      </c>
      <c r="D669" s="2" t="s">
        <v>42</v>
      </c>
      <c r="E669" s="5" t="s">
        <v>1287</v>
      </c>
      <c r="F669" s="3" t="s">
        <v>1288</v>
      </c>
      <c r="G669" s="3" t="s">
        <v>71</v>
      </c>
      <c r="H669" s="2" t="s">
        <v>50</v>
      </c>
      <c r="I669" s="2" t="s">
        <v>1858</v>
      </c>
      <c r="J669" s="3" t="str">
        <f>HYPERLINK("https://www.boe.es/gazeta/dias/1829/10/10/pdfs/GMD-1829-145.pdf#page=2","Abrir facsímil")</f>
        <v>Abrir facsímil</v>
      </c>
      <c r="K669" s="3" t="s">
        <v>52</v>
      </c>
    </row>
    <row r="670" spans="1:11" ht="42" customHeight="1">
      <c r="A670" s="2" t="s">
        <v>1818</v>
      </c>
      <c r="B670" s="2" t="s">
        <v>1818</v>
      </c>
      <c r="C670" s="2" t="s">
        <v>17</v>
      </c>
      <c r="D670" s="2" t="s">
        <v>18</v>
      </c>
      <c r="E670" s="5" t="s">
        <v>183</v>
      </c>
      <c r="F670" s="3" t="s">
        <v>184</v>
      </c>
      <c r="G670" s="3" t="s">
        <v>45</v>
      </c>
      <c r="H670" s="2" t="s">
        <v>50</v>
      </c>
      <c r="I670" s="2" t="s">
        <v>1859</v>
      </c>
      <c r="J670" s="3" t="str">
        <f>HYPERLINK("https://www.boe.es/gazeta/dias/1829/10/13/pdfs/GMD-1829-146.pdf#page=1","Abrir facsímil")</f>
        <v>Abrir facsímil</v>
      </c>
      <c r="K670" s="3" t="s">
        <v>52</v>
      </c>
    </row>
    <row r="671" spans="1:11" ht="42" customHeight="1">
      <c r="A671" s="2" t="s">
        <v>1818</v>
      </c>
      <c r="B671" s="2" t="s">
        <v>1818</v>
      </c>
      <c r="C671" s="2" t="s">
        <v>41</v>
      </c>
      <c r="D671" s="2" t="s">
        <v>42</v>
      </c>
      <c r="E671" s="5" t="s">
        <v>425</v>
      </c>
      <c r="F671" s="3" t="s">
        <v>426</v>
      </c>
      <c r="G671" s="3" t="s">
        <v>71</v>
      </c>
      <c r="H671" s="2" t="s">
        <v>50</v>
      </c>
      <c r="I671" s="2" t="s">
        <v>1860</v>
      </c>
      <c r="J671" s="3" t="str">
        <f>HYPERLINK("https://www.boe.es/gazeta/dias/1829/10/15/pdfs/GMD-1829-147.pdf#page=2","Abrir facsímil")</f>
        <v>Abrir facsímil</v>
      </c>
      <c r="K671" s="3" t="s">
        <v>52</v>
      </c>
    </row>
    <row r="672" spans="1:11" ht="42" customHeight="1">
      <c r="A672" s="2" t="s">
        <v>1818</v>
      </c>
      <c r="B672" s="2" t="s">
        <v>1818</v>
      </c>
      <c r="C672" s="2" t="s">
        <v>41</v>
      </c>
      <c r="D672" s="2" t="s">
        <v>42</v>
      </c>
      <c r="E672" s="5" t="s">
        <v>312</v>
      </c>
      <c r="F672" s="3" t="s">
        <v>313</v>
      </c>
      <c r="G672" s="3" t="s">
        <v>21</v>
      </c>
      <c r="H672" s="2" t="s">
        <v>50</v>
      </c>
      <c r="I672" s="2" t="s">
        <v>1861</v>
      </c>
      <c r="J672" s="3" t="str">
        <f>HYPERLINK("https://www.boe.es/gazeta/dias/1829/10/20/pdfs/GMD-1829-149.pdf#page=3","Abrir facsímil")</f>
        <v>Abrir facsímil</v>
      </c>
      <c r="K672" s="3" t="s">
        <v>52</v>
      </c>
    </row>
    <row r="673" spans="1:11" ht="42" customHeight="1">
      <c r="A673" s="2" t="s">
        <v>1818</v>
      </c>
      <c r="B673" s="2" t="s">
        <v>1818</v>
      </c>
      <c r="C673" s="2" t="s">
        <v>41</v>
      </c>
      <c r="D673" s="2" t="s">
        <v>42</v>
      </c>
      <c r="E673" s="5" t="s">
        <v>403</v>
      </c>
      <c r="F673" s="3" t="s">
        <v>404</v>
      </c>
      <c r="G673" s="3" t="s">
        <v>45</v>
      </c>
      <c r="H673" s="2" t="s">
        <v>50</v>
      </c>
      <c r="I673" s="2" t="s">
        <v>1862</v>
      </c>
      <c r="J673" s="3" t="str">
        <f>HYPERLINK("https://www.boe.es/gazeta/dias/1829/10/22/pdfs/GMD-1829-150.pdf#page=1","Abrir facsímil")</f>
        <v>Abrir facsímil</v>
      </c>
      <c r="K673" s="3" t="s">
        <v>52</v>
      </c>
    </row>
    <row r="674" spans="1:11" ht="42" customHeight="1">
      <c r="A674" s="2" t="s">
        <v>1818</v>
      </c>
      <c r="B674" s="2" t="s">
        <v>1818</v>
      </c>
      <c r="C674" s="2" t="s">
        <v>41</v>
      </c>
      <c r="D674" s="2" t="s">
        <v>42</v>
      </c>
      <c r="E674" s="5" t="s">
        <v>403</v>
      </c>
      <c r="F674" s="3" t="s">
        <v>404</v>
      </c>
      <c r="G674" s="3" t="s">
        <v>71</v>
      </c>
      <c r="H674" s="2" t="s">
        <v>50</v>
      </c>
      <c r="I674" s="2" t="s">
        <v>1863</v>
      </c>
      <c r="J674" s="3" t="str">
        <f>HYPERLINK("https://www.boe.es/gazeta/dias/1829/10/22/pdfs/GMD-1829-150.pdf#page=2","Abrir facsímil")</f>
        <v>Abrir facsímil</v>
      </c>
      <c r="K674" s="3" t="s">
        <v>52</v>
      </c>
    </row>
    <row r="675" spans="1:11" ht="42" customHeight="1">
      <c r="A675" s="2" t="s">
        <v>1822</v>
      </c>
      <c r="B675" s="2" t="s">
        <v>1822</v>
      </c>
      <c r="C675" s="2" t="s">
        <v>41</v>
      </c>
      <c r="D675" s="2" t="s">
        <v>42</v>
      </c>
      <c r="E675" s="5" t="s">
        <v>132</v>
      </c>
      <c r="F675" s="3" t="s">
        <v>133</v>
      </c>
      <c r="G675" s="3" t="s">
        <v>45</v>
      </c>
      <c r="H675" s="2" t="s">
        <v>50</v>
      </c>
      <c r="I675" s="2" t="s">
        <v>1864</v>
      </c>
      <c r="J675" s="3" t="str">
        <f>HYPERLINK("https://www.boe.es/gazeta/dias/1829/10/27/pdfs/GMD-1829-152.pdf#page=1","Abrir facsímil")</f>
        <v>Abrir facsímil</v>
      </c>
      <c r="K675" s="3" t="s">
        <v>52</v>
      </c>
    </row>
    <row r="676" spans="1:11" ht="42" customHeight="1">
      <c r="A676" s="2" t="s">
        <v>1818</v>
      </c>
      <c r="B676" s="2" t="s">
        <v>1818</v>
      </c>
      <c r="C676" s="2" t="s">
        <v>41</v>
      </c>
      <c r="D676" s="2" t="s">
        <v>42</v>
      </c>
      <c r="E676" s="5" t="s">
        <v>380</v>
      </c>
      <c r="F676" s="3" t="s">
        <v>381</v>
      </c>
      <c r="G676" s="3" t="s">
        <v>45</v>
      </c>
      <c r="H676" s="2" t="s">
        <v>50</v>
      </c>
      <c r="I676" s="2" t="s">
        <v>1865</v>
      </c>
      <c r="J676" s="3" t="str">
        <f>HYPERLINK("https://www.boe.es/gazeta/dias/1829/11/10/pdfs/GMD-1829-158.pdf#page=1","Abrir facsímil")</f>
        <v>Abrir facsímil</v>
      </c>
      <c r="K676" s="3" t="s">
        <v>52</v>
      </c>
    </row>
    <row r="677" spans="1:11" ht="42" customHeight="1">
      <c r="A677" s="2" t="s">
        <v>1836</v>
      </c>
      <c r="B677" s="2" t="s">
        <v>1836</v>
      </c>
      <c r="C677" s="2" t="s">
        <v>41</v>
      </c>
      <c r="D677" s="2" t="s">
        <v>42</v>
      </c>
      <c r="E677" s="5" t="s">
        <v>380</v>
      </c>
      <c r="F677" s="3" t="s">
        <v>381</v>
      </c>
      <c r="G677" s="3" t="s">
        <v>71</v>
      </c>
      <c r="H677" s="2" t="s">
        <v>50</v>
      </c>
      <c r="I677" s="2" t="s">
        <v>1866</v>
      </c>
      <c r="J677" s="3" t="str">
        <f>HYPERLINK("https://www.boe.es/gazeta/dias/1829/11/10/pdfs/GMD-1829-158.pdf#page=2","Abrir facsímil")</f>
        <v>Abrir facsímil</v>
      </c>
      <c r="K677" s="3" t="s">
        <v>52</v>
      </c>
    </row>
    <row r="678" spans="1:11" ht="42" customHeight="1">
      <c r="A678" s="2" t="s">
        <v>1818</v>
      </c>
      <c r="B678" s="2" t="s">
        <v>1818</v>
      </c>
      <c r="C678" s="2" t="s">
        <v>41</v>
      </c>
      <c r="D678" s="2" t="s">
        <v>42</v>
      </c>
      <c r="E678" s="5" t="s">
        <v>36</v>
      </c>
      <c r="F678" s="3" t="s">
        <v>37</v>
      </c>
      <c r="G678" s="3" t="s">
        <v>45</v>
      </c>
      <c r="H678" s="2" t="s">
        <v>50</v>
      </c>
      <c r="I678" s="2" t="s">
        <v>1867</v>
      </c>
      <c r="J678" s="3" t="str">
        <f>HYPERLINK("https://www.boe.es/gazeta/dias/1829/11/12/pdfs/GMD-1829-159.pdf#page=1","Abrir facsímil")</f>
        <v>Abrir facsímil</v>
      </c>
      <c r="K678" s="3" t="s">
        <v>52</v>
      </c>
    </row>
    <row r="679" spans="1:11" ht="42" customHeight="1">
      <c r="A679" s="2" t="s">
        <v>1818</v>
      </c>
      <c r="B679" s="2" t="s">
        <v>1818</v>
      </c>
      <c r="C679" s="2" t="s">
        <v>17</v>
      </c>
      <c r="D679" s="2" t="s">
        <v>18</v>
      </c>
      <c r="E679" s="5" t="s">
        <v>43</v>
      </c>
      <c r="F679" s="3" t="s">
        <v>44</v>
      </c>
      <c r="G679" s="3" t="s">
        <v>45</v>
      </c>
      <c r="H679" s="2" t="s">
        <v>50</v>
      </c>
      <c r="I679" s="2" t="s">
        <v>1868</v>
      </c>
      <c r="J679" s="3" t="str">
        <f>HYPERLINK("https://www.boe.es/gazeta/dias/1829/11/14/pdfs/GMD-1829-160.pdf#page=1","Abrir facsímil")</f>
        <v>Abrir facsímil</v>
      </c>
      <c r="K679" s="3" t="s">
        <v>52</v>
      </c>
    </row>
    <row r="680" spans="1:11" ht="42" customHeight="1">
      <c r="A680" s="2" t="s">
        <v>1818</v>
      </c>
      <c r="B680" s="2" t="s">
        <v>1818</v>
      </c>
      <c r="C680" s="2" t="s">
        <v>41</v>
      </c>
      <c r="D680" s="2" t="s">
        <v>42</v>
      </c>
      <c r="E680" s="5" t="s">
        <v>19</v>
      </c>
      <c r="F680" s="3" t="s">
        <v>20</v>
      </c>
      <c r="G680" s="3" t="s">
        <v>21</v>
      </c>
      <c r="H680" s="2" t="s">
        <v>50</v>
      </c>
      <c r="I680" s="2" t="s">
        <v>1869</v>
      </c>
      <c r="J680" s="3" t="str">
        <f>HYPERLINK("https://www.boe.es/gazeta/dias/1829/11/21/pdfs/GMD-1829-163.pdf#page=3","Abrir facsímil")</f>
        <v>Abrir facsímil</v>
      </c>
      <c r="K680" s="3" t="s">
        <v>52</v>
      </c>
    </row>
    <row r="681" spans="1:11" ht="42" customHeight="1">
      <c r="A681" s="2" t="s">
        <v>1870</v>
      </c>
      <c r="B681" s="2" t="s">
        <v>1870</v>
      </c>
      <c r="C681" s="2" t="s">
        <v>41</v>
      </c>
      <c r="D681" s="2" t="s">
        <v>42</v>
      </c>
      <c r="E681" s="5" t="s">
        <v>691</v>
      </c>
      <c r="F681" s="3" t="s">
        <v>692</v>
      </c>
      <c r="G681" s="3" t="s">
        <v>45</v>
      </c>
      <c r="H681" s="2" t="s">
        <v>50</v>
      </c>
      <c r="I681" s="2" t="s">
        <v>1871</v>
      </c>
      <c r="J681" s="3" t="str">
        <f>HYPERLINK("https://www.boe.es/gazeta/dias/1829/11/28/pdfs/GMD-1829-166.pdf#page=1","Abrir facsímil")</f>
        <v>Abrir facsímil</v>
      </c>
      <c r="K681" s="3" t="s">
        <v>52</v>
      </c>
    </row>
    <row r="682" spans="1:11" ht="42" customHeight="1">
      <c r="A682" s="2" t="s">
        <v>1818</v>
      </c>
      <c r="B682" s="2" t="s">
        <v>1818</v>
      </c>
      <c r="C682" s="2" t="s">
        <v>41</v>
      </c>
      <c r="D682" s="2" t="s">
        <v>42</v>
      </c>
      <c r="E682" s="5" t="s">
        <v>504</v>
      </c>
      <c r="F682" s="3" t="s">
        <v>505</v>
      </c>
      <c r="G682" s="3" t="s">
        <v>45</v>
      </c>
      <c r="H682" s="2" t="s">
        <v>50</v>
      </c>
      <c r="I682" s="2" t="s">
        <v>1872</v>
      </c>
      <c r="J682" s="3" t="str">
        <f>HYPERLINK("https://www.boe.es/gazeta/dias/1829/12/03/pdfs/GMD-1829-168.pdf#page=1","Abrir facsímil")</f>
        <v>Abrir facsímil</v>
      </c>
      <c r="K682" s="3" t="s">
        <v>52</v>
      </c>
    </row>
    <row r="683" spans="1:11" ht="42" customHeight="1">
      <c r="A683" s="2" t="s">
        <v>1818</v>
      </c>
      <c r="B683" s="2" t="s">
        <v>1818</v>
      </c>
      <c r="C683" s="2" t="s">
        <v>41</v>
      </c>
      <c r="D683" s="2" t="s">
        <v>42</v>
      </c>
      <c r="E683" s="5" t="s">
        <v>156</v>
      </c>
      <c r="F683" s="3" t="s">
        <v>157</v>
      </c>
      <c r="G683" s="3" t="s">
        <v>45</v>
      </c>
      <c r="H683" s="2" t="s">
        <v>50</v>
      </c>
      <c r="I683" s="2" t="s">
        <v>1873</v>
      </c>
      <c r="J683" s="3" t="str">
        <f>HYPERLINK("https://www.boe.es/gazeta/dias/1829/12/05/pdfs/GMD-1829-169.pdf#page=1","Abrir facsímil")</f>
        <v>Abrir facsímil</v>
      </c>
      <c r="K683" s="3" t="s">
        <v>52</v>
      </c>
    </row>
    <row r="684" spans="1:11" ht="42" customHeight="1">
      <c r="A684" s="2" t="s">
        <v>1874</v>
      </c>
      <c r="B684" s="2" t="s">
        <v>1874</v>
      </c>
      <c r="C684" s="2" t="s">
        <v>41</v>
      </c>
      <c r="D684" s="2" t="s">
        <v>42</v>
      </c>
      <c r="E684" s="5" t="s">
        <v>524</v>
      </c>
      <c r="F684" s="3" t="s">
        <v>525</v>
      </c>
      <c r="G684" s="3" t="s">
        <v>45</v>
      </c>
      <c r="H684" s="2" t="s">
        <v>50</v>
      </c>
      <c r="I684" s="2" t="s">
        <v>1875</v>
      </c>
      <c r="J684" s="3" t="str">
        <f>HYPERLINK("https://www.boe.es/gazeta/dias/1829/08/06/pdfs/GMD-1829-110.pdf#page=1","Abrir facsímil")</f>
        <v>Abrir facsímil</v>
      </c>
      <c r="K684" s="3" t="s">
        <v>52</v>
      </c>
    </row>
    <row r="685" spans="1:11" ht="42" customHeight="1">
      <c r="A685" s="2" t="s">
        <v>1876</v>
      </c>
      <c r="B685" s="2" t="s">
        <v>1876</v>
      </c>
      <c r="C685" s="2" t="s">
        <v>41</v>
      </c>
      <c r="D685" s="2" t="s">
        <v>42</v>
      </c>
      <c r="E685" s="5" t="s">
        <v>1195</v>
      </c>
      <c r="F685" s="3" t="s">
        <v>1196</v>
      </c>
      <c r="G685" s="3" t="s">
        <v>45</v>
      </c>
      <c r="H685" s="2" t="s">
        <v>50</v>
      </c>
      <c r="I685" s="2" t="s">
        <v>1877</v>
      </c>
      <c r="J685" s="3" t="str">
        <f>HYPERLINK("https://www.boe.es/gazeta/dias/1829/08/08/pdfs/GMD-1829-111.pdf#page=1","Abrir facsímil")</f>
        <v>Abrir facsímil</v>
      </c>
      <c r="K685" s="3" t="s">
        <v>52</v>
      </c>
    </row>
    <row r="686" spans="1:11" ht="42" customHeight="1">
      <c r="A686" s="2" t="s">
        <v>1876</v>
      </c>
      <c r="B686" s="2" t="s">
        <v>1876</v>
      </c>
      <c r="C686" s="2" t="s">
        <v>41</v>
      </c>
      <c r="D686" s="2" t="s">
        <v>42</v>
      </c>
      <c r="E686" s="5" t="s">
        <v>1116</v>
      </c>
      <c r="F686" s="3" t="s">
        <v>1117</v>
      </c>
      <c r="G686" s="3" t="s">
        <v>1878</v>
      </c>
      <c r="H686" s="2" t="s">
        <v>50</v>
      </c>
      <c r="I686" s="2" t="s">
        <v>1879</v>
      </c>
      <c r="J686" s="3" t="str">
        <f>HYPERLINK("https://www.boe.es/gazeta/dias/1829/09/03/pdfs/GMD-1829-122.pdf#page=3","Abrir facsímil")</f>
        <v>Abrir facsímil</v>
      </c>
      <c r="K686" s="3" t="s">
        <v>52</v>
      </c>
    </row>
    <row r="687" spans="1:11" ht="42" customHeight="1">
      <c r="A687" s="2" t="s">
        <v>1880</v>
      </c>
      <c r="B687" s="2" t="s">
        <v>1880</v>
      </c>
      <c r="C687" s="2" t="s">
        <v>41</v>
      </c>
      <c r="D687" s="2" t="s">
        <v>42</v>
      </c>
      <c r="E687" s="5" t="s">
        <v>1002</v>
      </c>
      <c r="F687" s="3" t="s">
        <v>1003</v>
      </c>
      <c r="G687" s="3" t="s">
        <v>45</v>
      </c>
      <c r="H687" s="2" t="s">
        <v>50</v>
      </c>
      <c r="I687" s="2" t="s">
        <v>1881</v>
      </c>
      <c r="J687" s="3" t="str">
        <f>HYPERLINK("https://www.boe.es/gazeta/dias/1829/04/04/pdfs/GMD-1829-41.pdf#page=1","Abrir facsímil")</f>
        <v>Abrir facsímil</v>
      </c>
      <c r="K687" s="3" t="s">
        <v>52</v>
      </c>
    </row>
    <row r="688" spans="1:11" ht="42" customHeight="1">
      <c r="A688" s="2" t="s">
        <v>1882</v>
      </c>
      <c r="B688" s="2" t="s">
        <v>1882</v>
      </c>
      <c r="C688" s="2" t="s">
        <v>41</v>
      </c>
      <c r="D688" s="2" t="s">
        <v>42</v>
      </c>
      <c r="E688" s="5" t="s">
        <v>1628</v>
      </c>
      <c r="F688" s="3" t="s">
        <v>1629</v>
      </c>
      <c r="G688" s="3" t="s">
        <v>71</v>
      </c>
      <c r="H688" s="2" t="s">
        <v>50</v>
      </c>
      <c r="I688" s="2" t="s">
        <v>1883</v>
      </c>
      <c r="J688" s="3" t="str">
        <f>HYPERLINK("https://www.boe.es/gazeta/dias/1829/06/09/pdfs/GMD-1829-85.pdf#page=2","Abrir facsímil")</f>
        <v>Abrir facsímil</v>
      </c>
      <c r="K688" s="3" t="s">
        <v>52</v>
      </c>
    </row>
    <row r="689" spans="1:11" ht="42" customHeight="1">
      <c r="A689" s="2" t="s">
        <v>1884</v>
      </c>
      <c r="B689" s="2" t="s">
        <v>1884</v>
      </c>
      <c r="C689" s="2" t="s">
        <v>41</v>
      </c>
      <c r="D689" s="2" t="s">
        <v>42</v>
      </c>
      <c r="E689" s="5" t="s">
        <v>1310</v>
      </c>
      <c r="F689" s="3" t="s">
        <v>1311</v>
      </c>
      <c r="G689" s="3" t="s">
        <v>71</v>
      </c>
      <c r="H689" s="2" t="s">
        <v>50</v>
      </c>
      <c r="I689" s="2" t="s">
        <v>1885</v>
      </c>
      <c r="J689" s="3" t="str">
        <f>HYPERLINK("https://www.boe.es/gazeta/dias/1829/10/01/pdfs/GMD-1829-141.pdf#page=2","Abrir facsímil")</f>
        <v>Abrir facsímil</v>
      </c>
      <c r="K689" s="3" t="s">
        <v>52</v>
      </c>
    </row>
    <row r="690" spans="1:11" ht="42" customHeight="1">
      <c r="A690" s="2" t="s">
        <v>1886</v>
      </c>
      <c r="B690" s="2" t="s">
        <v>1886</v>
      </c>
      <c r="C690" s="2" t="s">
        <v>41</v>
      </c>
      <c r="D690" s="2" t="s">
        <v>42</v>
      </c>
      <c r="E690" s="5" t="s">
        <v>1887</v>
      </c>
      <c r="F690" s="3" t="s">
        <v>1888</v>
      </c>
      <c r="G690" s="3" t="s">
        <v>71</v>
      </c>
      <c r="H690" s="2" t="s">
        <v>50</v>
      </c>
      <c r="I690" s="2" t="s">
        <v>1889</v>
      </c>
      <c r="J690" s="3" t="str">
        <f>HYPERLINK("https://www.boe.es/gazeta/dias/1829/10/06/pdfs/GMD-1829-143.pdf#page=2","Abrir facsímil")</f>
        <v>Abrir facsímil</v>
      </c>
      <c r="K690" s="3" t="s">
        <v>52</v>
      </c>
    </row>
    <row r="691" spans="1:11" ht="42" customHeight="1">
      <c r="A691" s="2" t="s">
        <v>1890</v>
      </c>
      <c r="B691" s="2" t="s">
        <v>1890</v>
      </c>
      <c r="C691" s="2" t="s">
        <v>41</v>
      </c>
      <c r="D691" s="2" t="s">
        <v>42</v>
      </c>
      <c r="E691" s="5" t="s">
        <v>355</v>
      </c>
      <c r="F691" s="3" t="s">
        <v>356</v>
      </c>
      <c r="G691" s="3" t="s">
        <v>71</v>
      </c>
      <c r="H691" s="2" t="s">
        <v>50</v>
      </c>
      <c r="I691" s="2" t="s">
        <v>1891</v>
      </c>
      <c r="J691" s="3" t="str">
        <f>HYPERLINK("https://www.boe.es/gazeta/dias/1829/10/03/pdfs/GMD-1829-142.pdf#page=2","Abrir facsímil")</f>
        <v>Abrir facsímil</v>
      </c>
      <c r="K691" s="3" t="s">
        <v>52</v>
      </c>
    </row>
    <row r="692" spans="1:11" ht="42" customHeight="1">
      <c r="A692" s="2" t="s">
        <v>1892</v>
      </c>
      <c r="B692" s="2" t="s">
        <v>1892</v>
      </c>
      <c r="C692" s="2" t="s">
        <v>41</v>
      </c>
      <c r="D692" s="2" t="s">
        <v>42</v>
      </c>
      <c r="E692" s="5" t="s">
        <v>380</v>
      </c>
      <c r="F692" s="3" t="s">
        <v>381</v>
      </c>
      <c r="G692" s="3" t="s">
        <v>71</v>
      </c>
      <c r="H692" s="2" t="s">
        <v>50</v>
      </c>
      <c r="I692" s="2" t="s">
        <v>1893</v>
      </c>
      <c r="J692" s="3" t="str">
        <f>HYPERLINK("https://www.boe.es/gazeta/dias/1829/11/10/pdfs/GMD-1829-158.pdf#page=2","Abrir facsímil")</f>
        <v>Abrir facsímil</v>
      </c>
      <c r="K692" s="3" t="s">
        <v>52</v>
      </c>
    </row>
    <row r="693" spans="1:11" ht="42" customHeight="1">
      <c r="A693" s="2" t="s">
        <v>1894</v>
      </c>
      <c r="B693" s="2" t="s">
        <v>1894</v>
      </c>
      <c r="C693" s="2" t="s">
        <v>41</v>
      </c>
      <c r="D693" s="2" t="s">
        <v>42</v>
      </c>
      <c r="E693" s="5" t="s">
        <v>759</v>
      </c>
      <c r="F693" s="3" t="s">
        <v>760</v>
      </c>
      <c r="G693" s="3" t="s">
        <v>45</v>
      </c>
      <c r="H693" s="2" t="s">
        <v>50</v>
      </c>
      <c r="I693" s="2" t="s">
        <v>1895</v>
      </c>
      <c r="J693" s="3" t="str">
        <f>HYPERLINK("https://www.boe.es/gazeta/dias/1829/09/12/pdfs/GMD-1829-127.pdf#page=1","Abrir facsímil")</f>
        <v>Abrir facsímil</v>
      </c>
      <c r="K693" s="3" t="s">
        <v>52</v>
      </c>
    </row>
    <row r="694" spans="1:11" ht="42" customHeight="1">
      <c r="A694" s="2" t="s">
        <v>1896</v>
      </c>
      <c r="B694" s="2" t="s">
        <v>1896</v>
      </c>
      <c r="C694" s="2" t="s">
        <v>41</v>
      </c>
      <c r="D694" s="2" t="s">
        <v>42</v>
      </c>
      <c r="E694" s="5" t="s">
        <v>238</v>
      </c>
      <c r="F694" s="3" t="s">
        <v>239</v>
      </c>
      <c r="G694" s="3" t="s">
        <v>45</v>
      </c>
      <c r="H694" s="2" t="s">
        <v>50</v>
      </c>
      <c r="I694" s="2" t="s">
        <v>1897</v>
      </c>
      <c r="J694" s="3" t="str">
        <f>HYPERLINK("https://www.boe.es/gazeta/dias/1829/07/23/pdfs/GMD-1829-104.pdf#page=1","Abrir facsímil")</f>
        <v>Abrir facsímil</v>
      </c>
      <c r="K694" s="3" t="s">
        <v>52</v>
      </c>
    </row>
    <row r="695" spans="1:11" ht="42" customHeight="1">
      <c r="A695" s="2" t="s">
        <v>1898</v>
      </c>
      <c r="B695" s="2" t="s">
        <v>1898</v>
      </c>
      <c r="C695" s="2" t="s">
        <v>41</v>
      </c>
      <c r="D695" s="2" t="s">
        <v>42</v>
      </c>
      <c r="E695" s="5" t="s">
        <v>147</v>
      </c>
      <c r="F695" s="3" t="s">
        <v>148</v>
      </c>
      <c r="G695" s="3" t="s">
        <v>45</v>
      </c>
      <c r="H695" s="2" t="s">
        <v>50</v>
      </c>
      <c r="I695" s="2" t="s">
        <v>1899</v>
      </c>
      <c r="J695" s="3" t="str">
        <f>HYPERLINK("https://www.boe.es/gazeta/dias/1829/12/19/pdfs/GMD-1829-175.pdf#page=1","Abrir facsímil")</f>
        <v>Abrir facsímil</v>
      </c>
      <c r="K695" s="3" t="s">
        <v>52</v>
      </c>
    </row>
    <row r="696" spans="1:11" ht="42" customHeight="1">
      <c r="A696" s="2" t="s">
        <v>1900</v>
      </c>
      <c r="B696" s="2" t="s">
        <v>1900</v>
      </c>
      <c r="C696" s="2" t="s">
        <v>17</v>
      </c>
      <c r="D696" s="2" t="s">
        <v>18</v>
      </c>
      <c r="E696" s="5" t="s">
        <v>983</v>
      </c>
      <c r="F696" s="3" t="s">
        <v>984</v>
      </c>
      <c r="G696" s="3" t="s">
        <v>30</v>
      </c>
      <c r="H696" s="2" t="s">
        <v>50</v>
      </c>
      <c r="I696" s="2" t="s">
        <v>1901</v>
      </c>
      <c r="J696" s="3" t="str">
        <f>HYPERLINK("https://www.boe.es/gazeta/dias/1829/01/29/pdfs/GMD-1829-13.pdf#page=4","Abrir facsímil")</f>
        <v>Abrir facsímil</v>
      </c>
      <c r="K696" s="3" t="s">
        <v>52</v>
      </c>
    </row>
    <row r="697" spans="1:11" ht="42" customHeight="1">
      <c r="A697" s="2" t="s">
        <v>1900</v>
      </c>
      <c r="B697" s="2" t="s">
        <v>1900</v>
      </c>
      <c r="C697" s="2" t="s">
        <v>27</v>
      </c>
      <c r="D697" s="2" t="s">
        <v>18</v>
      </c>
      <c r="E697" s="5" t="s">
        <v>992</v>
      </c>
      <c r="F697" s="3" t="s">
        <v>993</v>
      </c>
      <c r="G697" s="3" t="s">
        <v>30</v>
      </c>
      <c r="H697" s="2" t="s">
        <v>50</v>
      </c>
      <c r="I697" s="2" t="s">
        <v>1902</v>
      </c>
      <c r="J697" s="3" t="str">
        <f>HYPERLINK("https://www.boe.es/gazeta/dias/1829/06/25/pdfs/GMD-1829-92.pdf#page=4","Abrir facsímil")</f>
        <v>Abrir facsímil</v>
      </c>
      <c r="K697" s="3" t="s">
        <v>52</v>
      </c>
    </row>
    <row r="698" spans="1:11" ht="42" customHeight="1">
      <c r="A698" s="2" t="s">
        <v>1903</v>
      </c>
      <c r="B698" s="2" t="s">
        <v>1904</v>
      </c>
      <c r="C698" s="2" t="s">
        <v>61</v>
      </c>
      <c r="D698" s="2" t="s">
        <v>18</v>
      </c>
      <c r="E698" s="5" t="s">
        <v>287</v>
      </c>
      <c r="F698" s="3" t="s">
        <v>288</v>
      </c>
      <c r="G698" s="3" t="s">
        <v>45</v>
      </c>
      <c r="H698" s="2" t="s">
        <v>50</v>
      </c>
      <c r="I698" s="2" t="s">
        <v>1905</v>
      </c>
      <c r="J698" s="3" t="str">
        <f>HYPERLINK("https://www.boe.es/gazeta/dias/1829/12/08/pdfs/GMD-1829-170.pdf#page=1","Abrir facsímil")</f>
        <v>Abrir facsímil</v>
      </c>
      <c r="K698" s="3" t="s">
        <v>52</v>
      </c>
    </row>
    <row r="699" spans="1:11" ht="42" customHeight="1">
      <c r="A699" s="2" t="s">
        <v>1906</v>
      </c>
      <c r="B699" s="2" t="s">
        <v>1906</v>
      </c>
      <c r="C699" s="2" t="s">
        <v>41</v>
      </c>
      <c r="D699" s="2" t="s">
        <v>42</v>
      </c>
      <c r="E699" s="5" t="s">
        <v>1493</v>
      </c>
      <c r="F699" s="3" t="s">
        <v>1494</v>
      </c>
      <c r="G699" s="3" t="s">
        <v>71</v>
      </c>
      <c r="H699" s="2" t="s">
        <v>50</v>
      </c>
      <c r="I699" s="2" t="s">
        <v>1907</v>
      </c>
      <c r="J699" s="3" t="str">
        <f>HYPERLINK("https://www.boe.es/gazeta/dias/1829/05/26/pdfs/GMD-1829-79.pdf#page=2","Abrir facsímil")</f>
        <v>Abrir facsímil</v>
      </c>
      <c r="K699" s="3" t="s">
        <v>52</v>
      </c>
    </row>
    <row r="700" spans="1:11" ht="42" customHeight="1">
      <c r="A700" s="2" t="s">
        <v>1908</v>
      </c>
      <c r="B700" s="2" t="s">
        <v>1909</v>
      </c>
      <c r="C700" s="2" t="s">
        <v>17</v>
      </c>
      <c r="D700" s="2" t="s">
        <v>18</v>
      </c>
      <c r="E700" s="5" t="s">
        <v>507</v>
      </c>
      <c r="F700" s="3" t="s">
        <v>508</v>
      </c>
      <c r="G700" s="3" t="s">
        <v>71</v>
      </c>
      <c r="H700" s="2" t="s">
        <v>50</v>
      </c>
      <c r="I700" s="2" t="s">
        <v>1910</v>
      </c>
      <c r="J700" s="3" t="str">
        <f>HYPERLINK("https://www.boe.es/gazeta/dias/1829/12/26/pdfs/GMD-1829-178.pdf#page=2","Abrir facsímil")</f>
        <v>Abrir facsímil</v>
      </c>
      <c r="K700" s="3" t="s">
        <v>52</v>
      </c>
    </row>
    <row r="701" spans="1:11" ht="42" customHeight="1">
      <c r="A701" s="2" t="s">
        <v>1911</v>
      </c>
      <c r="B701" s="2" t="s">
        <v>1911</v>
      </c>
      <c r="C701" s="2" t="s">
        <v>55</v>
      </c>
      <c r="D701" s="2" t="s">
        <v>18</v>
      </c>
      <c r="E701" s="5" t="s">
        <v>282</v>
      </c>
      <c r="F701" s="3" t="s">
        <v>283</v>
      </c>
      <c r="G701" s="3" t="s">
        <v>30</v>
      </c>
      <c r="H701" s="2" t="s">
        <v>50</v>
      </c>
      <c r="I701" s="2" t="s">
        <v>1912</v>
      </c>
      <c r="J701" s="3" t="str">
        <f>HYPERLINK("https://www.boe.es/gazeta/dias/1829/07/25/pdfs/GMD-1829-105.pdf#page=4","Abrir facsímil")</f>
        <v>Abrir facsímil</v>
      </c>
      <c r="K701" s="3" t="s">
        <v>52</v>
      </c>
    </row>
    <row r="702" spans="1:11" ht="42" customHeight="1">
      <c r="A702" s="2" t="s">
        <v>1913</v>
      </c>
      <c r="B702" s="2" t="s">
        <v>1913</v>
      </c>
      <c r="C702" s="2" t="s">
        <v>41</v>
      </c>
      <c r="D702" s="2" t="s">
        <v>42</v>
      </c>
      <c r="E702" s="5" t="s">
        <v>1007</v>
      </c>
      <c r="F702" s="3" t="s">
        <v>1008</v>
      </c>
      <c r="G702" s="3" t="s">
        <v>45</v>
      </c>
      <c r="H702" s="2" t="s">
        <v>50</v>
      </c>
      <c r="I702" s="2" t="s">
        <v>1914</v>
      </c>
      <c r="J702" s="3" t="str">
        <f>HYPERLINK("https://www.boe.es/gazeta/dias/1829/08/27/pdfs/GMD-1829-119.pdf#page=1","Abrir facsímil")</f>
        <v>Abrir facsímil</v>
      </c>
      <c r="K702" s="3" t="s">
        <v>52</v>
      </c>
    </row>
    <row r="703" spans="1:11" ht="42" customHeight="1">
      <c r="A703" s="2" t="s">
        <v>1915</v>
      </c>
      <c r="B703" s="2" t="s">
        <v>1915</v>
      </c>
      <c r="C703" s="2" t="s">
        <v>41</v>
      </c>
      <c r="D703" s="2" t="s">
        <v>42</v>
      </c>
      <c r="E703" s="5" t="s">
        <v>1887</v>
      </c>
      <c r="F703" s="3" t="s">
        <v>1888</v>
      </c>
      <c r="G703" s="3" t="s">
        <v>71</v>
      </c>
      <c r="H703" s="2" t="s">
        <v>50</v>
      </c>
      <c r="I703" s="2" t="s">
        <v>1916</v>
      </c>
      <c r="J703" s="3" t="str">
        <f>HYPERLINK("https://www.boe.es/gazeta/dias/1829/10/06/pdfs/GMD-1829-143.pdf#page=2","Abrir facsímil")</f>
        <v>Abrir facsímil</v>
      </c>
      <c r="K703" s="3" t="s">
        <v>52</v>
      </c>
    </row>
    <row r="704" spans="1:11" ht="42" customHeight="1">
      <c r="A704" s="2" t="s">
        <v>1917</v>
      </c>
      <c r="B704" s="2" t="s">
        <v>1917</v>
      </c>
      <c r="C704" s="2" t="s">
        <v>41</v>
      </c>
      <c r="D704" s="2" t="s">
        <v>42</v>
      </c>
      <c r="E704" s="5" t="s">
        <v>248</v>
      </c>
      <c r="F704" s="3" t="s">
        <v>249</v>
      </c>
      <c r="G704" s="3" t="s">
        <v>21</v>
      </c>
      <c r="H704" s="2" t="s">
        <v>50</v>
      </c>
      <c r="I704" s="2" t="s">
        <v>1918</v>
      </c>
      <c r="J704" s="3" t="str">
        <f>HYPERLINK("https://www.boe.es/gazeta/dias/1829/12/31/pdfs/GMD-1829-180.pdf#page=3","Abrir facsímil")</f>
        <v>Abrir facsímil</v>
      </c>
      <c r="K704" s="3" t="s">
        <v>52</v>
      </c>
    </row>
    <row r="705" spans="1:11" ht="42" customHeight="1">
      <c r="A705" s="2" t="s">
        <v>1919</v>
      </c>
      <c r="B705" s="2" t="s">
        <v>1919</v>
      </c>
      <c r="C705" s="2" t="s">
        <v>41</v>
      </c>
      <c r="D705" s="2" t="s">
        <v>42</v>
      </c>
      <c r="E705" s="5" t="s">
        <v>152</v>
      </c>
      <c r="F705" s="3" t="s">
        <v>153</v>
      </c>
      <c r="G705" s="3" t="s">
        <v>21</v>
      </c>
      <c r="H705" s="2" t="s">
        <v>50</v>
      </c>
      <c r="I705" s="2" t="s">
        <v>1920</v>
      </c>
      <c r="J705" s="3" t="str">
        <f>HYPERLINK("https://www.boe.es/gazeta/dias/1829/06/02/pdfs/GMD-1829-82.pdf#page=3","Abrir facsímil")</f>
        <v>Abrir facsímil</v>
      </c>
      <c r="K705" s="3" t="s">
        <v>52</v>
      </c>
    </row>
    <row r="706" spans="1:11" ht="42" customHeight="1">
      <c r="A706" s="2" t="s">
        <v>1919</v>
      </c>
      <c r="B706" s="2" t="s">
        <v>1919</v>
      </c>
      <c r="C706" s="2" t="s">
        <v>41</v>
      </c>
      <c r="D706" s="2" t="s">
        <v>42</v>
      </c>
      <c r="E706" s="5" t="s">
        <v>1195</v>
      </c>
      <c r="F706" s="3" t="s">
        <v>1196</v>
      </c>
      <c r="G706" s="3" t="s">
        <v>21</v>
      </c>
      <c r="H706" s="2" t="s">
        <v>50</v>
      </c>
      <c r="I706" s="2" t="s">
        <v>1921</v>
      </c>
      <c r="J706" s="3" t="str">
        <f>HYPERLINK("https://www.boe.es/gazeta/dias/1829/08/08/pdfs/GMD-1829-111.pdf#page=3","Abrir facsímil")</f>
        <v>Abrir facsímil</v>
      </c>
      <c r="K706" s="3" t="s">
        <v>52</v>
      </c>
    </row>
    <row r="707" spans="1:11" ht="42" customHeight="1">
      <c r="A707" s="2" t="s">
        <v>1919</v>
      </c>
      <c r="B707" s="2" t="s">
        <v>1919</v>
      </c>
      <c r="C707" s="2" t="s">
        <v>41</v>
      </c>
      <c r="D707" s="2" t="s">
        <v>42</v>
      </c>
      <c r="E707" s="5" t="s">
        <v>142</v>
      </c>
      <c r="F707" s="3" t="s">
        <v>143</v>
      </c>
      <c r="G707" s="3" t="s">
        <v>21</v>
      </c>
      <c r="H707" s="2" t="s">
        <v>50</v>
      </c>
      <c r="I707" s="2" t="s">
        <v>1922</v>
      </c>
      <c r="J707" s="3" t="str">
        <f>HYPERLINK("https://www.boe.es/gazeta/dias/1829/10/29/pdfs/GMD-1829-153.pdf#page=3","Abrir facsímil")</f>
        <v>Abrir facsímil</v>
      </c>
      <c r="K707" s="3" t="s">
        <v>52</v>
      </c>
    </row>
    <row r="708" spans="1:11" ht="42" customHeight="1">
      <c r="A708" s="2" t="s">
        <v>1923</v>
      </c>
      <c r="B708" s="2" t="s">
        <v>1923</v>
      </c>
      <c r="C708" s="2" t="s">
        <v>17</v>
      </c>
      <c r="D708" s="2" t="s">
        <v>18</v>
      </c>
      <c r="E708" s="5" t="s">
        <v>124</v>
      </c>
      <c r="F708" s="3" t="s">
        <v>125</v>
      </c>
      <c r="G708" s="3" t="s">
        <v>21</v>
      </c>
      <c r="H708" s="2" t="s">
        <v>50</v>
      </c>
      <c r="I708" s="2" t="s">
        <v>1924</v>
      </c>
      <c r="J708" s="3" t="str">
        <f>HYPERLINK("https://www.boe.es/gazeta/dias/1829/05/09/pdfs/GMD-1829-56.pdf#page=3","Abrir facsímil")</f>
        <v>Abrir facsímil</v>
      </c>
      <c r="K708" s="3" t="s">
        <v>52</v>
      </c>
    </row>
    <row r="709" spans="1:11" ht="42" customHeight="1">
      <c r="A709" s="2" t="s">
        <v>1925</v>
      </c>
      <c r="B709" s="2" t="s">
        <v>1925</v>
      </c>
      <c r="C709" s="2" t="s">
        <v>41</v>
      </c>
      <c r="D709" s="2" t="s">
        <v>42</v>
      </c>
      <c r="E709" s="5" t="s">
        <v>238</v>
      </c>
      <c r="F709" s="3" t="s">
        <v>239</v>
      </c>
      <c r="G709" s="3" t="s">
        <v>45</v>
      </c>
      <c r="H709" s="2" t="s">
        <v>50</v>
      </c>
      <c r="I709" s="2" t="s">
        <v>1926</v>
      </c>
      <c r="J709" s="3" t="str">
        <f>HYPERLINK("https://www.boe.es/gazeta/dias/1829/07/23/pdfs/GMD-1829-104.pdf#page=1","Abrir facsímil")</f>
        <v>Abrir facsímil</v>
      </c>
      <c r="K709" s="3" t="s">
        <v>52</v>
      </c>
    </row>
    <row r="710" spans="1:11" ht="42" customHeight="1">
      <c r="A710" s="2" t="s">
        <v>1927</v>
      </c>
      <c r="B710" s="2" t="s">
        <v>1928</v>
      </c>
      <c r="C710" s="2" t="s">
        <v>41</v>
      </c>
      <c r="D710" s="2" t="s">
        <v>42</v>
      </c>
      <c r="E710" s="5" t="s">
        <v>233</v>
      </c>
      <c r="F710" s="3" t="s">
        <v>234</v>
      </c>
      <c r="G710" s="3" t="s">
        <v>71</v>
      </c>
      <c r="H710" s="2" t="s">
        <v>50</v>
      </c>
      <c r="I710" s="2" t="s">
        <v>1929</v>
      </c>
      <c r="J710" s="3" t="str">
        <f>HYPERLINK("https://www.boe.es/gazeta/dias/1829/03/07/pdfs/GMD-1829-29.pdf#page=2","Abrir facsímil")</f>
        <v>Abrir facsímil</v>
      </c>
      <c r="K710" s="3" t="s">
        <v>52</v>
      </c>
    </row>
    <row r="711" spans="1:11" ht="42" customHeight="1">
      <c r="A711" s="2" t="s">
        <v>1930</v>
      </c>
      <c r="B711" s="2" t="s">
        <v>1930</v>
      </c>
      <c r="C711" s="2" t="s">
        <v>41</v>
      </c>
      <c r="D711" s="2" t="s">
        <v>42</v>
      </c>
      <c r="E711" s="5" t="s">
        <v>623</v>
      </c>
      <c r="F711" s="3" t="s">
        <v>624</v>
      </c>
      <c r="G711" s="3" t="s">
        <v>71</v>
      </c>
      <c r="H711" s="2" t="s">
        <v>50</v>
      </c>
      <c r="I711" s="2" t="s">
        <v>1931</v>
      </c>
      <c r="J711" s="3" t="str">
        <f>HYPERLINK("https://www.boe.es/gazeta/dias/1829/03/28/pdfs/GMD-1829-38.pdf#page=2","Abrir facsímil")</f>
        <v>Abrir facsímil</v>
      </c>
      <c r="K711" s="3" t="s">
        <v>52</v>
      </c>
    </row>
    <row r="712" spans="1:11" ht="42" customHeight="1">
      <c r="A712" s="2" t="s">
        <v>1932</v>
      </c>
      <c r="B712" s="2" t="s">
        <v>1933</v>
      </c>
      <c r="C712" s="2" t="s">
        <v>27</v>
      </c>
      <c r="D712" s="2" t="s">
        <v>18</v>
      </c>
      <c r="E712" s="5" t="s">
        <v>1323</v>
      </c>
      <c r="F712" s="3" t="s">
        <v>1324</v>
      </c>
      <c r="G712" s="3" t="s">
        <v>30</v>
      </c>
      <c r="H712" s="2" t="s">
        <v>50</v>
      </c>
      <c r="I712" s="2" t="s">
        <v>1934</v>
      </c>
      <c r="J712" s="3" t="str">
        <f>HYPERLINK("https://www.boe.es/gazeta/dias/1829/11/05/pdfs/GMD-1829-156.pdf#page=4","Abrir facsímil")</f>
        <v>Abrir facsímil</v>
      </c>
      <c r="K712" s="3" t="s">
        <v>52</v>
      </c>
    </row>
    <row r="713" spans="1:11" ht="42" customHeight="1">
      <c r="A713" s="2" t="s">
        <v>1935</v>
      </c>
      <c r="B713" s="2" t="s">
        <v>1935</v>
      </c>
      <c r="C713" s="2" t="s">
        <v>41</v>
      </c>
      <c r="D713" s="2" t="s">
        <v>42</v>
      </c>
      <c r="E713" s="5" t="s">
        <v>983</v>
      </c>
      <c r="F713" s="3" t="s">
        <v>984</v>
      </c>
      <c r="G713" s="3" t="s">
        <v>30</v>
      </c>
      <c r="H713" s="2" t="s">
        <v>50</v>
      </c>
      <c r="I713" s="2" t="s">
        <v>1936</v>
      </c>
      <c r="J713" s="3" t="str">
        <f>HYPERLINK("https://www.boe.es/gazeta/dias/1829/01/29/pdfs/GMD-1829-13.pdf#page=4","Abrir facsímil")</f>
        <v>Abrir facsímil</v>
      </c>
      <c r="K713" s="3" t="s">
        <v>52</v>
      </c>
    </row>
    <row r="714" spans="1:11" ht="42" customHeight="1">
      <c r="A714" s="2" t="s">
        <v>1935</v>
      </c>
      <c r="B714" s="2" t="s">
        <v>1935</v>
      </c>
      <c r="C714" s="2" t="s">
        <v>27</v>
      </c>
      <c r="D714" s="2" t="s">
        <v>18</v>
      </c>
      <c r="E714" s="5" t="s">
        <v>202</v>
      </c>
      <c r="F714" s="3" t="s">
        <v>203</v>
      </c>
      <c r="G714" s="3" t="s">
        <v>30</v>
      </c>
      <c r="H714" s="2" t="s">
        <v>50</v>
      </c>
      <c r="I714" s="2" t="s">
        <v>1937</v>
      </c>
      <c r="J714" s="3" t="str">
        <f>HYPERLINK("https://www.boe.es/gazeta/dias/1829/04/07/pdfs/GMD-1829-42.pdf#page=4","Abrir facsímil")</f>
        <v>Abrir facsímil</v>
      </c>
      <c r="K714" s="3" t="s">
        <v>52</v>
      </c>
    </row>
    <row r="715" spans="1:11" ht="42" customHeight="1">
      <c r="A715" s="2" t="s">
        <v>1935</v>
      </c>
      <c r="B715" s="2" t="s">
        <v>1935</v>
      </c>
      <c r="C715" s="2" t="s">
        <v>55</v>
      </c>
      <c r="D715" s="2" t="s">
        <v>18</v>
      </c>
      <c r="E715" s="5" t="s">
        <v>272</v>
      </c>
      <c r="F715" s="3" t="s">
        <v>273</v>
      </c>
      <c r="G715" s="3" t="s">
        <v>21</v>
      </c>
      <c r="H715" s="2" t="s">
        <v>50</v>
      </c>
      <c r="I715" s="2" t="s">
        <v>1938</v>
      </c>
      <c r="J715" s="3" t="str">
        <f>HYPERLINK("https://www.boe.es/gazeta/dias/1829/07/11/pdfs/GMD-1829-99.pdf#page=3","Abrir facsímil")</f>
        <v>Abrir facsímil</v>
      </c>
      <c r="K715" s="3" t="s">
        <v>52</v>
      </c>
    </row>
    <row r="716" spans="1:11" ht="42" customHeight="1">
      <c r="A716" s="2" t="s">
        <v>1939</v>
      </c>
      <c r="B716" s="2" t="s">
        <v>1940</v>
      </c>
      <c r="C716" s="2" t="s">
        <v>41</v>
      </c>
      <c r="D716" s="2" t="s">
        <v>42</v>
      </c>
      <c r="E716" s="5" t="s">
        <v>214</v>
      </c>
      <c r="F716" s="3" t="s">
        <v>215</v>
      </c>
      <c r="G716" s="3" t="s">
        <v>21</v>
      </c>
      <c r="H716" s="2" t="s">
        <v>50</v>
      </c>
      <c r="I716" s="2" t="s">
        <v>1941</v>
      </c>
      <c r="J716" s="3" t="str">
        <f>HYPERLINK("https://www.boe.es/gazeta/dias/1829/08/13/pdfs/GMD-1829-113.pdf#page=3","Abrir facsímil")</f>
        <v>Abrir facsímil</v>
      </c>
      <c r="K716" s="3" t="s">
        <v>52</v>
      </c>
    </row>
    <row r="717" spans="1:11" ht="42" customHeight="1">
      <c r="A717" s="2" t="s">
        <v>1942</v>
      </c>
      <c r="B717" s="2" t="s">
        <v>1943</v>
      </c>
      <c r="C717" s="2" t="s">
        <v>41</v>
      </c>
      <c r="D717" s="2" t="s">
        <v>42</v>
      </c>
      <c r="E717" s="5" t="s">
        <v>504</v>
      </c>
      <c r="F717" s="3" t="s">
        <v>505</v>
      </c>
      <c r="G717" s="3" t="s">
        <v>21</v>
      </c>
      <c r="H717" s="2" t="s">
        <v>50</v>
      </c>
      <c r="I717" s="2" t="s">
        <v>1944</v>
      </c>
      <c r="J717" s="3" t="str">
        <f>HYPERLINK("https://www.boe.es/gazeta/dias/1829/12/03/pdfs/GMD-1829-168.pdf#page=3","Abrir facsímil")</f>
        <v>Abrir facsímil</v>
      </c>
      <c r="K717" s="3" t="s">
        <v>52</v>
      </c>
    </row>
    <row r="718" spans="1:11" ht="42" customHeight="1">
      <c r="A718" s="2" t="s">
        <v>1945</v>
      </c>
      <c r="B718" s="2" t="s">
        <v>1946</v>
      </c>
      <c r="C718" s="2" t="s">
        <v>17</v>
      </c>
      <c r="D718" s="2" t="s">
        <v>18</v>
      </c>
      <c r="E718" s="5" t="s">
        <v>344</v>
      </c>
      <c r="F718" s="3" t="s">
        <v>345</v>
      </c>
      <c r="G718" s="3" t="s">
        <v>30</v>
      </c>
      <c r="H718" s="2" t="s">
        <v>50</v>
      </c>
      <c r="I718" s="2" t="s">
        <v>1947</v>
      </c>
      <c r="J718" s="3" t="str">
        <f>HYPERLINK("https://www.boe.es/gazeta/dias/1829/08/29/pdfs/GMD-1829-120.pdf#page=4","Abrir facsímil")</f>
        <v>Abrir facsímil</v>
      </c>
      <c r="K718" s="3" t="s">
        <v>52</v>
      </c>
    </row>
    <row r="719" spans="1:11" ht="42" customHeight="1">
      <c r="A719" s="2" t="s">
        <v>1948</v>
      </c>
      <c r="B719" s="2" t="s">
        <v>1948</v>
      </c>
      <c r="C719" s="2" t="s">
        <v>41</v>
      </c>
      <c r="D719" s="2" t="s">
        <v>42</v>
      </c>
      <c r="E719" s="5" t="s">
        <v>1679</v>
      </c>
      <c r="F719" s="3" t="s">
        <v>1680</v>
      </c>
      <c r="G719" s="3" t="s">
        <v>71</v>
      </c>
      <c r="H719" s="2" t="s">
        <v>50</v>
      </c>
      <c r="I719" s="2" t="s">
        <v>1949</v>
      </c>
      <c r="J719" s="3" t="str">
        <f>HYPERLINK("https://www.boe.es/gazeta/dias/1829/01/24/pdfs/GMD-1829-11.pdf#page=2","Abrir facsímil")</f>
        <v>Abrir facsímil</v>
      </c>
      <c r="K719" s="3" t="s">
        <v>52</v>
      </c>
    </row>
    <row r="720" spans="1:11" ht="42" customHeight="1">
      <c r="A720" s="2" t="s">
        <v>1948</v>
      </c>
      <c r="B720" s="2" t="s">
        <v>1948</v>
      </c>
      <c r="C720" s="2" t="s">
        <v>41</v>
      </c>
      <c r="D720" s="2" t="s">
        <v>42</v>
      </c>
      <c r="E720" s="5" t="s">
        <v>521</v>
      </c>
      <c r="F720" s="3" t="s">
        <v>522</v>
      </c>
      <c r="G720" s="3" t="s">
        <v>71</v>
      </c>
      <c r="H720" s="2" t="s">
        <v>50</v>
      </c>
      <c r="I720" s="2" t="s">
        <v>1950</v>
      </c>
      <c r="J720" s="3" t="str">
        <f>HYPERLINK("https://www.boe.es/gazeta/dias/1829/01/27/pdfs/GMD-1829-12.pdf#page=2","Abrir facsímil")</f>
        <v>Abrir facsímil</v>
      </c>
      <c r="K720" s="3" t="s">
        <v>52</v>
      </c>
    </row>
    <row r="721" spans="1:11" ht="42" customHeight="1">
      <c r="A721" s="2" t="s">
        <v>1948</v>
      </c>
      <c r="B721" s="2" t="s">
        <v>1948</v>
      </c>
      <c r="C721" s="2" t="s">
        <v>17</v>
      </c>
      <c r="D721" s="2" t="s">
        <v>18</v>
      </c>
      <c r="E721" s="5" t="s">
        <v>1387</v>
      </c>
      <c r="F721" s="3" t="s">
        <v>1388</v>
      </c>
      <c r="G721" s="3" t="s">
        <v>21</v>
      </c>
      <c r="H721" s="2" t="s">
        <v>50</v>
      </c>
      <c r="I721" s="2" t="s">
        <v>1951</v>
      </c>
      <c r="J721" s="3" t="str">
        <f>HYPERLINK("https://www.boe.es/gazeta/dias/1829/04/09/pdfs/GMD-1829-43.pdf#page=3","Abrir facsímil")</f>
        <v>Abrir facsímil</v>
      </c>
      <c r="K721" s="3" t="s">
        <v>52</v>
      </c>
    </row>
    <row r="722" spans="1:11" ht="42" customHeight="1">
      <c r="A722" s="2" t="s">
        <v>1948</v>
      </c>
      <c r="B722" s="2" t="s">
        <v>1948</v>
      </c>
      <c r="C722" s="2" t="s">
        <v>151</v>
      </c>
      <c r="D722" s="2" t="s">
        <v>18</v>
      </c>
      <c r="E722" s="5" t="s">
        <v>854</v>
      </c>
      <c r="F722" s="3" t="s">
        <v>855</v>
      </c>
      <c r="G722" s="3" t="s">
        <v>71</v>
      </c>
      <c r="H722" s="2" t="s">
        <v>50</v>
      </c>
      <c r="I722" s="2" t="s">
        <v>1952</v>
      </c>
      <c r="J722" s="3" t="str">
        <f>HYPERLINK("https://www.boe.es/gazeta/dias/1829/11/03/pdfs/GMD-1829-155.pdf#page=2","Abrir facsímil")</f>
        <v>Abrir facsímil</v>
      </c>
      <c r="K722" s="3" t="s">
        <v>52</v>
      </c>
    </row>
    <row r="723" spans="1:11" ht="42" customHeight="1">
      <c r="A723" s="2" t="s">
        <v>1948</v>
      </c>
      <c r="B723" s="2" t="s">
        <v>1948</v>
      </c>
      <c r="C723" s="2" t="s">
        <v>34</v>
      </c>
      <c r="D723" s="2" t="s">
        <v>35</v>
      </c>
      <c r="E723" s="5" t="s">
        <v>36</v>
      </c>
      <c r="F723" s="3" t="s">
        <v>37</v>
      </c>
      <c r="G723" s="3" t="s">
        <v>21</v>
      </c>
      <c r="H723" s="2" t="s">
        <v>50</v>
      </c>
      <c r="I723" s="2" t="s">
        <v>1953</v>
      </c>
      <c r="J723" s="3" t="str">
        <f>HYPERLINK("https://www.boe.es/gazeta/dias/1829/11/12/pdfs/GMD-1829-159.pdf#page=3","Abrir facsímil")</f>
        <v>Abrir facsímil</v>
      </c>
      <c r="K723" s="3" t="s">
        <v>52</v>
      </c>
    </row>
    <row r="724" spans="1:11" ht="42" customHeight="1">
      <c r="A724" s="2" t="s">
        <v>1948</v>
      </c>
      <c r="B724" s="2" t="s">
        <v>1948</v>
      </c>
      <c r="C724" s="2" t="s">
        <v>34</v>
      </c>
      <c r="D724" s="2" t="s">
        <v>35</v>
      </c>
      <c r="E724" s="5" t="s">
        <v>287</v>
      </c>
      <c r="F724" s="3" t="s">
        <v>288</v>
      </c>
      <c r="G724" s="3" t="s">
        <v>71</v>
      </c>
      <c r="H724" s="2" t="s">
        <v>50</v>
      </c>
      <c r="I724" s="2" t="s">
        <v>1954</v>
      </c>
      <c r="J724" s="3" t="str">
        <f>HYPERLINK("https://www.boe.es/gazeta/dias/1829/12/08/pdfs/GMD-1829-170.pdf#page=2","Abrir facsímil")</f>
        <v>Abrir facsímil</v>
      </c>
      <c r="K724" s="3" t="s">
        <v>52</v>
      </c>
    </row>
    <row r="725" spans="1:11" ht="42" customHeight="1">
      <c r="A725" s="2" t="s">
        <v>1955</v>
      </c>
      <c r="B725" s="2" t="s">
        <v>1956</v>
      </c>
      <c r="C725" s="2" t="s">
        <v>167</v>
      </c>
      <c r="D725" s="2" t="s">
        <v>18</v>
      </c>
      <c r="E725" s="5" t="s">
        <v>188</v>
      </c>
      <c r="F725" s="3" t="s">
        <v>189</v>
      </c>
      <c r="G725" s="3" t="s">
        <v>190</v>
      </c>
      <c r="H725" s="2" t="s">
        <v>50</v>
      </c>
      <c r="I725" s="2" t="s">
        <v>1957</v>
      </c>
      <c r="J725" s="3" t="str">
        <f>HYPERLINK("https://www.boe.es/gazeta/dias/1829/05/02/pdfs/GMD-1829-53.pdf#page=3","Abrir facsímil")</f>
        <v>Abrir facsímil</v>
      </c>
      <c r="K725" s="3" t="s">
        <v>52</v>
      </c>
    </row>
    <row r="726" spans="1:11" ht="42" customHeight="1">
      <c r="A726" s="2" t="s">
        <v>1958</v>
      </c>
      <c r="B726" s="2" t="s">
        <v>1958</v>
      </c>
      <c r="C726" s="2" t="s">
        <v>34</v>
      </c>
      <c r="D726" s="2" t="s">
        <v>35</v>
      </c>
      <c r="E726" s="5" t="s">
        <v>299</v>
      </c>
      <c r="F726" s="3" t="s">
        <v>300</v>
      </c>
      <c r="G726" s="3" t="s">
        <v>30</v>
      </c>
      <c r="H726" s="2" t="s">
        <v>50</v>
      </c>
      <c r="I726" s="2" t="s">
        <v>1959</v>
      </c>
      <c r="J726" s="3" t="str">
        <f>HYPERLINK("https://www.boe.es/gazeta/dias/1829/08/20/pdfs/GMD-1829-116.pdf#page=4","Abrir facsímil")</f>
        <v>Abrir facsímil</v>
      </c>
      <c r="K726" s="3" t="s">
        <v>52</v>
      </c>
    </row>
    <row r="727" spans="1:11" ht="42" customHeight="1">
      <c r="A727" s="2" t="s">
        <v>1958</v>
      </c>
      <c r="B727" s="2" t="s">
        <v>1958</v>
      </c>
      <c r="C727" s="2" t="s">
        <v>61</v>
      </c>
      <c r="D727" s="2" t="s">
        <v>18</v>
      </c>
      <c r="E727" s="5" t="s">
        <v>56</v>
      </c>
      <c r="F727" s="3" t="s">
        <v>57</v>
      </c>
      <c r="G727" s="3" t="s">
        <v>30</v>
      </c>
      <c r="H727" s="2" t="s">
        <v>50</v>
      </c>
      <c r="I727" s="2" t="s">
        <v>1960</v>
      </c>
      <c r="J727" s="3" t="str">
        <f>HYPERLINK("https://www.boe.es/gazeta/dias/1829/09/15/pdfs/GMD-1829-134.pdf#page=4","Abrir facsímil")</f>
        <v>Abrir facsímil</v>
      </c>
      <c r="K727" s="3" t="s">
        <v>52</v>
      </c>
    </row>
    <row r="728" spans="1:11" ht="42" customHeight="1">
      <c r="A728" s="2" t="s">
        <v>1958</v>
      </c>
      <c r="B728" s="2" t="s">
        <v>1958</v>
      </c>
      <c r="C728" s="2" t="s">
        <v>41</v>
      </c>
      <c r="D728" s="2" t="s">
        <v>42</v>
      </c>
      <c r="E728" s="5" t="s">
        <v>1023</v>
      </c>
      <c r="F728" s="3" t="s">
        <v>1024</v>
      </c>
      <c r="G728" s="3" t="s">
        <v>30</v>
      </c>
      <c r="H728" s="2" t="s">
        <v>50</v>
      </c>
      <c r="I728" s="2" t="s">
        <v>1961</v>
      </c>
      <c r="J728" s="3" t="str">
        <f>HYPERLINK("https://www.boe.es/gazeta/dias/1829/12/29/pdfs/GMD-1829-179.pdf#page=4","Abrir facsímil")</f>
        <v>Abrir facsímil</v>
      </c>
      <c r="K728" s="3" t="s">
        <v>52</v>
      </c>
    </row>
    <row r="729" spans="1:11" ht="42" customHeight="1">
      <c r="A729" s="2" t="s">
        <v>1962</v>
      </c>
      <c r="B729" s="2" t="s">
        <v>1963</v>
      </c>
      <c r="C729" s="2" t="s">
        <v>167</v>
      </c>
      <c r="D729" s="2" t="s">
        <v>18</v>
      </c>
      <c r="E729" s="5" t="s">
        <v>647</v>
      </c>
      <c r="F729" s="3" t="s">
        <v>648</v>
      </c>
      <c r="G729" s="3" t="s">
        <v>30</v>
      </c>
      <c r="H729" s="2" t="s">
        <v>50</v>
      </c>
      <c r="I729" s="2" t="s">
        <v>1964</v>
      </c>
      <c r="J729" s="3" t="str">
        <f>HYPERLINK("https://www.boe.es/gazeta/dias/1829/07/09/pdfs/GMD-1829-98.pdf#page=4","Abrir facsímil")</f>
        <v>Abrir facsímil</v>
      </c>
      <c r="K729" s="3" t="s">
        <v>52</v>
      </c>
    </row>
    <row r="730" spans="1:11" ht="42" customHeight="1">
      <c r="A730" s="2" t="s">
        <v>1962</v>
      </c>
      <c r="B730" s="2" t="s">
        <v>1963</v>
      </c>
      <c r="C730" s="2" t="s">
        <v>17</v>
      </c>
      <c r="D730" s="2" t="s">
        <v>18</v>
      </c>
      <c r="E730" s="5" t="s">
        <v>243</v>
      </c>
      <c r="F730" s="3" t="s">
        <v>244</v>
      </c>
      <c r="G730" s="3" t="s">
        <v>30</v>
      </c>
      <c r="H730" s="2" t="s">
        <v>50</v>
      </c>
      <c r="I730" s="2" t="s">
        <v>1965</v>
      </c>
      <c r="J730" s="3" t="str">
        <f>HYPERLINK("https://www.boe.es/gazeta/dias/1829/07/21/pdfs/GMD-1829-103.pdf#page=4","Abrir facsímil")</f>
        <v>Abrir facsímil</v>
      </c>
      <c r="K730" s="3" t="s">
        <v>52</v>
      </c>
    </row>
    <row r="731" spans="1:11" ht="42" customHeight="1">
      <c r="A731" s="2" t="s">
        <v>1962</v>
      </c>
      <c r="B731" s="2" t="s">
        <v>1963</v>
      </c>
      <c r="C731" s="2" t="s">
        <v>17</v>
      </c>
      <c r="D731" s="2" t="s">
        <v>18</v>
      </c>
      <c r="E731" s="5" t="s">
        <v>282</v>
      </c>
      <c r="F731" s="3" t="s">
        <v>283</v>
      </c>
      <c r="G731" s="3" t="s">
        <v>30</v>
      </c>
      <c r="H731" s="2" t="s">
        <v>50</v>
      </c>
      <c r="I731" s="2" t="s">
        <v>1966</v>
      </c>
      <c r="J731" s="3" t="str">
        <f>HYPERLINK("https://www.boe.es/gazeta/dias/1829/07/25/pdfs/GMD-1829-105.pdf#page=4","Abrir facsímil")</f>
        <v>Abrir facsímil</v>
      </c>
      <c r="K731" s="3" t="s">
        <v>52</v>
      </c>
    </row>
    <row r="732" spans="1:11" ht="42" customHeight="1">
      <c r="A732" s="2" t="s">
        <v>1962</v>
      </c>
      <c r="B732" s="2" t="s">
        <v>1963</v>
      </c>
      <c r="C732" s="2" t="s">
        <v>34</v>
      </c>
      <c r="D732" s="2" t="s">
        <v>35</v>
      </c>
      <c r="E732" s="5" t="s">
        <v>214</v>
      </c>
      <c r="F732" s="3" t="s">
        <v>215</v>
      </c>
      <c r="G732" s="3" t="s">
        <v>30</v>
      </c>
      <c r="H732" s="2" t="s">
        <v>50</v>
      </c>
      <c r="I732" s="2" t="s">
        <v>1967</v>
      </c>
      <c r="J732" s="3" t="str">
        <f>HYPERLINK("https://www.boe.es/gazeta/dias/1829/08/13/pdfs/GMD-1829-113.pdf#page=4","Abrir facsímil")</f>
        <v>Abrir facsímil</v>
      </c>
      <c r="K732" s="3" t="s">
        <v>52</v>
      </c>
    </row>
    <row r="733" spans="1:11" ht="42" customHeight="1">
      <c r="A733" s="2" t="s">
        <v>1962</v>
      </c>
      <c r="B733" s="2" t="s">
        <v>1963</v>
      </c>
      <c r="C733" s="2" t="s">
        <v>17</v>
      </c>
      <c r="D733" s="2" t="s">
        <v>18</v>
      </c>
      <c r="E733" s="5" t="s">
        <v>1608</v>
      </c>
      <c r="F733" s="3" t="s">
        <v>1609</v>
      </c>
      <c r="G733" s="3" t="s">
        <v>30</v>
      </c>
      <c r="H733" s="2" t="s">
        <v>50</v>
      </c>
      <c r="I733" s="2" t="s">
        <v>1968</v>
      </c>
      <c r="J733" s="3" t="str">
        <f>HYPERLINK("https://www.boe.es/gazeta/dias/1829/08/22/pdfs/GMD-1829-117.pdf#page=4","Abrir facsímil")</f>
        <v>Abrir facsímil</v>
      </c>
      <c r="K733" s="3" t="s">
        <v>52</v>
      </c>
    </row>
    <row r="734" spans="1:11" ht="42" customHeight="1">
      <c r="A734" s="2" t="s">
        <v>1962</v>
      </c>
      <c r="B734" s="2" t="s">
        <v>1963</v>
      </c>
      <c r="C734" s="2" t="s">
        <v>27</v>
      </c>
      <c r="D734" s="2" t="s">
        <v>18</v>
      </c>
      <c r="E734" s="5" t="s">
        <v>316</v>
      </c>
      <c r="F734" s="3" t="s">
        <v>317</v>
      </c>
      <c r="G734" s="3" t="s">
        <v>30</v>
      </c>
      <c r="H734" s="2" t="s">
        <v>50</v>
      </c>
      <c r="I734" s="2" t="s">
        <v>1969</v>
      </c>
      <c r="J734" s="3" t="str">
        <f>HYPERLINK("https://www.boe.es/gazeta/dias/1829/09/22/pdfs/GMD-1829-137.pdf#page=4","Abrir facsímil")</f>
        <v>Abrir facsímil</v>
      </c>
      <c r="K734" s="3" t="s">
        <v>52</v>
      </c>
    </row>
    <row r="735" spans="1:11" ht="42" customHeight="1">
      <c r="A735" s="2" t="s">
        <v>1962</v>
      </c>
      <c r="B735" s="2" t="s">
        <v>1963</v>
      </c>
      <c r="C735" s="2" t="s">
        <v>167</v>
      </c>
      <c r="D735" s="2" t="s">
        <v>18</v>
      </c>
      <c r="E735" s="5" t="s">
        <v>183</v>
      </c>
      <c r="F735" s="3" t="s">
        <v>184</v>
      </c>
      <c r="G735" s="3" t="s">
        <v>30</v>
      </c>
      <c r="H735" s="2" t="s">
        <v>50</v>
      </c>
      <c r="I735" s="2" t="s">
        <v>1970</v>
      </c>
      <c r="J735" s="3" t="str">
        <f>HYPERLINK("https://www.boe.es/gazeta/dias/1829/10/13/pdfs/GMD-1829-146.pdf#page=4","Abrir facsímil")</f>
        <v>Abrir facsímil</v>
      </c>
      <c r="K735" s="3" t="s">
        <v>52</v>
      </c>
    </row>
    <row r="736" spans="1:11" ht="42" customHeight="1">
      <c r="A736" s="2" t="s">
        <v>1962</v>
      </c>
      <c r="B736" s="2" t="s">
        <v>1963</v>
      </c>
      <c r="C736" s="2" t="s">
        <v>55</v>
      </c>
      <c r="D736" s="2" t="s">
        <v>18</v>
      </c>
      <c r="E736" s="5" t="s">
        <v>425</v>
      </c>
      <c r="F736" s="3" t="s">
        <v>426</v>
      </c>
      <c r="G736" s="3" t="s">
        <v>30</v>
      </c>
      <c r="H736" s="2" t="s">
        <v>50</v>
      </c>
      <c r="I736" s="2" t="s">
        <v>1971</v>
      </c>
      <c r="J736" s="3" t="str">
        <f>HYPERLINK("https://www.boe.es/gazeta/dias/1829/10/15/pdfs/GMD-1829-147.pdf#page=4","Abrir facsímil")</f>
        <v>Abrir facsímil</v>
      </c>
      <c r="K736" s="3" t="s">
        <v>52</v>
      </c>
    </row>
    <row r="737" spans="1:11" ht="42" customHeight="1">
      <c r="A737" s="2" t="s">
        <v>1962</v>
      </c>
      <c r="B737" s="2" t="s">
        <v>1963</v>
      </c>
      <c r="C737" s="2" t="s">
        <v>55</v>
      </c>
      <c r="D737" s="2" t="s">
        <v>18</v>
      </c>
      <c r="E737" s="5" t="s">
        <v>132</v>
      </c>
      <c r="F737" s="3" t="s">
        <v>133</v>
      </c>
      <c r="G737" s="3" t="s">
        <v>30</v>
      </c>
      <c r="H737" s="2" t="s">
        <v>50</v>
      </c>
      <c r="I737" s="2" t="s">
        <v>1972</v>
      </c>
      <c r="J737" s="3" t="str">
        <f>HYPERLINK("https://www.boe.es/gazeta/dias/1829/10/27/pdfs/GMD-1829-152.pdf#page=4","Abrir facsímil")</f>
        <v>Abrir facsímil</v>
      </c>
      <c r="K737" s="3" t="s">
        <v>52</v>
      </c>
    </row>
    <row r="738" spans="1:11" ht="42" customHeight="1">
      <c r="A738" s="2" t="s">
        <v>1962</v>
      </c>
      <c r="B738" s="2" t="s">
        <v>1963</v>
      </c>
      <c r="C738" s="2" t="s">
        <v>41</v>
      </c>
      <c r="D738" s="2" t="s">
        <v>42</v>
      </c>
      <c r="E738" s="5" t="s">
        <v>334</v>
      </c>
      <c r="F738" s="3" t="s">
        <v>335</v>
      </c>
      <c r="G738" s="3" t="s">
        <v>30</v>
      </c>
      <c r="H738" s="2" t="s">
        <v>50</v>
      </c>
      <c r="I738" s="2" t="s">
        <v>1973</v>
      </c>
      <c r="J738" s="3" t="str">
        <f>HYPERLINK("https://www.boe.es/gazeta/dias/1829/11/19/pdfs/GMD-1829-162.pdf#page=4","Abrir facsímil")</f>
        <v>Abrir facsímil</v>
      </c>
      <c r="K738" s="3" t="s">
        <v>52</v>
      </c>
    </row>
    <row r="739" spans="1:11" ht="42" customHeight="1">
      <c r="A739" s="2" t="s">
        <v>1962</v>
      </c>
      <c r="B739" s="2" t="s">
        <v>1963</v>
      </c>
      <c r="C739" s="2" t="s">
        <v>41</v>
      </c>
      <c r="D739" s="2" t="s">
        <v>42</v>
      </c>
      <c r="E739" s="5" t="s">
        <v>398</v>
      </c>
      <c r="F739" s="3" t="s">
        <v>399</v>
      </c>
      <c r="G739" s="3" t="s">
        <v>30</v>
      </c>
      <c r="H739" s="2" t="s">
        <v>50</v>
      </c>
      <c r="I739" s="2" t="s">
        <v>1974</v>
      </c>
      <c r="J739" s="3" t="str">
        <f>HYPERLINK("https://www.boe.es/gazeta/dias/1829/12/24/pdfs/GMD-1829-177.pdf#page=4","Abrir facsímil")</f>
        <v>Abrir facsímil</v>
      </c>
      <c r="K739" s="3" t="s">
        <v>52</v>
      </c>
    </row>
    <row r="740" spans="1:11" ht="42" customHeight="1">
      <c r="A740" s="2" t="s">
        <v>1975</v>
      </c>
      <c r="B740" s="2" t="s">
        <v>1976</v>
      </c>
      <c r="C740" s="2" t="s">
        <v>17</v>
      </c>
      <c r="D740" s="2" t="s">
        <v>18</v>
      </c>
      <c r="E740" s="5" t="s">
        <v>1287</v>
      </c>
      <c r="F740" s="3" t="s">
        <v>1288</v>
      </c>
      <c r="G740" s="3" t="s">
        <v>30</v>
      </c>
      <c r="H740" s="2" t="s">
        <v>50</v>
      </c>
      <c r="I740" s="2" t="s">
        <v>1977</v>
      </c>
      <c r="J740" s="3" t="str">
        <f>HYPERLINK("https://www.boe.es/gazeta/dias/1829/10/10/pdfs/GMD-1829-145.pdf#page=4","Abrir facsímil")</f>
        <v>Abrir facsímil</v>
      </c>
      <c r="K740" s="3" t="s">
        <v>52</v>
      </c>
    </row>
    <row r="741" spans="1:11" ht="42" customHeight="1">
      <c r="A741" s="2" t="s">
        <v>1978</v>
      </c>
      <c r="B741" s="2" t="s">
        <v>1978</v>
      </c>
      <c r="C741" s="2" t="s">
        <v>27</v>
      </c>
      <c r="D741" s="2" t="s">
        <v>18</v>
      </c>
      <c r="E741" s="5" t="s">
        <v>992</v>
      </c>
      <c r="F741" s="3" t="s">
        <v>993</v>
      </c>
      <c r="G741" s="3" t="s">
        <v>30</v>
      </c>
      <c r="H741" s="2" t="s">
        <v>50</v>
      </c>
      <c r="I741" s="2" t="s">
        <v>1979</v>
      </c>
      <c r="J741" s="3" t="str">
        <f>HYPERLINK("https://www.boe.es/gazeta/dias/1829/06/25/pdfs/GMD-1829-92.pdf#page=4","Abrir facsímil")</f>
        <v>Abrir facsímil</v>
      </c>
      <c r="K741" s="3" t="s">
        <v>52</v>
      </c>
    </row>
    <row r="742" spans="1:11" ht="42" customHeight="1">
      <c r="A742" s="2" t="s">
        <v>1978</v>
      </c>
      <c r="B742" s="2" t="s">
        <v>1978</v>
      </c>
      <c r="C742" s="2" t="s">
        <v>34</v>
      </c>
      <c r="D742" s="2" t="s">
        <v>35</v>
      </c>
      <c r="E742" s="5" t="s">
        <v>279</v>
      </c>
      <c r="F742" s="3" t="s">
        <v>280</v>
      </c>
      <c r="G742" s="3" t="s">
        <v>21</v>
      </c>
      <c r="H742" s="2" t="s">
        <v>50</v>
      </c>
      <c r="I742" s="2" t="s">
        <v>1980</v>
      </c>
      <c r="J742" s="3" t="str">
        <f>HYPERLINK("https://www.boe.es/gazeta/dias/1829/06/27/pdfs/GMD-1829-93.pdf#page=3","Abrir facsímil")</f>
        <v>Abrir facsímil</v>
      </c>
      <c r="K742" s="3" t="s">
        <v>52</v>
      </c>
    </row>
    <row r="743" spans="1:11" ht="42" customHeight="1">
      <c r="A743" s="2" t="s">
        <v>1981</v>
      </c>
      <c r="B743" s="2" t="s">
        <v>1981</v>
      </c>
      <c r="C743" s="2" t="s">
        <v>151</v>
      </c>
      <c r="D743" s="2" t="s">
        <v>18</v>
      </c>
      <c r="E743" s="5" t="s">
        <v>168</v>
      </c>
      <c r="F743" s="3" t="s">
        <v>169</v>
      </c>
      <c r="G743" s="3" t="s">
        <v>71</v>
      </c>
      <c r="H743" s="2" t="s">
        <v>50</v>
      </c>
      <c r="I743" s="2" t="s">
        <v>1982</v>
      </c>
      <c r="J743" s="3" t="str">
        <f>HYPERLINK("https://www.boe.es/gazeta/dias/1829/07/04/pdfs/GMD-1829-96.pdf#page=2","Abrir facsímil")</f>
        <v>Abrir facsímil</v>
      </c>
      <c r="K743" s="3" t="s">
        <v>52</v>
      </c>
    </row>
    <row r="744" spans="1:11" ht="42" customHeight="1">
      <c r="A744" s="2" t="s">
        <v>1983</v>
      </c>
      <c r="B744" s="2" t="s">
        <v>1983</v>
      </c>
      <c r="C744" s="2" t="s">
        <v>27</v>
      </c>
      <c r="D744" s="2" t="s">
        <v>18</v>
      </c>
      <c r="E744" s="5" t="s">
        <v>1291</v>
      </c>
      <c r="F744" s="3" t="s">
        <v>1292</v>
      </c>
      <c r="G744" s="3" t="s">
        <v>30</v>
      </c>
      <c r="H744" s="2" t="s">
        <v>50</v>
      </c>
      <c r="I744" s="2" t="s">
        <v>1984</v>
      </c>
      <c r="J744" s="3" t="str">
        <f>HYPERLINK("https://www.boe.es/gazeta/dias/1829/12/17/pdfs/GMD-1829-174.pdf#page=4","Abrir facsímil")</f>
        <v>Abrir facsímil</v>
      </c>
      <c r="K744" s="3" t="s">
        <v>52</v>
      </c>
    </row>
    <row r="745" spans="1:11" ht="42" customHeight="1">
      <c r="A745" s="2" t="s">
        <v>1985</v>
      </c>
      <c r="B745" s="2" t="s">
        <v>1986</v>
      </c>
      <c r="C745" s="2" t="s">
        <v>41</v>
      </c>
      <c r="D745" s="2" t="s">
        <v>42</v>
      </c>
      <c r="E745" s="5" t="s">
        <v>128</v>
      </c>
      <c r="F745" s="3" t="s">
        <v>129</v>
      </c>
      <c r="G745" s="3" t="s">
        <v>21</v>
      </c>
      <c r="H745" s="2" t="s">
        <v>50</v>
      </c>
      <c r="I745" s="2" t="s">
        <v>1987</v>
      </c>
      <c r="J745" s="3" t="str">
        <f>HYPERLINK("https://www.boe.es/gazeta/dias/1829/09/01/pdfs/GMD-1829-121.pdf#page=3","Abrir facsímil")</f>
        <v>Abrir facsímil</v>
      </c>
      <c r="K745" s="3" t="s">
        <v>52</v>
      </c>
    </row>
    <row r="746" spans="1:11" ht="42" customHeight="1">
      <c r="A746" s="2" t="s">
        <v>1988</v>
      </c>
      <c r="B746" s="2" t="s">
        <v>1989</v>
      </c>
      <c r="C746" s="2" t="s">
        <v>17</v>
      </c>
      <c r="D746" s="2" t="s">
        <v>18</v>
      </c>
      <c r="E746" s="5" t="s">
        <v>1007</v>
      </c>
      <c r="F746" s="3" t="s">
        <v>1008</v>
      </c>
      <c r="G746" s="3" t="s">
        <v>30</v>
      </c>
      <c r="H746" s="2" t="s">
        <v>50</v>
      </c>
      <c r="I746" s="2" t="s">
        <v>1990</v>
      </c>
      <c r="J746" s="3" t="str">
        <f>HYPERLINK("https://www.boe.es/gazeta/dias/1829/08/27/pdfs/GMD-1829-119.pdf#page=4","Abrir facsímil")</f>
        <v>Abrir facsímil</v>
      </c>
      <c r="K746" s="3" t="s">
        <v>52</v>
      </c>
    </row>
    <row r="747" spans="1:11" ht="42" customHeight="1">
      <c r="A747" s="2" t="s">
        <v>1991</v>
      </c>
      <c r="B747" s="2" t="s">
        <v>1991</v>
      </c>
      <c r="C747" s="2" t="s">
        <v>167</v>
      </c>
      <c r="D747" s="2" t="s">
        <v>18</v>
      </c>
      <c r="E747" s="5" t="s">
        <v>393</v>
      </c>
      <c r="F747" s="3" t="s">
        <v>394</v>
      </c>
      <c r="G747" s="3" t="s">
        <v>30</v>
      </c>
      <c r="H747" s="2" t="s">
        <v>50</v>
      </c>
      <c r="I747" s="2" t="s">
        <v>1992</v>
      </c>
      <c r="J747" s="3" t="str">
        <f>HYPERLINK("https://www.boe.es/gazeta/dias/1829/06/04/pdfs/GMD-1829-83.pdf#page=4","Abrir facsímil")</f>
        <v>Abrir facsímil</v>
      </c>
      <c r="K747" s="3" t="s">
        <v>52</v>
      </c>
    </row>
    <row r="748" spans="1:11" ht="42" customHeight="1">
      <c r="A748" s="2" t="s">
        <v>1993</v>
      </c>
      <c r="B748" s="2" t="s">
        <v>1994</v>
      </c>
      <c r="C748" s="2" t="s">
        <v>34</v>
      </c>
      <c r="D748" s="2" t="s">
        <v>35</v>
      </c>
      <c r="E748" s="5" t="s">
        <v>429</v>
      </c>
      <c r="F748" s="3" t="s">
        <v>430</v>
      </c>
      <c r="G748" s="3" t="s">
        <v>30</v>
      </c>
      <c r="H748" s="2" t="s">
        <v>50</v>
      </c>
      <c r="I748" s="2" t="s">
        <v>1995</v>
      </c>
      <c r="J748" s="3" t="str">
        <f>HYPERLINK("https://www.boe.es/gazeta/dias/1829/06/20/pdfs/GMD-1829-90.pdf#page=4","Abrir facsímil")</f>
        <v>Abrir facsímil</v>
      </c>
      <c r="K748" s="3" t="s">
        <v>52</v>
      </c>
    </row>
    <row r="749" spans="1:11" ht="42" customHeight="1">
      <c r="A749" s="2" t="s">
        <v>1996</v>
      </c>
      <c r="B749" s="2" t="s">
        <v>1996</v>
      </c>
      <c r="C749" s="2" t="s">
        <v>167</v>
      </c>
      <c r="D749" s="2" t="s">
        <v>18</v>
      </c>
      <c r="E749" s="5" t="s">
        <v>1142</v>
      </c>
      <c r="F749" s="3" t="s">
        <v>1143</v>
      </c>
      <c r="G749" s="3" t="s">
        <v>71</v>
      </c>
      <c r="H749" s="2" t="s">
        <v>50</v>
      </c>
      <c r="I749" s="2" t="s">
        <v>1997</v>
      </c>
      <c r="J749" s="3" t="str">
        <f>HYPERLINK("https://www.boe.es/gazeta/dias/1829/04/18/pdfs/GMD-1829-47.pdf#page=2","Abrir facsímil")</f>
        <v>Abrir facsímil</v>
      </c>
      <c r="K749" s="3" t="s">
        <v>52</v>
      </c>
    </row>
    <row r="750" spans="1:11" ht="42" customHeight="1">
      <c r="A750" s="2" t="s">
        <v>1998</v>
      </c>
      <c r="B750" s="2" t="s">
        <v>1999</v>
      </c>
      <c r="C750" s="2" t="s">
        <v>17</v>
      </c>
      <c r="D750" s="2" t="s">
        <v>18</v>
      </c>
      <c r="E750" s="5" t="s">
        <v>248</v>
      </c>
      <c r="F750" s="3" t="s">
        <v>249</v>
      </c>
      <c r="G750" s="3" t="s">
        <v>45</v>
      </c>
      <c r="H750" s="2" t="s">
        <v>50</v>
      </c>
      <c r="I750" s="2" t="s">
        <v>2000</v>
      </c>
      <c r="J750" s="3" t="str">
        <f>HYPERLINK("https://www.boe.es/gazeta/dias/1829/12/31/pdfs/GMD-1829-180.pdf#page=1","Abrir facsímil")</f>
        <v>Abrir facsímil</v>
      </c>
      <c r="K750" s="3" t="s">
        <v>52</v>
      </c>
    </row>
    <row r="751" spans="1:11" ht="42" customHeight="1">
      <c r="A751" s="2" t="s">
        <v>2001</v>
      </c>
      <c r="B751" s="2" t="s">
        <v>2002</v>
      </c>
      <c r="C751" s="2" t="s">
        <v>41</v>
      </c>
      <c r="D751" s="2" t="s">
        <v>42</v>
      </c>
      <c r="E751" s="5" t="s">
        <v>248</v>
      </c>
      <c r="F751" s="3" t="s">
        <v>249</v>
      </c>
      <c r="G751" s="3" t="s">
        <v>45</v>
      </c>
      <c r="H751" s="2" t="s">
        <v>50</v>
      </c>
      <c r="I751" s="2" t="s">
        <v>2003</v>
      </c>
      <c r="J751" s="3" t="str">
        <f>HYPERLINK("https://www.boe.es/gazeta/dias/1829/12/31/pdfs/GMD-1829-180.pdf#page=1","Abrir facsímil")</f>
        <v>Abrir facsímil</v>
      </c>
      <c r="K751" s="3" t="s">
        <v>52</v>
      </c>
    </row>
    <row r="752" spans="1:11" ht="42" customHeight="1">
      <c r="A752" s="2" t="s">
        <v>2004</v>
      </c>
      <c r="B752" s="2" t="s">
        <v>2004</v>
      </c>
      <c r="C752" s="2" t="s">
        <v>41</v>
      </c>
      <c r="D752" s="2" t="s">
        <v>42</v>
      </c>
      <c r="E752" s="5" t="s">
        <v>56</v>
      </c>
      <c r="F752" s="3" t="s">
        <v>57</v>
      </c>
      <c r="G752" s="3" t="s">
        <v>21</v>
      </c>
      <c r="H752" s="2" t="s">
        <v>50</v>
      </c>
      <c r="I752" s="2" t="s">
        <v>2005</v>
      </c>
      <c r="J752" s="3" t="str">
        <f>HYPERLINK("https://www.boe.es/gazeta/dias/1829/09/15/pdfs/GMD-1829-134.pdf#page=3","Abrir facsímil")</f>
        <v>Abrir facsímil</v>
      </c>
      <c r="K752" s="3" t="s">
        <v>52</v>
      </c>
    </row>
    <row r="753" spans="1:11" ht="42" customHeight="1">
      <c r="A753" s="2" t="s">
        <v>2006</v>
      </c>
      <c r="B753" s="2" t="s">
        <v>2007</v>
      </c>
      <c r="C753" s="2" t="s">
        <v>41</v>
      </c>
      <c r="D753" s="2" t="s">
        <v>42</v>
      </c>
      <c r="E753" s="5" t="s">
        <v>56</v>
      </c>
      <c r="F753" s="3" t="s">
        <v>57</v>
      </c>
      <c r="G753" s="3" t="s">
        <v>21</v>
      </c>
      <c r="H753" s="2" t="s">
        <v>50</v>
      </c>
      <c r="I753" s="2" t="s">
        <v>2008</v>
      </c>
      <c r="J753" s="3" t="str">
        <f>HYPERLINK("https://www.boe.es/gazeta/dias/1829/09/15/pdfs/GMD-1829-134.pdf#page=3","Abrir facsímil")</f>
        <v>Abrir facsímil</v>
      </c>
      <c r="K753" s="3" t="s">
        <v>52</v>
      </c>
    </row>
    <row r="754" spans="1:11" ht="42" customHeight="1">
      <c r="A754" s="2" t="s">
        <v>2009</v>
      </c>
      <c r="B754" s="2" t="s">
        <v>2009</v>
      </c>
      <c r="C754" s="2" t="s">
        <v>41</v>
      </c>
      <c r="D754" s="2" t="s">
        <v>42</v>
      </c>
      <c r="E754" s="5" t="s">
        <v>992</v>
      </c>
      <c r="F754" s="3" t="s">
        <v>993</v>
      </c>
      <c r="G754" s="3" t="s">
        <v>45</v>
      </c>
      <c r="H754" s="2" t="s">
        <v>50</v>
      </c>
      <c r="I754" s="2" t="s">
        <v>2010</v>
      </c>
      <c r="J754" s="3" t="str">
        <f>HYPERLINK("https://www.boe.es/gazeta/dias/1829/06/25/pdfs/GMD-1829-92.pdf#page=1","Abrir facsímil")</f>
        <v>Abrir facsímil</v>
      </c>
      <c r="K754" s="3" t="s">
        <v>52</v>
      </c>
    </row>
    <row r="755" spans="1:11" ht="42" customHeight="1">
      <c r="A755" s="2" t="s">
        <v>2011</v>
      </c>
      <c r="B755" s="2" t="s">
        <v>2012</v>
      </c>
      <c r="C755" s="2" t="s">
        <v>41</v>
      </c>
      <c r="D755" s="2" t="s">
        <v>42</v>
      </c>
      <c r="E755" s="5" t="s">
        <v>248</v>
      </c>
      <c r="F755" s="3" t="s">
        <v>249</v>
      </c>
      <c r="G755" s="3" t="s">
        <v>21</v>
      </c>
      <c r="H755" s="2" t="s">
        <v>50</v>
      </c>
      <c r="I755" s="2" t="s">
        <v>2013</v>
      </c>
      <c r="J755" s="3" t="str">
        <f>HYPERLINK("https://www.boe.es/gazeta/dias/1829/12/31/pdfs/GMD-1829-180.pdf#page=3","Abrir facsímil")</f>
        <v>Abrir facsímil</v>
      </c>
      <c r="K755" s="3" t="s">
        <v>52</v>
      </c>
    </row>
    <row r="756" spans="1:11" ht="42" customHeight="1">
      <c r="A756" s="2" t="s">
        <v>2014</v>
      </c>
      <c r="B756" s="2" t="s">
        <v>2014</v>
      </c>
      <c r="C756" s="2" t="s">
        <v>41</v>
      </c>
      <c r="D756" s="2" t="s">
        <v>42</v>
      </c>
      <c r="E756" s="5" t="s">
        <v>147</v>
      </c>
      <c r="F756" s="3" t="s">
        <v>148</v>
      </c>
      <c r="G756" s="3" t="s">
        <v>71</v>
      </c>
      <c r="H756" s="2" t="s">
        <v>50</v>
      </c>
      <c r="I756" s="2" t="s">
        <v>2015</v>
      </c>
      <c r="J756" s="3" t="str">
        <f>HYPERLINK("https://www.boe.es/gazeta/dias/1829/12/19/pdfs/GMD-1829-175.pdf#page=2","Abrir facsímil")</f>
        <v>Abrir facsímil</v>
      </c>
      <c r="K756" s="3" t="s">
        <v>52</v>
      </c>
    </row>
    <row r="757" spans="1:11" ht="42" customHeight="1">
      <c r="A757" s="2" t="s">
        <v>2016</v>
      </c>
      <c r="B757" s="2" t="s">
        <v>2016</v>
      </c>
      <c r="C757" s="2" t="s">
        <v>151</v>
      </c>
      <c r="D757" s="2" t="s">
        <v>18</v>
      </c>
      <c r="E757" s="5" t="s">
        <v>732</v>
      </c>
      <c r="F757" s="3" t="s">
        <v>733</v>
      </c>
      <c r="G757" s="3" t="s">
        <v>45</v>
      </c>
      <c r="H757" s="2" t="s">
        <v>50</v>
      </c>
      <c r="I757" s="2" t="s">
        <v>2017</v>
      </c>
      <c r="J757" s="3" t="str">
        <f>HYPERLINK("https://www.boe.es/gazeta/dias/1829/04/02/pdfs/GMD-1829-40.pdf#page=1","Abrir facsímil")</f>
        <v>Abrir facsímil</v>
      </c>
      <c r="K757" s="3" t="s">
        <v>52</v>
      </c>
    </row>
    <row r="758" spans="1:11" ht="42" customHeight="1">
      <c r="A758" s="2" t="s">
        <v>2016</v>
      </c>
      <c r="B758" s="2" t="s">
        <v>2016</v>
      </c>
      <c r="C758" s="2" t="s">
        <v>17</v>
      </c>
      <c r="D758" s="2" t="s">
        <v>18</v>
      </c>
      <c r="E758" s="5" t="s">
        <v>798</v>
      </c>
      <c r="F758" s="3" t="s">
        <v>799</v>
      </c>
      <c r="G758" s="3" t="s">
        <v>800</v>
      </c>
      <c r="H758" s="2" t="s">
        <v>50</v>
      </c>
      <c r="I758" s="2" t="s">
        <v>2018</v>
      </c>
      <c r="J758" s="3" t="str">
        <f>HYPERLINK("https://www.boe.es/gazeta/dias/1829/05/12/pdfs/GMD-1829-62.pdf#page=3","Abrir facsímil")</f>
        <v>Abrir facsímil</v>
      </c>
      <c r="K758" s="3" t="s">
        <v>52</v>
      </c>
    </row>
    <row r="759" spans="1:11" ht="42" customHeight="1">
      <c r="A759" s="2" t="s">
        <v>2019</v>
      </c>
      <c r="B759" s="2" t="s">
        <v>2019</v>
      </c>
      <c r="C759" s="2" t="s">
        <v>41</v>
      </c>
      <c r="D759" s="2" t="s">
        <v>42</v>
      </c>
      <c r="E759" s="5" t="s">
        <v>1634</v>
      </c>
      <c r="F759" s="3" t="s">
        <v>1635</v>
      </c>
      <c r="G759" s="3" t="s">
        <v>71</v>
      </c>
      <c r="H759" s="2" t="s">
        <v>50</v>
      </c>
      <c r="I759" s="2" t="s">
        <v>2020</v>
      </c>
      <c r="J759" s="3" t="str">
        <f>HYPERLINK("https://www.boe.es/gazeta/dias/1829/05/14/pdfs/GMD-1829-67.pdf#page=2","Abrir facsímil")</f>
        <v>Abrir facsímil</v>
      </c>
      <c r="K759" s="3" t="s">
        <v>52</v>
      </c>
    </row>
    <row r="760" spans="1:11" ht="42" customHeight="1">
      <c r="A760" s="2" t="s">
        <v>2021</v>
      </c>
      <c r="B760" s="2" t="s">
        <v>2022</v>
      </c>
      <c r="C760" s="2" t="s">
        <v>55</v>
      </c>
      <c r="D760" s="2" t="s">
        <v>18</v>
      </c>
      <c r="E760" s="5" t="s">
        <v>1501</v>
      </c>
      <c r="F760" s="3" t="s">
        <v>1502</v>
      </c>
      <c r="G760" s="3" t="s">
        <v>21</v>
      </c>
      <c r="H760" s="2" t="s">
        <v>50</v>
      </c>
      <c r="I760" s="2" t="s">
        <v>2023</v>
      </c>
      <c r="J760" s="3" t="str">
        <f>HYPERLINK("https://www.boe.es/gazeta/dias/1829/04/14/pdfs/GMD-1829-45.pdf#page=3","Abrir facsímil")</f>
        <v>Abrir facsímil</v>
      </c>
      <c r="K760" s="3" t="s">
        <v>52</v>
      </c>
    </row>
    <row r="761" spans="1:11" ht="42" customHeight="1">
      <c r="A761" s="2" t="s">
        <v>2024</v>
      </c>
      <c r="B761" s="2" t="s">
        <v>2024</v>
      </c>
      <c r="C761" s="2" t="s">
        <v>41</v>
      </c>
      <c r="D761" s="2" t="s">
        <v>42</v>
      </c>
      <c r="E761" s="5" t="s">
        <v>279</v>
      </c>
      <c r="F761" s="3" t="s">
        <v>280</v>
      </c>
      <c r="G761" s="3" t="s">
        <v>45</v>
      </c>
      <c r="H761" s="2" t="s">
        <v>50</v>
      </c>
      <c r="I761" s="2" t="s">
        <v>2025</v>
      </c>
      <c r="J761" s="3" t="str">
        <f>HYPERLINK("https://www.boe.es/gazeta/dias/1829/06/27/pdfs/GMD-1829-93.pdf#page=1","Abrir facsímil")</f>
        <v>Abrir facsímil</v>
      </c>
      <c r="K761" s="3" t="s">
        <v>52</v>
      </c>
    </row>
    <row r="762" spans="1:11" ht="42" customHeight="1">
      <c r="A762" s="2" t="s">
        <v>2026</v>
      </c>
      <c r="B762" s="2" t="s">
        <v>2027</v>
      </c>
      <c r="C762" s="2" t="s">
        <v>41</v>
      </c>
      <c r="D762" s="2" t="s">
        <v>42</v>
      </c>
      <c r="E762" s="5" t="s">
        <v>233</v>
      </c>
      <c r="F762" s="3" t="s">
        <v>234</v>
      </c>
      <c r="G762" s="3" t="s">
        <v>71</v>
      </c>
      <c r="H762" s="2" t="s">
        <v>50</v>
      </c>
      <c r="I762" s="2" t="s">
        <v>2028</v>
      </c>
      <c r="J762" s="3" t="str">
        <f>HYPERLINK("https://www.boe.es/gazeta/dias/1829/03/07/pdfs/GMD-1829-29.pdf#page=2","Abrir facsímil")</f>
        <v>Abrir facsímil</v>
      </c>
      <c r="K762" s="3" t="s">
        <v>52</v>
      </c>
    </row>
    <row r="763" spans="1:11" ht="42" customHeight="1">
      <c r="A763" s="2" t="s">
        <v>2026</v>
      </c>
      <c r="B763" s="2" t="s">
        <v>2027</v>
      </c>
      <c r="C763" s="2" t="s">
        <v>41</v>
      </c>
      <c r="D763" s="2" t="s">
        <v>42</v>
      </c>
      <c r="E763" s="5" t="s">
        <v>19</v>
      </c>
      <c r="F763" s="3" t="s">
        <v>20</v>
      </c>
      <c r="G763" s="3" t="s">
        <v>21</v>
      </c>
      <c r="H763" s="2" t="s">
        <v>50</v>
      </c>
      <c r="I763" s="2" t="s">
        <v>2029</v>
      </c>
      <c r="J763" s="3" t="str">
        <f>HYPERLINK("https://www.boe.es/gazeta/dias/1829/11/21/pdfs/GMD-1829-163.pdf#page=3","Abrir facsímil")</f>
        <v>Abrir facsímil</v>
      </c>
      <c r="K763" s="3" t="s">
        <v>52</v>
      </c>
    </row>
    <row r="764" spans="1:11" ht="42" customHeight="1">
      <c r="A764" s="2" t="s">
        <v>2030</v>
      </c>
      <c r="B764" s="2" t="s">
        <v>2030</v>
      </c>
      <c r="C764" s="2" t="s">
        <v>41</v>
      </c>
      <c r="D764" s="2" t="s">
        <v>42</v>
      </c>
      <c r="E764" s="5" t="s">
        <v>983</v>
      </c>
      <c r="F764" s="3" t="s">
        <v>984</v>
      </c>
      <c r="G764" s="3" t="s">
        <v>45</v>
      </c>
      <c r="H764" s="2" t="s">
        <v>50</v>
      </c>
      <c r="I764" s="2" t="s">
        <v>2031</v>
      </c>
      <c r="J764" s="3" t="str">
        <f>HYPERLINK("https://www.boe.es/gazeta/dias/1829/01/29/pdfs/GMD-1829-13.pdf#page=1","Abrir facsímil")</f>
        <v>Abrir facsímil</v>
      </c>
      <c r="K764" s="3" t="s">
        <v>52</v>
      </c>
    </row>
    <row r="765" spans="1:11" ht="42" customHeight="1">
      <c r="A765" s="2" t="s">
        <v>2030</v>
      </c>
      <c r="B765" s="2" t="s">
        <v>2030</v>
      </c>
      <c r="C765" s="2" t="s">
        <v>151</v>
      </c>
      <c r="D765" s="2" t="s">
        <v>18</v>
      </c>
      <c r="E765" s="5" t="s">
        <v>43</v>
      </c>
      <c r="F765" s="3" t="s">
        <v>44</v>
      </c>
      <c r="G765" s="3" t="s">
        <v>45</v>
      </c>
      <c r="H765" s="2" t="s">
        <v>50</v>
      </c>
      <c r="I765" s="2" t="s">
        <v>2032</v>
      </c>
      <c r="J765" s="3" t="str">
        <f>HYPERLINK("https://www.boe.es/gazeta/dias/1829/11/14/pdfs/GMD-1829-160.pdf#page=1","Abrir facsímil")</f>
        <v>Abrir facsímil</v>
      </c>
      <c r="K765" s="3" t="s">
        <v>52</v>
      </c>
    </row>
    <row r="766" spans="1:11" ht="42" customHeight="1">
      <c r="A766" s="2" t="s">
        <v>2033</v>
      </c>
      <c r="B766" s="2" t="s">
        <v>2033</v>
      </c>
      <c r="C766" s="2" t="s">
        <v>41</v>
      </c>
      <c r="D766" s="2" t="s">
        <v>42</v>
      </c>
      <c r="E766" s="5" t="s">
        <v>987</v>
      </c>
      <c r="F766" s="3" t="s">
        <v>988</v>
      </c>
      <c r="G766" s="3" t="s">
        <v>71</v>
      </c>
      <c r="H766" s="2" t="s">
        <v>50</v>
      </c>
      <c r="I766" s="2" t="s">
        <v>2034</v>
      </c>
      <c r="J766" s="3" t="str">
        <f>HYPERLINK("https://www.boe.es/gazeta/dias/1829/03/31/pdfs/GMD-1829-39.pdf#page=2","Abrir facsímil")</f>
        <v>Abrir facsímil</v>
      </c>
      <c r="K766" s="3" t="s">
        <v>52</v>
      </c>
    </row>
    <row r="767" spans="1:11" ht="42" customHeight="1">
      <c r="A767" s="2" t="s">
        <v>2035</v>
      </c>
      <c r="B767" s="2" t="s">
        <v>2036</v>
      </c>
      <c r="C767" s="2" t="s">
        <v>167</v>
      </c>
      <c r="D767" s="2" t="s">
        <v>18</v>
      </c>
      <c r="E767" s="5" t="s">
        <v>83</v>
      </c>
      <c r="F767" s="3" t="s">
        <v>84</v>
      </c>
      <c r="G767" s="3" t="s">
        <v>30</v>
      </c>
      <c r="H767" s="2" t="s">
        <v>50</v>
      </c>
      <c r="I767" s="2" t="s">
        <v>2037</v>
      </c>
      <c r="J767" s="3" t="str">
        <f>HYPERLINK("https://www.boe.es/gazeta/dias/1829/08/04/pdfs/GMD-1829-109.pdf#page=4","Abrir facsímil")</f>
        <v>Abrir facsímil</v>
      </c>
      <c r="K767" s="3" t="s">
        <v>52</v>
      </c>
    </row>
    <row r="768" spans="1:11" ht="42" customHeight="1">
      <c r="A768" s="2" t="s">
        <v>2038</v>
      </c>
      <c r="B768" s="2" t="s">
        <v>2039</v>
      </c>
      <c r="C768" s="2" t="s">
        <v>151</v>
      </c>
      <c r="D768" s="2" t="s">
        <v>18</v>
      </c>
      <c r="E768" s="5" t="s">
        <v>456</v>
      </c>
      <c r="F768" s="3" t="s">
        <v>457</v>
      </c>
      <c r="G768" s="3" t="s">
        <v>1466</v>
      </c>
      <c r="H768" s="2" t="s">
        <v>50</v>
      </c>
      <c r="I768" s="2" t="s">
        <v>2040</v>
      </c>
      <c r="J768" s="3" t="str">
        <f>HYPERLINK("https://www.boe.es/gazeta/dias/1829/02/12/pdfs/GMD-1829-19.pdf#page=4","Abrir facsímil")</f>
        <v>Abrir facsímil</v>
      </c>
      <c r="K768" s="3" t="s">
        <v>52</v>
      </c>
    </row>
    <row r="769" spans="1:11" ht="42" customHeight="1">
      <c r="A769" s="2" t="s">
        <v>2041</v>
      </c>
      <c r="B769" s="2" t="s">
        <v>2042</v>
      </c>
      <c r="C769" s="2" t="s">
        <v>34</v>
      </c>
      <c r="D769" s="2" t="s">
        <v>35</v>
      </c>
      <c r="E769" s="5" t="s">
        <v>188</v>
      </c>
      <c r="F769" s="3" t="s">
        <v>189</v>
      </c>
      <c r="G769" s="3" t="s">
        <v>71</v>
      </c>
      <c r="H769" s="2" t="s">
        <v>50</v>
      </c>
      <c r="I769" s="2" t="s">
        <v>2043</v>
      </c>
      <c r="J769" s="3" t="str">
        <f>HYPERLINK("https://www.boe.es/gazeta/dias/1829/05/02/pdfs/GMD-1829-53.pdf#page=2","Abrir facsímil")</f>
        <v>Abrir facsímil</v>
      </c>
      <c r="K769" s="3" t="s">
        <v>52</v>
      </c>
    </row>
    <row r="770" spans="1:11" ht="42" customHeight="1">
      <c r="A770" s="2" t="s">
        <v>2044</v>
      </c>
      <c r="B770" s="2" t="s">
        <v>2045</v>
      </c>
      <c r="C770" s="2" t="s">
        <v>17</v>
      </c>
      <c r="D770" s="2" t="s">
        <v>18</v>
      </c>
      <c r="E770" s="5" t="s">
        <v>416</v>
      </c>
      <c r="F770" s="3" t="s">
        <v>417</v>
      </c>
      <c r="G770" s="3" t="s">
        <v>30</v>
      </c>
      <c r="H770" s="2" t="s">
        <v>50</v>
      </c>
      <c r="I770" s="2" t="s">
        <v>2046</v>
      </c>
      <c r="J770" s="3" t="str">
        <f>HYPERLINK("https://www.boe.es/gazeta/dias/1829/01/03/pdfs/GMD-1829-2.pdf#page=4","Abrir facsímil")</f>
        <v>Abrir facsímil</v>
      </c>
      <c r="K770" s="3" t="s">
        <v>52</v>
      </c>
    </row>
    <row r="771" spans="1:11" ht="42" customHeight="1">
      <c r="A771" s="2" t="s">
        <v>2047</v>
      </c>
      <c r="B771" s="2" t="s">
        <v>2047</v>
      </c>
      <c r="C771" s="2" t="s">
        <v>17</v>
      </c>
      <c r="D771" s="2" t="s">
        <v>18</v>
      </c>
      <c r="E771" s="5" t="s">
        <v>79</v>
      </c>
      <c r="F771" s="3" t="s">
        <v>80</v>
      </c>
      <c r="G771" s="3" t="s">
        <v>71</v>
      </c>
      <c r="H771" s="2" t="s">
        <v>50</v>
      </c>
      <c r="I771" s="2" t="s">
        <v>2048</v>
      </c>
      <c r="J771" s="3" t="str">
        <f>HYPERLINK("https://www.boe.es/gazeta/dias/1829/02/21/pdfs/GMD-1829-23.pdf#page=2","Abrir facsímil")</f>
        <v>Abrir facsímil</v>
      </c>
      <c r="K771" s="3" t="s">
        <v>52</v>
      </c>
    </row>
    <row r="772" spans="1:11" ht="42" customHeight="1">
      <c r="A772" s="2" t="s">
        <v>2049</v>
      </c>
      <c r="B772" s="2" t="s">
        <v>2049</v>
      </c>
      <c r="C772" s="2" t="s">
        <v>17</v>
      </c>
      <c r="D772" s="2" t="s">
        <v>18</v>
      </c>
      <c r="E772" s="5" t="s">
        <v>2050</v>
      </c>
      <c r="F772" s="3" t="s">
        <v>2051</v>
      </c>
      <c r="G772" s="3" t="s">
        <v>21</v>
      </c>
      <c r="H772" s="2" t="s">
        <v>50</v>
      </c>
      <c r="I772" s="2" t="s">
        <v>2052</v>
      </c>
      <c r="J772" s="3" t="str">
        <f>HYPERLINK("https://www.boe.es/gazeta/dias/1829/02/24/pdfs/GMD-1829-24.pdf#page=3","Abrir facsímil")</f>
        <v>Abrir facsímil</v>
      </c>
      <c r="K772" s="3" t="s">
        <v>52</v>
      </c>
    </row>
    <row r="773" spans="1:11" ht="42" customHeight="1">
      <c r="A773" s="2" t="s">
        <v>2049</v>
      </c>
      <c r="B773" s="2" t="s">
        <v>2049</v>
      </c>
      <c r="C773" s="2" t="s">
        <v>151</v>
      </c>
      <c r="D773" s="2" t="s">
        <v>18</v>
      </c>
      <c r="E773" s="5" t="s">
        <v>1195</v>
      </c>
      <c r="F773" s="3" t="s">
        <v>1196</v>
      </c>
      <c r="G773" s="3" t="s">
        <v>1810</v>
      </c>
      <c r="H773" s="2" t="s">
        <v>50</v>
      </c>
      <c r="I773" s="2" t="s">
        <v>2053</v>
      </c>
      <c r="J773" s="3" t="str">
        <f>HYPERLINK("https://www.boe.es/gazeta/dias/1829/08/08/pdfs/GMD-1829-111.pdf#page=2","Abrir facsímil")</f>
        <v>Abrir facsímil</v>
      </c>
      <c r="K773" s="3" t="s">
        <v>52</v>
      </c>
    </row>
    <row r="774" spans="1:11" ht="42" customHeight="1">
      <c r="A774" s="2" t="s">
        <v>2054</v>
      </c>
      <c r="B774" s="2" t="s">
        <v>2054</v>
      </c>
      <c r="C774" s="2" t="s">
        <v>41</v>
      </c>
      <c r="D774" s="2" t="s">
        <v>42</v>
      </c>
      <c r="E774" s="5" t="s">
        <v>1493</v>
      </c>
      <c r="F774" s="3" t="s">
        <v>1494</v>
      </c>
      <c r="G774" s="3" t="s">
        <v>21</v>
      </c>
      <c r="H774" s="2" t="s">
        <v>50</v>
      </c>
      <c r="I774" s="2" t="s">
        <v>2055</v>
      </c>
      <c r="J774" s="3" t="str">
        <f>HYPERLINK("https://www.boe.es/gazeta/dias/1829/05/26/pdfs/GMD-1829-79.pdf#page=3","Abrir facsímil")</f>
        <v>Abrir facsímil</v>
      </c>
      <c r="K774" s="3" t="s">
        <v>52</v>
      </c>
    </row>
    <row r="775" spans="1:11" ht="42" customHeight="1">
      <c r="A775" s="2" t="s">
        <v>2056</v>
      </c>
      <c r="B775" s="2" t="s">
        <v>2056</v>
      </c>
      <c r="C775" s="2" t="s">
        <v>17</v>
      </c>
      <c r="D775" s="2" t="s">
        <v>18</v>
      </c>
      <c r="E775" s="5" t="s">
        <v>282</v>
      </c>
      <c r="F775" s="3" t="s">
        <v>283</v>
      </c>
      <c r="G775" s="3" t="s">
        <v>71</v>
      </c>
      <c r="H775" s="2" t="s">
        <v>50</v>
      </c>
      <c r="I775" s="2" t="s">
        <v>2057</v>
      </c>
      <c r="J775" s="3" t="str">
        <f>HYPERLINK("https://www.boe.es/gazeta/dias/1829/07/25/pdfs/GMD-1829-105.pdf#page=2","Abrir facsímil")</f>
        <v>Abrir facsímil</v>
      </c>
      <c r="K775" s="3" t="s">
        <v>52</v>
      </c>
    </row>
    <row r="776" spans="1:11" ht="42" customHeight="1">
      <c r="A776" s="2" t="s">
        <v>2058</v>
      </c>
      <c r="B776" s="2" t="s">
        <v>2059</v>
      </c>
      <c r="C776" s="2" t="s">
        <v>17</v>
      </c>
      <c r="D776" s="2" t="s">
        <v>18</v>
      </c>
      <c r="E776" s="5" t="s">
        <v>344</v>
      </c>
      <c r="F776" s="3" t="s">
        <v>345</v>
      </c>
      <c r="G776" s="3" t="s">
        <v>30</v>
      </c>
      <c r="H776" s="2" t="s">
        <v>50</v>
      </c>
      <c r="I776" s="2" t="s">
        <v>2060</v>
      </c>
      <c r="J776" s="3" t="str">
        <f>HYPERLINK("https://www.boe.es/gazeta/dias/1829/08/29/pdfs/GMD-1829-120.pdf#page=4","Abrir facsímil")</f>
        <v>Abrir facsímil</v>
      </c>
      <c r="K776" s="3" t="s">
        <v>52</v>
      </c>
    </row>
    <row r="777" spans="1:11" ht="42" customHeight="1">
      <c r="A777" s="2" t="s">
        <v>2061</v>
      </c>
      <c r="B777" s="2" t="s">
        <v>2061</v>
      </c>
      <c r="C777" s="2" t="s">
        <v>41</v>
      </c>
      <c r="D777" s="2" t="s">
        <v>42</v>
      </c>
      <c r="E777" s="5" t="s">
        <v>416</v>
      </c>
      <c r="F777" s="3" t="s">
        <v>417</v>
      </c>
      <c r="G777" s="3" t="s">
        <v>45</v>
      </c>
      <c r="H777" s="2" t="s">
        <v>50</v>
      </c>
      <c r="I777" s="2" t="s">
        <v>2062</v>
      </c>
      <c r="J777" s="3" t="str">
        <f>HYPERLINK("https://www.boe.es/gazeta/dias/1829/01/03/pdfs/GMD-1829-2.pdf#page=1","Abrir facsímil")</f>
        <v>Abrir facsímil</v>
      </c>
      <c r="K777" s="3" t="s">
        <v>52</v>
      </c>
    </row>
    <row r="778" spans="1:11" ht="42" customHeight="1">
      <c r="A778" s="2" t="s">
        <v>2063</v>
      </c>
      <c r="B778" s="2" t="s">
        <v>2064</v>
      </c>
      <c r="C778" s="2" t="s">
        <v>17</v>
      </c>
      <c r="D778" s="2" t="s">
        <v>18</v>
      </c>
      <c r="E778" s="5" t="s">
        <v>1116</v>
      </c>
      <c r="F778" s="3" t="s">
        <v>1117</v>
      </c>
      <c r="G778" s="3" t="s">
        <v>30</v>
      </c>
      <c r="H778" s="2" t="s">
        <v>50</v>
      </c>
      <c r="I778" s="2" t="s">
        <v>2065</v>
      </c>
      <c r="J778" s="3" t="str">
        <f>HYPERLINK("https://www.boe.es/gazeta/dias/1829/09/03/pdfs/GMD-1829-122.pdf#page=4","Abrir facsímil")</f>
        <v>Abrir facsímil</v>
      </c>
      <c r="K778" s="3" t="s">
        <v>52</v>
      </c>
    </row>
    <row r="779" spans="1:11" ht="42" customHeight="1">
      <c r="A779" s="2" t="s">
        <v>2066</v>
      </c>
      <c r="B779" s="2" t="s">
        <v>2066</v>
      </c>
      <c r="C779" s="2" t="s">
        <v>41</v>
      </c>
      <c r="D779" s="2" t="s">
        <v>42</v>
      </c>
      <c r="E779" s="5" t="s">
        <v>732</v>
      </c>
      <c r="F779" s="3" t="s">
        <v>733</v>
      </c>
      <c r="G779" s="3" t="s">
        <v>21</v>
      </c>
      <c r="H779" s="2" t="s">
        <v>50</v>
      </c>
      <c r="I779" s="2" t="s">
        <v>2067</v>
      </c>
      <c r="J779" s="3" t="str">
        <f>HYPERLINK("https://www.boe.es/gazeta/dias/1829/04/02/pdfs/GMD-1829-40.pdf#page=3","Abrir facsímil")</f>
        <v>Abrir facsímil</v>
      </c>
      <c r="K779" s="3" t="s">
        <v>52</v>
      </c>
    </row>
    <row r="780" spans="1:11" ht="42" customHeight="1">
      <c r="A780" s="2" t="s">
        <v>2068</v>
      </c>
      <c r="B780" s="2" t="s">
        <v>2068</v>
      </c>
      <c r="C780" s="2" t="s">
        <v>41</v>
      </c>
      <c r="D780" s="2" t="s">
        <v>42</v>
      </c>
      <c r="E780" s="5" t="s">
        <v>485</v>
      </c>
      <c r="F780" s="3" t="s">
        <v>486</v>
      </c>
      <c r="G780" s="3" t="s">
        <v>45</v>
      </c>
      <c r="H780" s="2" t="s">
        <v>50</v>
      </c>
      <c r="I780" s="2" t="s">
        <v>2069</v>
      </c>
      <c r="J780" s="3" t="str">
        <f>HYPERLINK("https://www.boe.es/gazeta/dias/1829/01/08/pdfs/GMD-1829-4.pdf#page=1","Abrir facsímil")</f>
        <v>Abrir facsímil</v>
      </c>
      <c r="K780" s="3" t="s">
        <v>52</v>
      </c>
    </row>
    <row r="781" spans="1:11" ht="42" customHeight="1">
      <c r="A781" s="2" t="s">
        <v>2070</v>
      </c>
      <c r="B781" s="2" t="s">
        <v>2071</v>
      </c>
      <c r="C781" s="2" t="s">
        <v>17</v>
      </c>
      <c r="D781" s="2" t="s">
        <v>18</v>
      </c>
      <c r="E781" s="5" t="s">
        <v>214</v>
      </c>
      <c r="F781" s="3" t="s">
        <v>215</v>
      </c>
      <c r="G781" s="3" t="s">
        <v>30</v>
      </c>
      <c r="H781" s="2" t="s">
        <v>50</v>
      </c>
      <c r="I781" s="2" t="s">
        <v>2072</v>
      </c>
      <c r="J781" s="3" t="str">
        <f>HYPERLINK("https://www.boe.es/gazeta/dias/1829/08/13/pdfs/GMD-1829-113.pdf#page=4","Abrir facsímil")</f>
        <v>Abrir facsímil</v>
      </c>
      <c r="K781" s="3" t="s">
        <v>52</v>
      </c>
    </row>
    <row r="782" spans="1:11" ht="42" customHeight="1">
      <c r="A782" s="2" t="s">
        <v>2073</v>
      </c>
      <c r="B782" s="2" t="s">
        <v>2073</v>
      </c>
      <c r="C782" s="2" t="s">
        <v>41</v>
      </c>
      <c r="D782" s="2" t="s">
        <v>42</v>
      </c>
      <c r="E782" s="5" t="s">
        <v>233</v>
      </c>
      <c r="F782" s="3" t="s">
        <v>234</v>
      </c>
      <c r="G782" s="3" t="s">
        <v>71</v>
      </c>
      <c r="H782" s="2" t="s">
        <v>50</v>
      </c>
      <c r="I782" s="2" t="s">
        <v>2074</v>
      </c>
      <c r="J782" s="3" t="str">
        <f>HYPERLINK("https://www.boe.es/gazeta/dias/1829/03/07/pdfs/GMD-1829-29.pdf#page=2","Abrir facsímil")</f>
        <v>Abrir facsímil</v>
      </c>
      <c r="K782" s="3" t="s">
        <v>52</v>
      </c>
    </row>
    <row r="783" spans="1:11" ht="42" customHeight="1">
      <c r="A783" s="2" t="s">
        <v>2075</v>
      </c>
      <c r="B783" s="2" t="s">
        <v>2076</v>
      </c>
      <c r="C783" s="2" t="s">
        <v>41</v>
      </c>
      <c r="D783" s="2" t="s">
        <v>42</v>
      </c>
      <c r="E783" s="5" t="s">
        <v>206</v>
      </c>
      <c r="F783" s="3" t="s">
        <v>207</v>
      </c>
      <c r="G783" s="3" t="s">
        <v>71</v>
      </c>
      <c r="H783" s="2" t="s">
        <v>50</v>
      </c>
      <c r="I783" s="2" t="s">
        <v>2077</v>
      </c>
      <c r="J783" s="3" t="str">
        <f>HYPERLINK("https://www.boe.es/gazeta/dias/1829/08/25/pdfs/GMD-1829-118.pdf#page=2","Abrir facsímil")</f>
        <v>Abrir facsímil</v>
      </c>
      <c r="K783" s="3" t="s">
        <v>52</v>
      </c>
    </row>
    <row r="784" spans="1:11" ht="42" customHeight="1">
      <c r="A784" s="2" t="s">
        <v>2078</v>
      </c>
      <c r="B784" s="2" t="s">
        <v>2079</v>
      </c>
      <c r="C784" s="2" t="s">
        <v>41</v>
      </c>
      <c r="D784" s="2" t="s">
        <v>42</v>
      </c>
      <c r="E784" s="5" t="s">
        <v>282</v>
      </c>
      <c r="F784" s="3" t="s">
        <v>283</v>
      </c>
      <c r="G784" s="3" t="s">
        <v>45</v>
      </c>
      <c r="H784" s="2" t="s">
        <v>50</v>
      </c>
      <c r="I784" s="2" t="s">
        <v>2080</v>
      </c>
      <c r="J784" s="3" t="str">
        <f>HYPERLINK("https://www.boe.es/gazeta/dias/1829/07/25/pdfs/GMD-1829-105.pdf#page=1","Abrir facsímil")</f>
        <v>Abrir facsímil</v>
      </c>
      <c r="K784" s="3" t="s">
        <v>52</v>
      </c>
    </row>
    <row r="785" spans="1:11" ht="42" customHeight="1">
      <c r="A785" s="2" t="s">
        <v>2081</v>
      </c>
      <c r="B785" s="2" t="s">
        <v>2082</v>
      </c>
      <c r="C785" s="2" t="s">
        <v>41</v>
      </c>
      <c r="D785" s="2" t="s">
        <v>42</v>
      </c>
      <c r="E785" s="5" t="s">
        <v>569</v>
      </c>
      <c r="F785" s="3" t="s">
        <v>570</v>
      </c>
      <c r="G785" s="3" t="s">
        <v>71</v>
      </c>
      <c r="H785" s="2" t="s">
        <v>50</v>
      </c>
      <c r="I785" s="2" t="s">
        <v>2083</v>
      </c>
      <c r="J785" s="3" t="str">
        <f>HYPERLINK("https://www.boe.es/gazeta/dias/1829/05/21/pdfs/GMD-1829-77.pdf#page=2","Abrir facsímil")</f>
        <v>Abrir facsímil</v>
      </c>
      <c r="K785" s="3" t="s">
        <v>52</v>
      </c>
    </row>
    <row r="786" spans="1:11" ht="42" customHeight="1">
      <c r="A786" s="2" t="s">
        <v>2084</v>
      </c>
      <c r="B786" s="2" t="s">
        <v>2085</v>
      </c>
      <c r="C786" s="2" t="s">
        <v>41</v>
      </c>
      <c r="D786" s="2" t="s">
        <v>42</v>
      </c>
      <c r="E786" s="5" t="s">
        <v>43</v>
      </c>
      <c r="F786" s="3" t="s">
        <v>44</v>
      </c>
      <c r="G786" s="3" t="s">
        <v>45</v>
      </c>
      <c r="H786" s="2" t="s">
        <v>50</v>
      </c>
      <c r="I786" s="2" t="s">
        <v>2086</v>
      </c>
      <c r="J786" s="3" t="str">
        <f>HYPERLINK("https://www.boe.es/gazeta/dias/1829/11/14/pdfs/GMD-1829-160.pdf#page=1","Abrir facsímil")</f>
        <v>Abrir facsímil</v>
      </c>
      <c r="K786" s="3" t="s">
        <v>52</v>
      </c>
    </row>
    <row r="787" spans="1:11" ht="42" customHeight="1">
      <c r="A787" s="2" t="s">
        <v>2087</v>
      </c>
      <c r="B787" s="2" t="s">
        <v>2088</v>
      </c>
      <c r="C787" s="2" t="s">
        <v>41</v>
      </c>
      <c r="D787" s="2" t="s">
        <v>42</v>
      </c>
      <c r="E787" s="5" t="s">
        <v>1523</v>
      </c>
      <c r="F787" s="3" t="s">
        <v>1524</v>
      </c>
      <c r="G787" s="3" t="s">
        <v>45</v>
      </c>
      <c r="H787" s="2" t="s">
        <v>50</v>
      </c>
      <c r="I787" s="2" t="s">
        <v>2089</v>
      </c>
      <c r="J787" s="3" t="str">
        <f>HYPERLINK("https://www.boe.es/gazeta/dias/1829/01/13/pdfs/GMD-1829-6.pdf#page=1","Abrir facsímil")</f>
        <v>Abrir facsímil</v>
      </c>
      <c r="K787" s="3" t="s">
        <v>52</v>
      </c>
    </row>
    <row r="788" spans="1:11" ht="42" customHeight="1">
      <c r="A788" s="2" t="s">
        <v>2090</v>
      </c>
      <c r="B788" s="2" t="s">
        <v>2091</v>
      </c>
      <c r="C788" s="2" t="s">
        <v>17</v>
      </c>
      <c r="D788" s="2" t="s">
        <v>18</v>
      </c>
      <c r="E788" s="5" t="s">
        <v>1015</v>
      </c>
      <c r="F788" s="3" t="s">
        <v>1016</v>
      </c>
      <c r="G788" s="3" t="s">
        <v>71</v>
      </c>
      <c r="H788" s="2" t="s">
        <v>50</v>
      </c>
      <c r="I788" s="2" t="s">
        <v>2092</v>
      </c>
      <c r="J788" s="3" t="str">
        <f>HYPERLINK("https://www.boe.es/gazeta/dias/1829/10/17/pdfs/GMD-1829-148.pdf#page=2","Abrir facsímil")</f>
        <v>Abrir facsímil</v>
      </c>
      <c r="K788" s="3" t="s">
        <v>52</v>
      </c>
    </row>
    <row r="789" spans="1:11" ht="42" customHeight="1">
      <c r="A789" s="2" t="s">
        <v>2093</v>
      </c>
      <c r="B789" s="2" t="s">
        <v>2094</v>
      </c>
      <c r="C789" s="2" t="s">
        <v>151</v>
      </c>
      <c r="D789" s="2" t="s">
        <v>18</v>
      </c>
      <c r="E789" s="5" t="s">
        <v>183</v>
      </c>
      <c r="F789" s="3" t="s">
        <v>184</v>
      </c>
      <c r="G789" s="3" t="s">
        <v>21</v>
      </c>
      <c r="H789" s="2" t="s">
        <v>50</v>
      </c>
      <c r="I789" s="2" t="s">
        <v>2095</v>
      </c>
      <c r="J789" s="3" t="str">
        <f>HYPERLINK("https://www.boe.es/gazeta/dias/1829/10/13/pdfs/GMD-1829-146.pdf#page=3","Abrir facsímil")</f>
        <v>Abrir facsímil</v>
      </c>
      <c r="K789" s="3" t="s">
        <v>52</v>
      </c>
    </row>
    <row r="790" spans="1:11" ht="42" customHeight="1">
      <c r="A790" s="2" t="s">
        <v>2096</v>
      </c>
      <c r="B790" s="2" t="s">
        <v>2097</v>
      </c>
      <c r="C790" s="2" t="s">
        <v>34</v>
      </c>
      <c r="D790" s="2" t="s">
        <v>2098</v>
      </c>
      <c r="E790" s="5" t="s">
        <v>2099</v>
      </c>
      <c r="F790" s="3" t="s">
        <v>2100</v>
      </c>
      <c r="G790" s="3" t="s">
        <v>45</v>
      </c>
      <c r="H790" s="2" t="s">
        <v>50</v>
      </c>
      <c r="I790" s="2" t="s">
        <v>2101</v>
      </c>
      <c r="J790" s="3" t="str">
        <f>HYPERLINK("https://www.boe.es/gazeta/dias/1829/09/13/pdfs/GMD-1829-129E.pdf#page=1","Abrir facsímil")</f>
        <v>Abrir facsímil</v>
      </c>
      <c r="K790" s="3" t="s">
        <v>52</v>
      </c>
    </row>
    <row r="791" spans="1:11" ht="42" customHeight="1">
      <c r="A791" s="2" t="s">
        <v>2102</v>
      </c>
      <c r="B791" s="2" t="s">
        <v>2103</v>
      </c>
      <c r="C791" s="2" t="s">
        <v>27</v>
      </c>
      <c r="D791" s="2" t="s">
        <v>18</v>
      </c>
      <c r="E791" s="5" t="s">
        <v>56</v>
      </c>
      <c r="F791" s="3" t="s">
        <v>57</v>
      </c>
      <c r="G791" s="3" t="s">
        <v>45</v>
      </c>
      <c r="H791" s="2" t="s">
        <v>50</v>
      </c>
      <c r="I791" s="2" t="s">
        <v>2104</v>
      </c>
      <c r="J791" s="3" t="str">
        <f>HYPERLINK("https://www.boe.es/gazeta/dias/1829/09/15/pdfs/GMD-1829-134.pdf#page=1","Abrir facsímil")</f>
        <v>Abrir facsímil</v>
      </c>
      <c r="K791" s="3" t="s">
        <v>52</v>
      </c>
    </row>
    <row r="792" spans="1:11" ht="42" customHeight="1">
      <c r="A792" s="2" t="s">
        <v>2105</v>
      </c>
      <c r="B792" s="2" t="s">
        <v>2106</v>
      </c>
      <c r="C792" s="2" t="s">
        <v>41</v>
      </c>
      <c r="D792" s="2" t="s">
        <v>42</v>
      </c>
      <c r="E792" s="5" t="s">
        <v>344</v>
      </c>
      <c r="F792" s="3" t="s">
        <v>345</v>
      </c>
      <c r="G792" s="3" t="s">
        <v>30</v>
      </c>
      <c r="H792" s="2" t="s">
        <v>50</v>
      </c>
      <c r="I792" s="2" t="s">
        <v>2107</v>
      </c>
      <c r="J792" s="3" t="str">
        <f>HYPERLINK("https://www.boe.es/gazeta/dias/1829/08/29/pdfs/GMD-1829-120.pdf#page=4","Abrir facsímil")</f>
        <v>Abrir facsímil</v>
      </c>
      <c r="K792" s="3" t="s">
        <v>52</v>
      </c>
    </row>
    <row r="793" spans="1:11" ht="42" customHeight="1">
      <c r="A793" s="2" t="s">
        <v>2108</v>
      </c>
      <c r="B793" s="2" t="s">
        <v>2109</v>
      </c>
      <c r="C793" s="2" t="s">
        <v>34</v>
      </c>
      <c r="D793" s="2" t="s">
        <v>35</v>
      </c>
      <c r="E793" s="5" t="s">
        <v>461</v>
      </c>
      <c r="F793" s="3" t="s">
        <v>462</v>
      </c>
      <c r="G793" s="3" t="s">
        <v>30</v>
      </c>
      <c r="H793" s="2" t="s">
        <v>50</v>
      </c>
      <c r="I793" s="2" t="s">
        <v>2110</v>
      </c>
      <c r="J793" s="3" t="str">
        <f>HYPERLINK("https://www.boe.es/gazeta/dias/1829/03/05/pdfs/GMD-1829-28.pdf#page=4","Abrir facsímil")</f>
        <v>Abrir facsímil</v>
      </c>
      <c r="K793" s="3" t="s">
        <v>52</v>
      </c>
    </row>
    <row r="794" spans="1:11" ht="42" customHeight="1">
      <c r="A794" s="2" t="s">
        <v>2111</v>
      </c>
      <c r="B794" s="2" t="s">
        <v>2111</v>
      </c>
      <c r="C794" s="2" t="s">
        <v>41</v>
      </c>
      <c r="D794" s="2" t="s">
        <v>42</v>
      </c>
      <c r="E794" s="5" t="s">
        <v>173</v>
      </c>
      <c r="F794" s="3" t="s">
        <v>174</v>
      </c>
      <c r="G794" s="3" t="s">
        <v>45</v>
      </c>
      <c r="H794" s="2" t="s">
        <v>50</v>
      </c>
      <c r="I794" s="2" t="s">
        <v>2112</v>
      </c>
      <c r="J794" s="3" t="str">
        <f>HYPERLINK("https://www.boe.es/gazeta/dias/1829/08/01/pdfs/GMD-1829-108.pdf#page=1","Abrir facsímil")</f>
        <v>Abrir facsímil</v>
      </c>
      <c r="K794" s="3" t="s">
        <v>52</v>
      </c>
    </row>
    <row r="795" spans="1:11" ht="42" customHeight="1">
      <c r="A795" s="2" t="s">
        <v>2113</v>
      </c>
      <c r="B795" s="2" t="s">
        <v>2114</v>
      </c>
      <c r="C795" s="2" t="s">
        <v>34</v>
      </c>
      <c r="D795" s="2" t="s">
        <v>35</v>
      </c>
      <c r="E795" s="5" t="s">
        <v>228</v>
      </c>
      <c r="F795" s="3" t="s">
        <v>229</v>
      </c>
      <c r="G795" s="3" t="s">
        <v>30</v>
      </c>
      <c r="H795" s="2" t="s">
        <v>50</v>
      </c>
      <c r="I795" s="2" t="s">
        <v>2115</v>
      </c>
      <c r="J795" s="3" t="str">
        <f>HYPERLINK("https://www.boe.es/gazeta/dias/1829/04/28/pdfs/GMD-1829-51.pdf#page=4","Abrir facsímil")</f>
        <v>Abrir facsímil</v>
      </c>
      <c r="K795" s="3" t="s">
        <v>52</v>
      </c>
    </row>
    <row r="796" spans="1:11" ht="42" customHeight="1">
      <c r="A796" s="2" t="s">
        <v>2116</v>
      </c>
      <c r="B796" s="2" t="s">
        <v>2117</v>
      </c>
      <c r="C796" s="2" t="s">
        <v>41</v>
      </c>
      <c r="D796" s="2" t="s">
        <v>42</v>
      </c>
      <c r="E796" s="5" t="s">
        <v>647</v>
      </c>
      <c r="F796" s="3" t="s">
        <v>648</v>
      </c>
      <c r="G796" s="3" t="s">
        <v>21</v>
      </c>
      <c r="H796" s="2" t="s">
        <v>50</v>
      </c>
      <c r="I796" s="2" t="s">
        <v>2118</v>
      </c>
      <c r="J796" s="3" t="str">
        <f>HYPERLINK("https://www.boe.es/gazeta/dias/1829/07/09/pdfs/GMD-1829-98.pdf#page=3","Abrir facsímil")</f>
        <v>Abrir facsímil</v>
      </c>
      <c r="K796" s="3" t="s">
        <v>52</v>
      </c>
    </row>
    <row r="797" spans="1:11" ht="42" customHeight="1">
      <c r="A797" s="2" t="s">
        <v>2119</v>
      </c>
      <c r="B797" s="2" t="s">
        <v>2119</v>
      </c>
      <c r="C797" s="2" t="s">
        <v>34</v>
      </c>
      <c r="D797" s="2" t="s">
        <v>35</v>
      </c>
      <c r="E797" s="5" t="s">
        <v>164</v>
      </c>
      <c r="F797" s="3" t="s">
        <v>165</v>
      </c>
      <c r="G797" s="3" t="s">
        <v>368</v>
      </c>
      <c r="H797" s="2" t="s">
        <v>50</v>
      </c>
      <c r="I797" s="2" t="s">
        <v>2120</v>
      </c>
      <c r="J797" s="3" t="str">
        <f>HYPERLINK("https://www.boe.es/gazeta/dias/1829/06/06/pdfs/GMD-1829-84.pdf#page=3","Abrir facsímil")</f>
        <v>Abrir facsímil</v>
      </c>
      <c r="K797" s="3" t="s">
        <v>52</v>
      </c>
    </row>
    <row r="798" spans="1:11" ht="42" customHeight="1">
      <c r="A798" s="2" t="s">
        <v>2119</v>
      </c>
      <c r="B798" s="2" t="s">
        <v>2119</v>
      </c>
      <c r="C798" s="2" t="s">
        <v>17</v>
      </c>
      <c r="D798" s="2" t="s">
        <v>18</v>
      </c>
      <c r="E798" s="5" t="s">
        <v>83</v>
      </c>
      <c r="F798" s="3" t="s">
        <v>84</v>
      </c>
      <c r="G798" s="3" t="s">
        <v>71</v>
      </c>
      <c r="H798" s="2" t="s">
        <v>50</v>
      </c>
      <c r="I798" s="2" t="s">
        <v>2121</v>
      </c>
      <c r="J798" s="3" t="str">
        <f>HYPERLINK("https://www.boe.es/gazeta/dias/1829/08/04/pdfs/GMD-1829-109.pdf#page=2","Abrir facsímil")</f>
        <v>Abrir facsímil</v>
      </c>
      <c r="K798" s="3" t="s">
        <v>52</v>
      </c>
    </row>
    <row r="799" spans="1:11" ht="42" customHeight="1">
      <c r="A799" s="2" t="s">
        <v>2122</v>
      </c>
      <c r="B799" s="2" t="s">
        <v>2123</v>
      </c>
      <c r="C799" s="2" t="s">
        <v>41</v>
      </c>
      <c r="D799" s="2" t="s">
        <v>42</v>
      </c>
      <c r="E799" s="5" t="s">
        <v>1015</v>
      </c>
      <c r="F799" s="3" t="s">
        <v>1016</v>
      </c>
      <c r="G799" s="3" t="s">
        <v>21</v>
      </c>
      <c r="H799" s="2" t="s">
        <v>50</v>
      </c>
      <c r="I799" s="2" t="s">
        <v>2124</v>
      </c>
      <c r="J799" s="3" t="str">
        <f>HYPERLINK("https://www.boe.es/gazeta/dias/1829/10/17/pdfs/GMD-1829-148.pdf#page=3","Abrir facsímil")</f>
        <v>Abrir facsímil</v>
      </c>
      <c r="K799" s="3" t="s">
        <v>52</v>
      </c>
    </row>
    <row r="800" spans="1:11" ht="42" customHeight="1">
      <c r="A800" s="2" t="s">
        <v>2125</v>
      </c>
      <c r="B800" s="2" t="s">
        <v>2126</v>
      </c>
      <c r="C800" s="2" t="s">
        <v>34</v>
      </c>
      <c r="D800" s="2" t="s">
        <v>35</v>
      </c>
      <c r="E800" s="5" t="s">
        <v>233</v>
      </c>
      <c r="F800" s="3" t="s">
        <v>234</v>
      </c>
      <c r="G800" s="3" t="s">
        <v>71</v>
      </c>
      <c r="H800" s="2" t="s">
        <v>50</v>
      </c>
      <c r="I800" s="2" t="s">
        <v>2127</v>
      </c>
      <c r="J800" s="3" t="str">
        <f>HYPERLINK("https://www.boe.es/gazeta/dias/1829/03/07/pdfs/GMD-1829-29.pdf#page=2","Abrir facsímil")</f>
        <v>Abrir facsímil</v>
      </c>
      <c r="K800" s="3" t="s">
        <v>52</v>
      </c>
    </row>
    <row r="801" spans="1:11" ht="42" customHeight="1">
      <c r="A801" s="2" t="s">
        <v>2128</v>
      </c>
      <c r="B801" s="2" t="s">
        <v>2129</v>
      </c>
      <c r="C801" s="2" t="s">
        <v>27</v>
      </c>
      <c r="D801" s="2" t="s">
        <v>18</v>
      </c>
      <c r="E801" s="5" t="s">
        <v>238</v>
      </c>
      <c r="F801" s="3" t="s">
        <v>239</v>
      </c>
      <c r="G801" s="3" t="s">
        <v>30</v>
      </c>
      <c r="H801" s="2" t="s">
        <v>50</v>
      </c>
      <c r="I801" s="2" t="s">
        <v>2130</v>
      </c>
      <c r="J801" s="3" t="str">
        <f>HYPERLINK("https://www.boe.es/gazeta/dias/1829/07/23/pdfs/GMD-1829-104.pdf#page=4","Abrir facsímil")</f>
        <v>Abrir facsímil</v>
      </c>
      <c r="K801" s="3" t="s">
        <v>52</v>
      </c>
    </row>
    <row r="802" spans="1:11" ht="42" customHeight="1">
      <c r="A802" s="2" t="s">
        <v>2131</v>
      </c>
      <c r="B802" s="2" t="s">
        <v>2132</v>
      </c>
      <c r="C802" s="2" t="s">
        <v>17</v>
      </c>
      <c r="D802" s="2" t="s">
        <v>18</v>
      </c>
      <c r="E802" s="5" t="s">
        <v>299</v>
      </c>
      <c r="F802" s="3" t="s">
        <v>300</v>
      </c>
      <c r="G802" s="3" t="s">
        <v>21</v>
      </c>
      <c r="H802" s="2" t="s">
        <v>50</v>
      </c>
      <c r="I802" s="2" t="s">
        <v>2133</v>
      </c>
      <c r="J802" s="3" t="str">
        <f>HYPERLINK("https://www.boe.es/gazeta/dias/1829/08/20/pdfs/GMD-1829-116.pdf#page=3","Abrir facsímil")</f>
        <v>Abrir facsímil</v>
      </c>
      <c r="K802" s="3" t="s">
        <v>52</v>
      </c>
    </row>
    <row r="803" spans="1:11" ht="42" customHeight="1">
      <c r="A803" s="2" t="s">
        <v>2134</v>
      </c>
      <c r="B803" s="2" t="s">
        <v>2135</v>
      </c>
      <c r="C803" s="2" t="s">
        <v>41</v>
      </c>
      <c r="D803" s="2" t="s">
        <v>42</v>
      </c>
      <c r="E803" s="5" t="s">
        <v>456</v>
      </c>
      <c r="F803" s="3" t="s">
        <v>457</v>
      </c>
      <c r="G803" s="3" t="s">
        <v>1466</v>
      </c>
      <c r="H803" s="2" t="s">
        <v>50</v>
      </c>
      <c r="I803" s="2" t="s">
        <v>2136</v>
      </c>
      <c r="J803" s="3" t="str">
        <f>HYPERLINK("https://www.boe.es/gazeta/dias/1829/02/12/pdfs/GMD-1829-19.pdf#page=4","Abrir facsímil")</f>
        <v>Abrir facsímil</v>
      </c>
      <c r="K803" s="3" t="s">
        <v>52</v>
      </c>
    </row>
    <row r="804" spans="1:11" ht="42" customHeight="1">
      <c r="A804" s="2" t="s">
        <v>2137</v>
      </c>
      <c r="B804" s="2" t="s">
        <v>2138</v>
      </c>
      <c r="C804" s="2" t="s">
        <v>41</v>
      </c>
      <c r="D804" s="2" t="s">
        <v>42</v>
      </c>
      <c r="E804" s="5" t="s">
        <v>75</v>
      </c>
      <c r="F804" s="3" t="s">
        <v>76</v>
      </c>
      <c r="G804" s="3" t="s">
        <v>30</v>
      </c>
      <c r="H804" s="2" t="s">
        <v>50</v>
      </c>
      <c r="I804" s="2" t="s">
        <v>2139</v>
      </c>
      <c r="J804" s="3" t="str">
        <f>HYPERLINK("https://www.boe.es/gazeta/dias/1829/09/05/pdfs/GMD-1829-123.pdf#page=4","Abrir facsímil")</f>
        <v>Abrir facsímil</v>
      </c>
      <c r="K804" s="3" t="s">
        <v>52</v>
      </c>
    </row>
    <row r="805" spans="1:11" ht="42" customHeight="1">
      <c r="A805" s="2" t="s">
        <v>2140</v>
      </c>
      <c r="B805" s="2" t="s">
        <v>2141</v>
      </c>
      <c r="C805" s="2" t="s">
        <v>151</v>
      </c>
      <c r="D805" s="2" t="s">
        <v>18</v>
      </c>
      <c r="E805" s="5" t="s">
        <v>429</v>
      </c>
      <c r="F805" s="3" t="s">
        <v>430</v>
      </c>
      <c r="G805" s="3" t="s">
        <v>30</v>
      </c>
      <c r="H805" s="2" t="s">
        <v>22</v>
      </c>
      <c r="I805" s="2" t="s">
        <v>2142</v>
      </c>
      <c r="J805" s="3" t="str">
        <f>HYPERLINK("https://www.boe.es/gazeta/dias/1829/06/20/pdfs/GMD-1829-90.pdf#page=4","Abrir facsímil")</f>
        <v>Abrir facsímil</v>
      </c>
      <c r="K805" s="3" t="s">
        <v>24</v>
      </c>
    </row>
    <row r="806" spans="1:11" ht="42" customHeight="1">
      <c r="A806" s="2" t="s">
        <v>2143</v>
      </c>
      <c r="B806" s="2" t="s">
        <v>2144</v>
      </c>
      <c r="C806" s="2" t="s">
        <v>41</v>
      </c>
      <c r="D806" s="2" t="s">
        <v>42</v>
      </c>
      <c r="E806" s="5" t="s">
        <v>1275</v>
      </c>
      <c r="F806" s="3" t="s">
        <v>1276</v>
      </c>
      <c r="G806" s="3" t="s">
        <v>45</v>
      </c>
      <c r="H806" s="2" t="s">
        <v>50</v>
      </c>
      <c r="I806" s="2" t="s">
        <v>2145</v>
      </c>
      <c r="J806" s="3" t="str">
        <f>HYPERLINK("https://www.boe.es/gazeta/dias/1829/06/23/pdfs/GMD-1829-91.pdf#page=1","Abrir facsímil")</f>
        <v>Abrir facsímil</v>
      </c>
      <c r="K806" s="3" t="s">
        <v>52</v>
      </c>
    </row>
    <row r="807" spans="1:11" ht="42" customHeight="1">
      <c r="A807" s="2" t="s">
        <v>2143</v>
      </c>
      <c r="B807" s="2" t="s">
        <v>2144</v>
      </c>
      <c r="C807" s="2" t="s">
        <v>34</v>
      </c>
      <c r="D807" s="2" t="s">
        <v>35</v>
      </c>
      <c r="E807" s="5" t="s">
        <v>884</v>
      </c>
      <c r="F807" s="3" t="s">
        <v>885</v>
      </c>
      <c r="G807" s="3" t="s">
        <v>45</v>
      </c>
      <c r="H807" s="2" t="s">
        <v>50</v>
      </c>
      <c r="I807" s="2" t="s">
        <v>2146</v>
      </c>
      <c r="J807" s="3" t="str">
        <f>HYPERLINK("https://www.boe.es/gazeta/dias/1829/07/07/pdfs/GMD-1829-97.pdf#page=1","Abrir facsímil")</f>
        <v>Abrir facsímil</v>
      </c>
      <c r="K807" s="3" t="s">
        <v>52</v>
      </c>
    </row>
    <row r="808" spans="1:11" ht="42" customHeight="1">
      <c r="A808" s="2" t="s">
        <v>2143</v>
      </c>
      <c r="B808" s="2" t="s">
        <v>2144</v>
      </c>
      <c r="C808" s="2" t="s">
        <v>34</v>
      </c>
      <c r="D808" s="2" t="s">
        <v>2098</v>
      </c>
      <c r="E808" s="5" t="s">
        <v>2099</v>
      </c>
      <c r="F808" s="3" t="s">
        <v>2147</v>
      </c>
      <c r="G808" s="3" t="s">
        <v>45</v>
      </c>
      <c r="H808" s="2" t="s">
        <v>50</v>
      </c>
      <c r="I808" s="2" t="s">
        <v>2148</v>
      </c>
      <c r="J808" s="3" t="str">
        <f>HYPERLINK("https://www.boe.es/gazeta/dias/1829/09/13/pdfs/GMD-1829-130E.pdf#page=1","Abrir facsímil")</f>
        <v>Abrir facsímil</v>
      </c>
      <c r="K808" s="3" t="s">
        <v>52</v>
      </c>
    </row>
    <row r="809" spans="1:11" ht="42" customHeight="1">
      <c r="A809" s="2" t="s">
        <v>2143</v>
      </c>
      <c r="B809" s="2" t="s">
        <v>2144</v>
      </c>
      <c r="C809" s="2" t="s">
        <v>34</v>
      </c>
      <c r="D809" s="2" t="s">
        <v>2098</v>
      </c>
      <c r="E809" s="5" t="s">
        <v>2099</v>
      </c>
      <c r="F809" s="3" t="s">
        <v>2149</v>
      </c>
      <c r="G809" s="3" t="s">
        <v>45</v>
      </c>
      <c r="H809" s="2" t="s">
        <v>50</v>
      </c>
      <c r="I809" s="2" t="s">
        <v>2150</v>
      </c>
      <c r="J809" s="3" t="str">
        <f>HYPERLINK("https://www.boe.es/gazeta/dias/1829/09/13/pdfs/GMD-1829-131E.pdf#page=1","Abrir facsímil")</f>
        <v>Abrir facsímil</v>
      </c>
      <c r="K809" s="3" t="s">
        <v>52</v>
      </c>
    </row>
    <row r="810" spans="1:11" ht="42" customHeight="1">
      <c r="A810" s="2" t="s">
        <v>2151</v>
      </c>
      <c r="B810" s="2" t="s">
        <v>2152</v>
      </c>
      <c r="C810" s="2" t="s">
        <v>34</v>
      </c>
      <c r="D810" s="2" t="s">
        <v>35</v>
      </c>
      <c r="E810" s="5" t="s">
        <v>1195</v>
      </c>
      <c r="F810" s="3" t="s">
        <v>1196</v>
      </c>
      <c r="G810" s="3" t="s">
        <v>45</v>
      </c>
      <c r="H810" s="2" t="s">
        <v>50</v>
      </c>
      <c r="I810" s="2" t="s">
        <v>2153</v>
      </c>
      <c r="J810" s="3" t="str">
        <f>HYPERLINK("https://www.boe.es/gazeta/dias/1829/08/08/pdfs/GMD-1829-111.pdf#page=1","Abrir facsímil")</f>
        <v>Abrir facsímil</v>
      </c>
      <c r="K810" s="3" t="s">
        <v>52</v>
      </c>
    </row>
    <row r="811" spans="1:11" ht="42" customHeight="1">
      <c r="A811" s="2" t="s">
        <v>2154</v>
      </c>
      <c r="B811" s="2" t="s">
        <v>2155</v>
      </c>
      <c r="C811" s="2" t="s">
        <v>34</v>
      </c>
      <c r="D811" s="2" t="s">
        <v>35</v>
      </c>
      <c r="E811" s="5" t="s">
        <v>194</v>
      </c>
      <c r="F811" s="3" t="s">
        <v>195</v>
      </c>
      <c r="G811" s="3" t="s">
        <v>21</v>
      </c>
      <c r="H811" s="2" t="s">
        <v>22</v>
      </c>
      <c r="I811" s="2" t="s">
        <v>2156</v>
      </c>
      <c r="J811" s="3" t="str">
        <f>HYPERLINK("https://www.boe.es/gazeta/dias/1829/05/07/pdfs/GMD-1829-55.pdf#page=3","Abrir facsímil")</f>
        <v>Abrir facsímil</v>
      </c>
      <c r="K811" s="3" t="s">
        <v>24</v>
      </c>
    </row>
    <row r="812" spans="1:11" ht="42" customHeight="1">
      <c r="A812" s="2" t="s">
        <v>2157</v>
      </c>
      <c r="B812" s="2" t="s">
        <v>2157</v>
      </c>
      <c r="C812" s="2" t="s">
        <v>34</v>
      </c>
      <c r="D812" s="2" t="s">
        <v>35</v>
      </c>
      <c r="E812" s="5" t="s">
        <v>233</v>
      </c>
      <c r="F812" s="3" t="s">
        <v>234</v>
      </c>
      <c r="G812" s="3" t="s">
        <v>30</v>
      </c>
      <c r="H812" s="2" t="s">
        <v>50</v>
      </c>
      <c r="I812" s="2" t="s">
        <v>2158</v>
      </c>
      <c r="J812" s="3" t="str">
        <f>HYPERLINK("https://www.boe.es/gazeta/dias/1829/03/07/pdfs/GMD-1829-29.pdf#page=4","Abrir facsímil")</f>
        <v>Abrir facsímil</v>
      </c>
      <c r="K812" s="3" t="s">
        <v>52</v>
      </c>
    </row>
    <row r="813" spans="1:11" ht="42" customHeight="1">
      <c r="A813" s="2" t="s">
        <v>2159</v>
      </c>
      <c r="B813" s="2" t="s">
        <v>2159</v>
      </c>
      <c r="C813" s="2" t="s">
        <v>17</v>
      </c>
      <c r="D813" s="2" t="s">
        <v>18</v>
      </c>
      <c r="E813" s="5" t="s">
        <v>754</v>
      </c>
      <c r="F813" s="3" t="s">
        <v>755</v>
      </c>
      <c r="G813" s="3" t="s">
        <v>30</v>
      </c>
      <c r="H813" s="2" t="s">
        <v>50</v>
      </c>
      <c r="I813" s="2" t="s">
        <v>2160</v>
      </c>
      <c r="J813" s="3" t="str">
        <f>HYPERLINK("https://www.boe.es/gazeta/dias/1829/03/12/pdfs/GMD-1829-31.pdf#page=4","Abrir facsímil")</f>
        <v>Abrir facsímil</v>
      </c>
      <c r="K813" s="3" t="s">
        <v>52</v>
      </c>
    </row>
    <row r="814" spans="1:11" ht="42" customHeight="1">
      <c r="A814" s="2" t="s">
        <v>2161</v>
      </c>
      <c r="B814" s="2" t="s">
        <v>2161</v>
      </c>
      <c r="C814" s="2" t="s">
        <v>27</v>
      </c>
      <c r="D814" s="2" t="s">
        <v>18</v>
      </c>
      <c r="E814" s="5" t="s">
        <v>62</v>
      </c>
      <c r="F814" s="3" t="s">
        <v>63</v>
      </c>
      <c r="G814" s="3" t="s">
        <v>495</v>
      </c>
      <c r="H814" s="2" t="s">
        <v>50</v>
      </c>
      <c r="I814" s="2" t="s">
        <v>2162</v>
      </c>
      <c r="J814" s="3" t="str">
        <f>HYPERLINK("https://www.boe.es/gazeta/dias/1829/02/19/pdfs/GMD-1829-22.pdf#page=4","Abrir facsímil")</f>
        <v>Abrir facsímil</v>
      </c>
      <c r="K814" s="3" t="s">
        <v>52</v>
      </c>
    </row>
    <row r="815" spans="1:11" ht="42" customHeight="1">
      <c r="A815" s="2" t="s">
        <v>2163</v>
      </c>
      <c r="B815" s="2" t="s">
        <v>2163</v>
      </c>
      <c r="C815" s="2" t="s">
        <v>27</v>
      </c>
      <c r="D815" s="2" t="s">
        <v>18</v>
      </c>
      <c r="E815" s="5" t="s">
        <v>1046</v>
      </c>
      <c r="F815" s="3" t="s">
        <v>1047</v>
      </c>
      <c r="G815" s="3" t="s">
        <v>30</v>
      </c>
      <c r="H815" s="2" t="s">
        <v>50</v>
      </c>
      <c r="I815" s="2" t="s">
        <v>2164</v>
      </c>
      <c r="J815" s="3" t="str">
        <f>HYPERLINK("https://www.boe.es/gazeta/dias/1829/11/17/pdfs/GMD-1829-161.pdf#page=4","Abrir facsímil")</f>
        <v>Abrir facsímil</v>
      </c>
      <c r="K815" s="3" t="s">
        <v>52</v>
      </c>
    </row>
    <row r="816" spans="1:11" ht="42" customHeight="1">
      <c r="A816" s="2" t="s">
        <v>2165</v>
      </c>
      <c r="B816" s="2" t="s">
        <v>2165</v>
      </c>
      <c r="C816" s="2" t="s">
        <v>41</v>
      </c>
      <c r="D816" s="2" t="s">
        <v>42</v>
      </c>
      <c r="E816" s="5" t="s">
        <v>504</v>
      </c>
      <c r="F816" s="3" t="s">
        <v>505</v>
      </c>
      <c r="G816" s="3" t="s">
        <v>21</v>
      </c>
      <c r="H816" s="2" t="s">
        <v>50</v>
      </c>
      <c r="I816" s="2" t="s">
        <v>2166</v>
      </c>
      <c r="J816" s="3" t="str">
        <f>HYPERLINK("https://www.boe.es/gazeta/dias/1829/12/03/pdfs/GMD-1829-168.pdf#page=3","Abrir facsímil")</f>
        <v>Abrir facsímil</v>
      </c>
      <c r="K816" s="3" t="s">
        <v>52</v>
      </c>
    </row>
    <row r="817" spans="1:11" ht="42" customHeight="1">
      <c r="A817" s="2" t="s">
        <v>2167</v>
      </c>
      <c r="B817" s="2" t="s">
        <v>2167</v>
      </c>
      <c r="C817" s="2" t="s">
        <v>17</v>
      </c>
      <c r="D817" s="2" t="s">
        <v>18</v>
      </c>
      <c r="E817" s="5" t="s">
        <v>507</v>
      </c>
      <c r="F817" s="3" t="s">
        <v>508</v>
      </c>
      <c r="G817" s="3" t="s">
        <v>30</v>
      </c>
      <c r="H817" s="2" t="s">
        <v>50</v>
      </c>
      <c r="I817" s="2" t="s">
        <v>2168</v>
      </c>
      <c r="J817" s="3" t="str">
        <f>HYPERLINK("https://www.boe.es/gazeta/dias/1829/12/26/pdfs/GMD-1829-178.pdf#page=4","Abrir facsímil")</f>
        <v>Abrir facsímil</v>
      </c>
      <c r="K817" s="3" t="s">
        <v>52</v>
      </c>
    </row>
    <row r="818" spans="1:11" ht="42" customHeight="1">
      <c r="A818" s="2" t="s">
        <v>2169</v>
      </c>
      <c r="B818" s="2" t="s">
        <v>2169</v>
      </c>
      <c r="C818" s="2" t="s">
        <v>151</v>
      </c>
      <c r="D818" s="2" t="s">
        <v>18</v>
      </c>
      <c r="E818" s="5" t="s">
        <v>330</v>
      </c>
      <c r="F818" s="3" t="s">
        <v>331</v>
      </c>
      <c r="G818" s="3" t="s">
        <v>21</v>
      </c>
      <c r="H818" s="2" t="s">
        <v>50</v>
      </c>
      <c r="I818" s="2" t="s">
        <v>2170</v>
      </c>
      <c r="J818" s="3" t="str">
        <f>HYPERLINK("https://www.boe.es/gazeta/dias/1829/10/08/pdfs/GMD-1829-144.pdf#page=3","Abrir facsímil")</f>
        <v>Abrir facsímil</v>
      </c>
      <c r="K818" s="3" t="s">
        <v>52</v>
      </c>
    </row>
    <row r="819" spans="1:11" ht="42" customHeight="1">
      <c r="A819" s="2" t="s">
        <v>2171</v>
      </c>
      <c r="B819" s="2" t="s">
        <v>2172</v>
      </c>
      <c r="C819" s="2" t="s">
        <v>34</v>
      </c>
      <c r="D819" s="2" t="s">
        <v>35</v>
      </c>
      <c r="E819" s="5" t="s">
        <v>385</v>
      </c>
      <c r="F819" s="3" t="s">
        <v>386</v>
      </c>
      <c r="G819" s="3" t="s">
        <v>21</v>
      </c>
      <c r="H819" s="2" t="s">
        <v>50</v>
      </c>
      <c r="I819" s="2" t="s">
        <v>2173</v>
      </c>
      <c r="J819" s="3" t="str">
        <f>HYPERLINK("https://www.boe.es/gazeta/dias/1829/08/11/pdfs/GMD-1829-112.pdf#page=3","Abrir facsímil")</f>
        <v>Abrir facsímil</v>
      </c>
      <c r="K819" s="3" t="s">
        <v>52</v>
      </c>
    </row>
    <row r="820" spans="1:11" ht="42" customHeight="1">
      <c r="A820" s="2" t="s">
        <v>2174</v>
      </c>
      <c r="B820" s="2" t="s">
        <v>2174</v>
      </c>
      <c r="C820" s="2" t="s">
        <v>17</v>
      </c>
      <c r="D820" s="2" t="s">
        <v>18</v>
      </c>
      <c r="E820" s="5" t="s">
        <v>1642</v>
      </c>
      <c r="F820" s="3" t="s">
        <v>1643</v>
      </c>
      <c r="G820" s="3" t="s">
        <v>21</v>
      </c>
      <c r="H820" s="2" t="s">
        <v>50</v>
      </c>
      <c r="I820" s="2" t="s">
        <v>2175</v>
      </c>
      <c r="J820" s="3" t="str">
        <f>HYPERLINK("https://www.boe.es/gazeta/dias/1829/09/24/pdfs/GMD-1829-138.pdf#page=3","Abrir facsímil")</f>
        <v>Abrir facsímil</v>
      </c>
      <c r="K820" s="3" t="s">
        <v>52</v>
      </c>
    </row>
    <row r="821" spans="1:11" ht="42" customHeight="1">
      <c r="A821" s="2" t="s">
        <v>2176</v>
      </c>
      <c r="B821" s="2" t="s">
        <v>2176</v>
      </c>
      <c r="C821" s="2" t="s">
        <v>151</v>
      </c>
      <c r="D821" s="2" t="s">
        <v>18</v>
      </c>
      <c r="E821" s="5" t="s">
        <v>1642</v>
      </c>
      <c r="F821" s="3" t="s">
        <v>1643</v>
      </c>
      <c r="G821" s="3" t="s">
        <v>21</v>
      </c>
      <c r="H821" s="2" t="s">
        <v>50</v>
      </c>
      <c r="I821" s="2" t="s">
        <v>2177</v>
      </c>
      <c r="J821" s="3" t="str">
        <f>HYPERLINK("https://www.boe.es/gazeta/dias/1829/09/24/pdfs/GMD-1829-138.pdf#page=3","Abrir facsímil")</f>
        <v>Abrir facsímil</v>
      </c>
      <c r="K821" s="3" t="s">
        <v>52</v>
      </c>
    </row>
    <row r="822" spans="1:11" ht="42" customHeight="1">
      <c r="A822" s="2" t="s">
        <v>2178</v>
      </c>
      <c r="B822" s="2" t="s">
        <v>2178</v>
      </c>
      <c r="C822" s="2" t="s">
        <v>34</v>
      </c>
      <c r="D822" s="2" t="s">
        <v>35</v>
      </c>
      <c r="E822" s="5" t="s">
        <v>1279</v>
      </c>
      <c r="F822" s="3" t="s">
        <v>1280</v>
      </c>
      <c r="G822" s="3" t="s">
        <v>21</v>
      </c>
      <c r="H822" s="2" t="s">
        <v>50</v>
      </c>
      <c r="I822" s="2" t="s">
        <v>2179</v>
      </c>
      <c r="J822" s="3" t="str">
        <f>HYPERLINK("https://www.boe.es/gazeta/dias/1829/06/30/pdfs/GMD-1829-94.pdf#page=3","Abrir facsímil")</f>
        <v>Abrir facsímil</v>
      </c>
      <c r="K822" s="3" t="s">
        <v>52</v>
      </c>
    </row>
    <row r="823" spans="1:11" ht="42" customHeight="1">
      <c r="A823" s="2" t="s">
        <v>2180</v>
      </c>
      <c r="B823" s="2" t="s">
        <v>2181</v>
      </c>
      <c r="C823" s="2" t="s">
        <v>151</v>
      </c>
      <c r="D823" s="2" t="s">
        <v>18</v>
      </c>
      <c r="E823" s="5" t="s">
        <v>164</v>
      </c>
      <c r="F823" s="3" t="s">
        <v>165</v>
      </c>
      <c r="G823" s="3" t="s">
        <v>30</v>
      </c>
      <c r="H823" s="2" t="s">
        <v>22</v>
      </c>
      <c r="I823" s="2" t="s">
        <v>2182</v>
      </c>
      <c r="J823" s="3" t="str">
        <f>HYPERLINK("https://www.boe.es/gazeta/dias/1829/06/06/pdfs/GMD-1829-84.pdf#page=4","Abrir facsímil")</f>
        <v>Abrir facsímil</v>
      </c>
      <c r="K823" s="3" t="s">
        <v>24</v>
      </c>
    </row>
    <row r="824" spans="1:11" ht="42" customHeight="1">
      <c r="A824" s="2" t="s">
        <v>2183</v>
      </c>
      <c r="B824" s="2" t="s">
        <v>2184</v>
      </c>
      <c r="C824" s="2" t="s">
        <v>34</v>
      </c>
      <c r="D824" s="2" t="s">
        <v>35</v>
      </c>
      <c r="E824" s="5" t="s">
        <v>124</v>
      </c>
      <c r="F824" s="3" t="s">
        <v>125</v>
      </c>
      <c r="G824" s="3" t="s">
        <v>21</v>
      </c>
      <c r="H824" s="2" t="s">
        <v>22</v>
      </c>
      <c r="I824" s="2" t="s">
        <v>2185</v>
      </c>
      <c r="J824" s="3" t="str">
        <f>HYPERLINK("https://www.boe.es/gazeta/dias/1829/05/09/pdfs/GMD-1829-56.pdf#page=3","Abrir facsímil")</f>
        <v>Abrir facsímil</v>
      </c>
      <c r="K824" s="3" t="s">
        <v>24</v>
      </c>
    </row>
    <row r="825" spans="1:11" ht="42" customHeight="1">
      <c r="A825" s="2" t="s">
        <v>2186</v>
      </c>
      <c r="B825" s="2" t="s">
        <v>2186</v>
      </c>
      <c r="C825" s="2" t="s">
        <v>41</v>
      </c>
      <c r="D825" s="2" t="s">
        <v>42</v>
      </c>
      <c r="E825" s="5" t="s">
        <v>1387</v>
      </c>
      <c r="F825" s="3" t="s">
        <v>1388</v>
      </c>
      <c r="G825" s="3" t="s">
        <v>71</v>
      </c>
      <c r="H825" s="2" t="s">
        <v>50</v>
      </c>
      <c r="I825" s="2" t="s">
        <v>2187</v>
      </c>
      <c r="J825" s="3" t="str">
        <f>HYPERLINK("https://www.boe.es/gazeta/dias/1829/04/09/pdfs/GMD-1829-43.pdf#page=2","Abrir facsímil")</f>
        <v>Abrir facsímil</v>
      </c>
      <c r="K825" s="3" t="s">
        <v>52</v>
      </c>
    </row>
    <row r="826" spans="1:11" ht="42" customHeight="1">
      <c r="A826" s="2" t="s">
        <v>2188</v>
      </c>
      <c r="B826" s="2" t="s">
        <v>2189</v>
      </c>
      <c r="C826" s="2" t="s">
        <v>151</v>
      </c>
      <c r="D826" s="2" t="s">
        <v>18</v>
      </c>
      <c r="E826" s="5" t="s">
        <v>1061</v>
      </c>
      <c r="F826" s="3" t="s">
        <v>1062</v>
      </c>
      <c r="G826" s="3" t="s">
        <v>30</v>
      </c>
      <c r="H826" s="2" t="s">
        <v>22</v>
      </c>
      <c r="I826" s="2" t="s">
        <v>2190</v>
      </c>
      <c r="J826" s="3" t="str">
        <f>HYPERLINK("https://www.boe.es/gazeta/dias/1829/07/16/pdfs/GMD-1829-101.pdf#page=4","Abrir facsímil")</f>
        <v>Abrir facsímil</v>
      </c>
      <c r="K826" s="3" t="s">
        <v>24</v>
      </c>
    </row>
    <row r="827" spans="1:11" ht="42" customHeight="1">
      <c r="A827" s="2" t="s">
        <v>2191</v>
      </c>
      <c r="B827" s="2" t="s">
        <v>2191</v>
      </c>
      <c r="C827" s="2" t="s">
        <v>41</v>
      </c>
      <c r="D827" s="2" t="s">
        <v>42</v>
      </c>
      <c r="E827" s="5" t="s">
        <v>461</v>
      </c>
      <c r="F827" s="3" t="s">
        <v>462</v>
      </c>
      <c r="G827" s="3" t="s">
        <v>21</v>
      </c>
      <c r="H827" s="2" t="s">
        <v>50</v>
      </c>
      <c r="I827" s="2" t="s">
        <v>2192</v>
      </c>
      <c r="J827" s="3" t="str">
        <f>HYPERLINK("https://www.boe.es/gazeta/dias/1829/03/05/pdfs/GMD-1829-28.pdf#page=3","Abrir facsímil")</f>
        <v>Abrir facsímil</v>
      </c>
      <c r="K827" s="3" t="s">
        <v>52</v>
      </c>
    </row>
    <row r="828" spans="1:11" ht="42" customHeight="1">
      <c r="A828" s="2" t="s">
        <v>2193</v>
      </c>
      <c r="B828" s="2" t="s">
        <v>2193</v>
      </c>
      <c r="C828" s="2" t="s">
        <v>41</v>
      </c>
      <c r="D828" s="2" t="s">
        <v>42</v>
      </c>
      <c r="E828" s="5" t="s">
        <v>107</v>
      </c>
      <c r="F828" s="3" t="s">
        <v>108</v>
      </c>
      <c r="G828" s="3" t="s">
        <v>45</v>
      </c>
      <c r="H828" s="2" t="s">
        <v>50</v>
      </c>
      <c r="I828" s="2" t="s">
        <v>2194</v>
      </c>
      <c r="J828" s="3" t="str">
        <f>HYPERLINK("https://www.boe.es/gazeta/dias/1829/03/14/pdfs/GMD-1829-32.pdf#page=1","Abrir facsímil")</f>
        <v>Abrir facsímil</v>
      </c>
      <c r="K828" s="3" t="s">
        <v>52</v>
      </c>
    </row>
    <row r="829" spans="1:11" ht="42" customHeight="1">
      <c r="A829" s="2" t="s">
        <v>2193</v>
      </c>
      <c r="B829" s="2" t="s">
        <v>2193</v>
      </c>
      <c r="C829" s="2" t="s">
        <v>41</v>
      </c>
      <c r="D829" s="2" t="s">
        <v>42</v>
      </c>
      <c r="E829" s="5" t="s">
        <v>623</v>
      </c>
      <c r="F829" s="3" t="s">
        <v>624</v>
      </c>
      <c r="G829" s="3" t="s">
        <v>21</v>
      </c>
      <c r="H829" s="2" t="s">
        <v>50</v>
      </c>
      <c r="I829" s="2" t="s">
        <v>2195</v>
      </c>
      <c r="J829" s="3" t="str">
        <f>HYPERLINK("https://www.boe.es/gazeta/dias/1829/03/28/pdfs/GMD-1829-38.pdf#page=3","Abrir facsímil")</f>
        <v>Abrir facsímil</v>
      </c>
      <c r="K829" s="3" t="s">
        <v>52</v>
      </c>
    </row>
    <row r="830" spans="1:11" ht="42" customHeight="1">
      <c r="A830" s="2" t="s">
        <v>2193</v>
      </c>
      <c r="B830" s="2" t="s">
        <v>2193</v>
      </c>
      <c r="C830" s="2" t="s">
        <v>41</v>
      </c>
      <c r="D830" s="2" t="s">
        <v>42</v>
      </c>
      <c r="E830" s="5" t="s">
        <v>164</v>
      </c>
      <c r="F830" s="3" t="s">
        <v>165</v>
      </c>
      <c r="G830" s="3" t="s">
        <v>368</v>
      </c>
      <c r="H830" s="2" t="s">
        <v>50</v>
      </c>
      <c r="I830" s="2" t="s">
        <v>2196</v>
      </c>
      <c r="J830" s="3" t="str">
        <f>HYPERLINK("https://www.boe.es/gazeta/dias/1829/06/06/pdfs/GMD-1829-84.pdf#page=3","Abrir facsímil")</f>
        <v>Abrir facsímil</v>
      </c>
      <c r="K830" s="3" t="s">
        <v>52</v>
      </c>
    </row>
    <row r="831" spans="1:11" ht="42" customHeight="1">
      <c r="A831" s="2" t="s">
        <v>2193</v>
      </c>
      <c r="B831" s="2" t="s">
        <v>2193</v>
      </c>
      <c r="C831" s="2" t="s">
        <v>41</v>
      </c>
      <c r="D831" s="2" t="s">
        <v>42</v>
      </c>
      <c r="E831" s="5" t="s">
        <v>1764</v>
      </c>
      <c r="F831" s="3" t="s">
        <v>1765</v>
      </c>
      <c r="G831" s="3" t="s">
        <v>71</v>
      </c>
      <c r="H831" s="2" t="s">
        <v>50</v>
      </c>
      <c r="I831" s="2" t="s">
        <v>2197</v>
      </c>
      <c r="J831" s="3" t="str">
        <f>HYPERLINK("https://www.boe.es/gazeta/dias/1829/07/02/pdfs/GMD-1829-95.pdf#page=2","Abrir facsímil")</f>
        <v>Abrir facsímil</v>
      </c>
      <c r="K831" s="3" t="s">
        <v>52</v>
      </c>
    </row>
    <row r="832" spans="1:11" ht="42" customHeight="1">
      <c r="A832" s="2" t="s">
        <v>2198</v>
      </c>
      <c r="B832" s="2" t="s">
        <v>2198</v>
      </c>
      <c r="C832" s="2" t="s">
        <v>41</v>
      </c>
      <c r="D832" s="2" t="s">
        <v>42</v>
      </c>
      <c r="E832" s="5" t="s">
        <v>272</v>
      </c>
      <c r="F832" s="3" t="s">
        <v>273</v>
      </c>
      <c r="G832" s="3" t="s">
        <v>21</v>
      </c>
      <c r="H832" s="2" t="s">
        <v>50</v>
      </c>
      <c r="I832" s="2" t="s">
        <v>2199</v>
      </c>
      <c r="J832" s="3" t="str">
        <f>HYPERLINK("https://www.boe.es/gazeta/dias/1829/07/11/pdfs/GMD-1829-99.pdf#page=3","Abrir facsímil")</f>
        <v>Abrir facsímil</v>
      </c>
      <c r="K832" s="3" t="s">
        <v>52</v>
      </c>
    </row>
    <row r="833" spans="1:11" ht="42" customHeight="1">
      <c r="A833" s="2" t="s">
        <v>2200</v>
      </c>
      <c r="B833" s="2" t="s">
        <v>2200</v>
      </c>
      <c r="C833" s="2" t="s">
        <v>17</v>
      </c>
      <c r="D833" s="2" t="s">
        <v>18</v>
      </c>
      <c r="E833" s="5" t="s">
        <v>1046</v>
      </c>
      <c r="F833" s="3" t="s">
        <v>1047</v>
      </c>
      <c r="G833" s="3" t="s">
        <v>45</v>
      </c>
      <c r="H833" s="2" t="s">
        <v>50</v>
      </c>
      <c r="I833" s="2" t="s">
        <v>2201</v>
      </c>
      <c r="J833" s="3" t="str">
        <f>HYPERLINK("https://www.boe.es/gazeta/dias/1829/11/17/pdfs/GMD-1829-161.pdf#page=1","Abrir facsímil")</f>
        <v>Abrir facsímil</v>
      </c>
      <c r="K833" s="3" t="s">
        <v>52</v>
      </c>
    </row>
    <row r="834" spans="1:11" ht="42" customHeight="1">
      <c r="A834" s="2" t="s">
        <v>2202</v>
      </c>
      <c r="B834" s="2" t="s">
        <v>2203</v>
      </c>
      <c r="C834" s="2" t="s">
        <v>41</v>
      </c>
      <c r="D834" s="2" t="s">
        <v>42</v>
      </c>
      <c r="E834" s="5" t="s">
        <v>1142</v>
      </c>
      <c r="F834" s="3" t="s">
        <v>1143</v>
      </c>
      <c r="G834" s="3" t="s">
        <v>21</v>
      </c>
      <c r="H834" s="2" t="s">
        <v>50</v>
      </c>
      <c r="I834" s="2" t="s">
        <v>2204</v>
      </c>
      <c r="J834" s="3" t="str">
        <f>HYPERLINK("https://www.boe.es/gazeta/dias/1829/04/18/pdfs/GMD-1829-47.pdf#page=3","Abrir facsímil")</f>
        <v>Abrir facsímil</v>
      </c>
      <c r="K834" s="3" t="s">
        <v>52</v>
      </c>
    </row>
    <row r="835" spans="1:11" ht="42" customHeight="1">
      <c r="A835" s="2" t="s">
        <v>2205</v>
      </c>
      <c r="B835" s="2" t="s">
        <v>2206</v>
      </c>
      <c r="C835" s="2" t="s">
        <v>41</v>
      </c>
      <c r="D835" s="2" t="s">
        <v>42</v>
      </c>
      <c r="E835" s="5" t="s">
        <v>584</v>
      </c>
      <c r="F835" s="3" t="s">
        <v>585</v>
      </c>
      <c r="G835" s="3" t="s">
        <v>30</v>
      </c>
      <c r="H835" s="2" t="s">
        <v>50</v>
      </c>
      <c r="I835" s="2" t="s">
        <v>2207</v>
      </c>
      <c r="J835" s="3" t="str">
        <f>HYPERLINK("https://www.boe.es/gazeta/dias/1829/08/15/pdfs/GMD-1829-114.pdf#page=4","Abrir facsímil")</f>
        <v>Abrir facsímil</v>
      </c>
      <c r="K835" s="3" t="s">
        <v>52</v>
      </c>
    </row>
    <row r="836" spans="1:11" ht="42" customHeight="1">
      <c r="A836" s="2" t="s">
        <v>2208</v>
      </c>
      <c r="B836" s="2" t="s">
        <v>2209</v>
      </c>
      <c r="C836" s="2" t="s">
        <v>41</v>
      </c>
      <c r="D836" s="2" t="s">
        <v>42</v>
      </c>
      <c r="E836" s="5" t="s">
        <v>248</v>
      </c>
      <c r="F836" s="3" t="s">
        <v>249</v>
      </c>
      <c r="G836" s="3" t="s">
        <v>21</v>
      </c>
      <c r="H836" s="2" t="s">
        <v>50</v>
      </c>
      <c r="I836" s="2" t="s">
        <v>2210</v>
      </c>
      <c r="J836" s="3" t="str">
        <f>HYPERLINK("https://www.boe.es/gazeta/dias/1829/12/31/pdfs/GMD-1829-180.pdf#page=3","Abrir facsímil")</f>
        <v>Abrir facsímil</v>
      </c>
      <c r="K836" s="3" t="s">
        <v>52</v>
      </c>
    </row>
    <row r="837" spans="1:11" ht="42" customHeight="1">
      <c r="A837" s="2" t="s">
        <v>2211</v>
      </c>
      <c r="B837" s="2" t="s">
        <v>2211</v>
      </c>
      <c r="C837" s="2" t="s">
        <v>167</v>
      </c>
      <c r="D837" s="2" t="s">
        <v>18</v>
      </c>
      <c r="E837" s="5" t="s">
        <v>793</v>
      </c>
      <c r="F837" s="3" t="s">
        <v>794</v>
      </c>
      <c r="G837" s="3" t="s">
        <v>21</v>
      </c>
      <c r="H837" s="2" t="s">
        <v>50</v>
      </c>
      <c r="I837" s="2" t="s">
        <v>2212</v>
      </c>
      <c r="J837" s="3" t="str">
        <f>HYPERLINK("https://www.boe.es/gazeta/dias/1829/03/19/pdfs/GMD-1829-34.pdf#page=3","Abrir facsímil")</f>
        <v>Abrir facsímil</v>
      </c>
      <c r="K837" s="3" t="s">
        <v>52</v>
      </c>
    </row>
    <row r="838" spans="1:11" ht="42" customHeight="1">
      <c r="A838" s="2" t="s">
        <v>2213</v>
      </c>
      <c r="B838" s="2" t="s">
        <v>2214</v>
      </c>
      <c r="C838" s="2" t="s">
        <v>61</v>
      </c>
      <c r="D838" s="2" t="s">
        <v>18</v>
      </c>
      <c r="E838" s="5" t="s">
        <v>429</v>
      </c>
      <c r="F838" s="3" t="s">
        <v>430</v>
      </c>
      <c r="G838" s="3" t="s">
        <v>45</v>
      </c>
      <c r="H838" s="2" t="s">
        <v>50</v>
      </c>
      <c r="I838" s="2" t="s">
        <v>2215</v>
      </c>
      <c r="J838" s="3" t="str">
        <f>HYPERLINK("https://www.boe.es/gazeta/dias/1829/06/20/pdfs/GMD-1829-90.pdf#page=1","Abrir facsímil")</f>
        <v>Abrir facsímil</v>
      </c>
      <c r="K838" s="3" t="s">
        <v>52</v>
      </c>
    </row>
    <row r="839" spans="1:11" ht="42" customHeight="1">
      <c r="A839" s="2" t="s">
        <v>2216</v>
      </c>
      <c r="B839" s="2" t="s">
        <v>2216</v>
      </c>
      <c r="C839" s="2" t="s">
        <v>41</v>
      </c>
      <c r="D839" s="2" t="s">
        <v>42</v>
      </c>
      <c r="E839" s="5" t="s">
        <v>1116</v>
      </c>
      <c r="F839" s="3" t="s">
        <v>1117</v>
      </c>
      <c r="G839" s="3" t="s">
        <v>45</v>
      </c>
      <c r="H839" s="2" t="s">
        <v>50</v>
      </c>
      <c r="I839" s="2" t="s">
        <v>2217</v>
      </c>
      <c r="J839" s="3" t="str">
        <f>HYPERLINK("https://www.boe.es/gazeta/dias/1829/09/03/pdfs/GMD-1829-122.pdf#page=1","Abrir facsímil")</f>
        <v>Abrir facsímil</v>
      </c>
      <c r="K839" s="3" t="s">
        <v>52</v>
      </c>
    </row>
    <row r="840" spans="1:11" ht="42" customHeight="1">
      <c r="A840" s="2" t="s">
        <v>2218</v>
      </c>
      <c r="B840" s="2" t="s">
        <v>2219</v>
      </c>
      <c r="C840" s="2" t="s">
        <v>34</v>
      </c>
      <c r="D840" s="2" t="s">
        <v>35</v>
      </c>
      <c r="E840" s="5" t="s">
        <v>238</v>
      </c>
      <c r="F840" s="3" t="s">
        <v>239</v>
      </c>
      <c r="G840" s="3" t="s">
        <v>721</v>
      </c>
      <c r="H840" s="2" t="s">
        <v>50</v>
      </c>
      <c r="I840" s="2" t="s">
        <v>2220</v>
      </c>
      <c r="J840" s="3" t="str">
        <f>HYPERLINK("https://www.boe.es/gazeta/dias/1829/07/23/pdfs/GMD-1829-104.pdf#page=3","Abrir facsímil")</f>
        <v>Abrir facsímil</v>
      </c>
      <c r="K840" s="3" t="s">
        <v>52</v>
      </c>
    </row>
    <row r="841" spans="1:11" ht="42" customHeight="1">
      <c r="A841" s="2" t="s">
        <v>2221</v>
      </c>
      <c r="B841" s="2" t="s">
        <v>2222</v>
      </c>
      <c r="C841" s="2" t="s">
        <v>34</v>
      </c>
      <c r="D841" s="2" t="s">
        <v>35</v>
      </c>
      <c r="E841" s="5" t="s">
        <v>206</v>
      </c>
      <c r="F841" s="3" t="s">
        <v>207</v>
      </c>
      <c r="G841" s="3" t="s">
        <v>30</v>
      </c>
      <c r="H841" s="2" t="s">
        <v>50</v>
      </c>
      <c r="I841" s="2" t="s">
        <v>2223</v>
      </c>
      <c r="J841" s="3" t="str">
        <f>HYPERLINK("https://www.boe.es/gazeta/dias/1829/08/25/pdfs/GMD-1829-118.pdf#page=4","Abrir facsímil")</f>
        <v>Abrir facsímil</v>
      </c>
      <c r="K841" s="3" t="s">
        <v>52</v>
      </c>
    </row>
    <row r="842" spans="1:11" ht="42" customHeight="1">
      <c r="A842" s="2" t="s">
        <v>2224</v>
      </c>
      <c r="B842" s="2" t="s">
        <v>2224</v>
      </c>
      <c r="C842" s="2" t="s">
        <v>41</v>
      </c>
      <c r="D842" s="2" t="s">
        <v>42</v>
      </c>
      <c r="E842" s="5" t="s">
        <v>194</v>
      </c>
      <c r="F842" s="3" t="s">
        <v>195</v>
      </c>
      <c r="G842" s="3" t="s">
        <v>21</v>
      </c>
      <c r="H842" s="2" t="s">
        <v>50</v>
      </c>
      <c r="I842" s="2" t="s">
        <v>2225</v>
      </c>
      <c r="J842" s="3" t="str">
        <f>HYPERLINK("https://www.boe.es/gazeta/dias/1829/05/07/pdfs/GMD-1829-55.pdf#page=3","Abrir facsímil")</f>
        <v>Abrir facsímil</v>
      </c>
      <c r="K842" s="3" t="s">
        <v>52</v>
      </c>
    </row>
    <row r="843" spans="1:11" ht="42" customHeight="1">
      <c r="A843" s="2" t="s">
        <v>2226</v>
      </c>
      <c r="B843" s="2" t="s">
        <v>2227</v>
      </c>
      <c r="C843" s="2" t="s">
        <v>41</v>
      </c>
      <c r="D843" s="2" t="s">
        <v>42</v>
      </c>
      <c r="E843" s="5" t="s">
        <v>75</v>
      </c>
      <c r="F843" s="3" t="s">
        <v>76</v>
      </c>
      <c r="G843" s="3" t="s">
        <v>21</v>
      </c>
      <c r="H843" s="2" t="s">
        <v>50</v>
      </c>
      <c r="I843" s="2" t="s">
        <v>2228</v>
      </c>
      <c r="J843" s="3" t="str">
        <f>HYPERLINK("https://www.boe.es/gazeta/dias/1829/09/05/pdfs/GMD-1829-123.pdf#page=3","Abrir facsímil")</f>
        <v>Abrir facsímil</v>
      </c>
      <c r="K843" s="3" t="s">
        <v>52</v>
      </c>
    </row>
    <row r="844" spans="1:11" ht="42" customHeight="1">
      <c r="A844" s="2" t="s">
        <v>2229</v>
      </c>
      <c r="B844" s="2" t="s">
        <v>2229</v>
      </c>
      <c r="C844" s="2" t="s">
        <v>17</v>
      </c>
      <c r="D844" s="2" t="s">
        <v>18</v>
      </c>
      <c r="E844" s="5" t="s">
        <v>798</v>
      </c>
      <c r="F844" s="3" t="s">
        <v>799</v>
      </c>
      <c r="G844" s="3" t="s">
        <v>71</v>
      </c>
      <c r="H844" s="2" t="s">
        <v>50</v>
      </c>
      <c r="I844" s="2" t="s">
        <v>2230</v>
      </c>
      <c r="J844" s="3" t="str">
        <f>HYPERLINK("https://www.boe.es/gazeta/dias/1829/05/12/pdfs/GMD-1829-62.pdf#page=2","Abrir facsímil")</f>
        <v>Abrir facsímil</v>
      </c>
      <c r="K844" s="3" t="s">
        <v>52</v>
      </c>
    </row>
    <row r="845" spans="1:11" ht="42" customHeight="1">
      <c r="A845" s="2" t="s">
        <v>2231</v>
      </c>
      <c r="B845" s="2" t="s">
        <v>2232</v>
      </c>
      <c r="C845" s="2" t="s">
        <v>17</v>
      </c>
      <c r="D845" s="2" t="s">
        <v>18</v>
      </c>
      <c r="E845" s="5" t="s">
        <v>294</v>
      </c>
      <c r="F845" s="3" t="s">
        <v>295</v>
      </c>
      <c r="G845" s="3" t="s">
        <v>30</v>
      </c>
      <c r="H845" s="2" t="s">
        <v>50</v>
      </c>
      <c r="I845" s="2" t="s">
        <v>2233</v>
      </c>
      <c r="J845" s="3" t="str">
        <f>HYPERLINK("https://www.boe.es/gazeta/dias/1829/03/21/pdfs/GMD-1829-35.pdf#page=4","Abrir facsímil")</f>
        <v>Abrir facsímil</v>
      </c>
      <c r="K845" s="3" t="s">
        <v>52</v>
      </c>
    </row>
    <row r="846" spans="1:11" ht="42" customHeight="1">
      <c r="A846" s="2" t="s">
        <v>2234</v>
      </c>
      <c r="B846" s="2" t="s">
        <v>2235</v>
      </c>
      <c r="C846" s="2" t="s">
        <v>17</v>
      </c>
      <c r="D846" s="2" t="s">
        <v>18</v>
      </c>
      <c r="E846" s="5" t="s">
        <v>593</v>
      </c>
      <c r="F846" s="3" t="s">
        <v>594</v>
      </c>
      <c r="G846" s="3" t="s">
        <v>30</v>
      </c>
      <c r="H846" s="2" t="s">
        <v>50</v>
      </c>
      <c r="I846" s="2" t="s">
        <v>2236</v>
      </c>
      <c r="J846" s="3" t="str">
        <f>HYPERLINK("https://www.boe.es/gazeta/dias/1829/04/21/pdfs/GMD-1829-48.pdf#page=4","Abrir facsímil")</f>
        <v>Abrir facsímil</v>
      </c>
      <c r="K846" s="3" t="s">
        <v>52</v>
      </c>
    </row>
    <row r="847" spans="1:11" ht="42" customHeight="1">
      <c r="A847" s="2" t="s">
        <v>2237</v>
      </c>
      <c r="B847" s="2" t="s">
        <v>2237</v>
      </c>
      <c r="C847" s="2" t="s">
        <v>61</v>
      </c>
      <c r="D847" s="2" t="s">
        <v>18</v>
      </c>
      <c r="E847" s="5" t="s">
        <v>671</v>
      </c>
      <c r="F847" s="3" t="s">
        <v>672</v>
      </c>
      <c r="G847" s="3" t="s">
        <v>30</v>
      </c>
      <c r="H847" s="2" t="s">
        <v>50</v>
      </c>
      <c r="I847" s="2" t="s">
        <v>2238</v>
      </c>
      <c r="J847" s="3" t="str">
        <f>HYPERLINK("https://www.boe.es/gazeta/dias/1829/04/11/pdfs/GMD-1829-44.pdf#page=4","Abrir facsímil")</f>
        <v>Abrir facsímil</v>
      </c>
      <c r="K847" s="3" t="s">
        <v>52</v>
      </c>
    </row>
    <row r="848" spans="1:11" ht="42" customHeight="1">
      <c r="A848" s="2" t="s">
        <v>2239</v>
      </c>
      <c r="B848" s="2" t="s">
        <v>2239</v>
      </c>
      <c r="C848" s="2" t="s">
        <v>17</v>
      </c>
      <c r="D848" s="2" t="s">
        <v>18</v>
      </c>
      <c r="E848" s="5" t="s">
        <v>1287</v>
      </c>
      <c r="F848" s="3" t="s">
        <v>1288</v>
      </c>
      <c r="G848" s="3" t="s">
        <v>30</v>
      </c>
      <c r="H848" s="2" t="s">
        <v>50</v>
      </c>
      <c r="I848" s="2" t="s">
        <v>2240</v>
      </c>
      <c r="J848" s="3" t="str">
        <f>HYPERLINK("https://www.boe.es/gazeta/dias/1829/10/10/pdfs/GMD-1829-145.pdf#page=4","Abrir facsímil")</f>
        <v>Abrir facsímil</v>
      </c>
      <c r="K848" s="3" t="s">
        <v>52</v>
      </c>
    </row>
    <row r="849" spans="1:11" ht="42" customHeight="1">
      <c r="A849" s="2" t="s">
        <v>2241</v>
      </c>
      <c r="B849" s="2" t="s">
        <v>2241</v>
      </c>
      <c r="C849" s="2" t="s">
        <v>151</v>
      </c>
      <c r="D849" s="2" t="s">
        <v>18</v>
      </c>
      <c r="E849" s="5" t="s">
        <v>884</v>
      </c>
      <c r="F849" s="3" t="s">
        <v>885</v>
      </c>
      <c r="G849" s="3" t="s">
        <v>45</v>
      </c>
      <c r="H849" s="2" t="s">
        <v>50</v>
      </c>
      <c r="I849" s="2" t="s">
        <v>2242</v>
      </c>
      <c r="J849" s="3" t="str">
        <f>HYPERLINK("https://www.boe.es/gazeta/dias/1829/07/07/pdfs/GMD-1829-97.pdf#page=1","Abrir facsímil")</f>
        <v>Abrir facsímil</v>
      </c>
      <c r="K849" s="3" t="s">
        <v>52</v>
      </c>
    </row>
    <row r="850" spans="1:11" ht="42" customHeight="1">
      <c r="A850" s="2" t="s">
        <v>2243</v>
      </c>
      <c r="B850" s="2" t="s">
        <v>2243</v>
      </c>
      <c r="C850" s="2" t="s">
        <v>17</v>
      </c>
      <c r="D850" s="2" t="s">
        <v>18</v>
      </c>
      <c r="E850" s="5" t="s">
        <v>564</v>
      </c>
      <c r="F850" s="3" t="s">
        <v>565</v>
      </c>
      <c r="G850" s="3" t="s">
        <v>30</v>
      </c>
      <c r="H850" s="2" t="s">
        <v>50</v>
      </c>
      <c r="I850" s="2" t="s">
        <v>2244</v>
      </c>
      <c r="J850" s="3" t="str">
        <f>HYPERLINK("https://www.boe.es/gazeta/dias/1829/02/05/pdfs/GMD-1829-16.pdf#page=4","Abrir facsímil")</f>
        <v>Abrir facsímil</v>
      </c>
      <c r="K850" s="3" t="s">
        <v>52</v>
      </c>
    </row>
    <row r="851" spans="1:11" ht="42" customHeight="1">
      <c r="A851" s="2" t="s">
        <v>2243</v>
      </c>
      <c r="B851" s="2" t="s">
        <v>2243</v>
      </c>
      <c r="C851" s="2" t="s">
        <v>41</v>
      </c>
      <c r="D851" s="2" t="s">
        <v>42</v>
      </c>
      <c r="E851" s="5" t="s">
        <v>793</v>
      </c>
      <c r="F851" s="3" t="s">
        <v>794</v>
      </c>
      <c r="G851" s="3" t="s">
        <v>45</v>
      </c>
      <c r="H851" s="2" t="s">
        <v>50</v>
      </c>
      <c r="I851" s="2" t="s">
        <v>2245</v>
      </c>
      <c r="J851" s="3" t="str">
        <f>HYPERLINK("https://www.boe.es/gazeta/dias/1829/03/19/pdfs/GMD-1829-34.pdf#page=1","Abrir facsímil")</f>
        <v>Abrir facsímil</v>
      </c>
      <c r="K851" s="3" t="s">
        <v>52</v>
      </c>
    </row>
    <row r="852" spans="1:11" ht="42" customHeight="1">
      <c r="A852" s="2" t="s">
        <v>2243</v>
      </c>
      <c r="B852" s="2" t="s">
        <v>2243</v>
      </c>
      <c r="C852" s="2" t="s">
        <v>41</v>
      </c>
      <c r="D852" s="2" t="s">
        <v>42</v>
      </c>
      <c r="E852" s="5" t="s">
        <v>330</v>
      </c>
      <c r="F852" s="3" t="s">
        <v>331</v>
      </c>
      <c r="G852" s="3" t="s">
        <v>21</v>
      </c>
      <c r="H852" s="2" t="s">
        <v>50</v>
      </c>
      <c r="I852" s="2" t="s">
        <v>2246</v>
      </c>
      <c r="J852" s="3" t="str">
        <f>HYPERLINK("https://www.boe.es/gazeta/dias/1829/10/08/pdfs/GMD-1829-144.pdf#page=3","Abrir facsímil")</f>
        <v>Abrir facsímil</v>
      </c>
      <c r="K852" s="3" t="s">
        <v>52</v>
      </c>
    </row>
    <row r="853" spans="1:11" ht="42" customHeight="1">
      <c r="A853" s="2" t="s">
        <v>2247</v>
      </c>
      <c r="B853" s="2" t="s">
        <v>2248</v>
      </c>
      <c r="C853" s="2" t="s">
        <v>167</v>
      </c>
      <c r="D853" s="2" t="s">
        <v>18</v>
      </c>
      <c r="E853" s="5" t="s">
        <v>83</v>
      </c>
      <c r="F853" s="3" t="s">
        <v>84</v>
      </c>
      <c r="G853" s="3" t="s">
        <v>30</v>
      </c>
      <c r="H853" s="2" t="s">
        <v>50</v>
      </c>
      <c r="I853" s="2" t="s">
        <v>2249</v>
      </c>
      <c r="J853" s="3" t="str">
        <f>HYPERLINK("https://www.boe.es/gazeta/dias/1829/08/04/pdfs/GMD-1829-109.pdf#page=4","Abrir facsímil")</f>
        <v>Abrir facsímil</v>
      </c>
      <c r="K853" s="3" t="s">
        <v>52</v>
      </c>
    </row>
    <row r="854" spans="1:11" ht="42" customHeight="1">
      <c r="A854" s="2" t="s">
        <v>2250</v>
      </c>
      <c r="B854" s="2" t="s">
        <v>2250</v>
      </c>
      <c r="C854" s="2" t="s">
        <v>17</v>
      </c>
      <c r="D854" s="2" t="s">
        <v>18</v>
      </c>
      <c r="E854" s="5" t="s">
        <v>344</v>
      </c>
      <c r="F854" s="3" t="s">
        <v>345</v>
      </c>
      <c r="G854" s="3" t="s">
        <v>30</v>
      </c>
      <c r="H854" s="2" t="s">
        <v>50</v>
      </c>
      <c r="I854" s="2" t="s">
        <v>2251</v>
      </c>
      <c r="J854" s="3" t="str">
        <f>HYPERLINK("https://www.boe.es/gazeta/dias/1829/08/29/pdfs/GMD-1829-120.pdf#page=4","Abrir facsímil")</f>
        <v>Abrir facsímil</v>
      </c>
      <c r="K854" s="3" t="s">
        <v>52</v>
      </c>
    </row>
    <row r="855" spans="1:11" ht="42" customHeight="1">
      <c r="A855" s="2" t="s">
        <v>2252</v>
      </c>
      <c r="B855" s="2" t="s">
        <v>2252</v>
      </c>
      <c r="C855" s="2" t="s">
        <v>41</v>
      </c>
      <c r="D855" s="2" t="s">
        <v>42</v>
      </c>
      <c r="E855" s="5" t="s">
        <v>75</v>
      </c>
      <c r="F855" s="3" t="s">
        <v>76</v>
      </c>
      <c r="G855" s="3" t="s">
        <v>21</v>
      </c>
      <c r="H855" s="2" t="s">
        <v>50</v>
      </c>
      <c r="I855" s="2" t="s">
        <v>2253</v>
      </c>
      <c r="J855" s="3" t="str">
        <f>HYPERLINK("https://www.boe.es/gazeta/dias/1829/09/05/pdfs/GMD-1829-123.pdf#page=3","Abrir facsímil")</f>
        <v>Abrir facsímil</v>
      </c>
      <c r="K855" s="3" t="s">
        <v>52</v>
      </c>
    </row>
    <row r="856" spans="1:11" ht="42" customHeight="1">
      <c r="A856" s="2" t="s">
        <v>2254</v>
      </c>
      <c r="B856" s="2" t="s">
        <v>2254</v>
      </c>
      <c r="C856" s="2" t="s">
        <v>589</v>
      </c>
      <c r="D856" s="2" t="s">
        <v>35</v>
      </c>
      <c r="E856" s="5" t="s">
        <v>43</v>
      </c>
      <c r="F856" s="3" t="s">
        <v>44</v>
      </c>
      <c r="G856" s="3" t="s">
        <v>30</v>
      </c>
      <c r="H856" s="2" t="s">
        <v>50</v>
      </c>
      <c r="I856" s="2" t="s">
        <v>2255</v>
      </c>
      <c r="J856" s="3" t="str">
        <f>HYPERLINK("https://www.boe.es/gazeta/dias/1829/11/14/pdfs/GMD-1829-160.pdf#page=4","Abrir facsímil")</f>
        <v>Abrir facsímil</v>
      </c>
      <c r="K856" s="3" t="s">
        <v>52</v>
      </c>
    </row>
    <row r="857" spans="1:11" ht="42" customHeight="1">
      <c r="A857" s="2" t="s">
        <v>2256</v>
      </c>
      <c r="B857" s="2" t="s">
        <v>2257</v>
      </c>
      <c r="C857" s="2" t="s">
        <v>17</v>
      </c>
      <c r="D857" s="2" t="s">
        <v>18</v>
      </c>
      <c r="E857" s="5" t="s">
        <v>1061</v>
      </c>
      <c r="F857" s="3" t="s">
        <v>1062</v>
      </c>
      <c r="G857" s="3" t="s">
        <v>21</v>
      </c>
      <c r="H857" s="2" t="s">
        <v>50</v>
      </c>
      <c r="I857" s="2" t="s">
        <v>2258</v>
      </c>
      <c r="J857" s="3" t="str">
        <f>HYPERLINK("https://www.boe.es/gazeta/dias/1829/07/16/pdfs/GMD-1829-101.pdf#page=3","Abrir facsímil")</f>
        <v>Abrir facsímil</v>
      </c>
      <c r="K857" s="3" t="s">
        <v>52</v>
      </c>
    </row>
    <row r="858" spans="1:11" ht="42" customHeight="1">
      <c r="A858" s="2" t="s">
        <v>2259</v>
      </c>
      <c r="B858" s="2" t="s">
        <v>2260</v>
      </c>
      <c r="C858" s="2" t="s">
        <v>41</v>
      </c>
      <c r="D858" s="2" t="s">
        <v>42</v>
      </c>
      <c r="E858" s="5" t="s">
        <v>1299</v>
      </c>
      <c r="F858" s="3" t="s">
        <v>1300</v>
      </c>
      <c r="G858" s="3" t="s">
        <v>45</v>
      </c>
      <c r="H858" s="2" t="s">
        <v>50</v>
      </c>
      <c r="I858" s="2" t="s">
        <v>2261</v>
      </c>
      <c r="J858" s="3" t="str">
        <f>HYPERLINK("https://www.boe.es/gazeta/dias/1829/12/22/pdfs/GMD-1829-176.pdf#page=1","Abrir facsímil")</f>
        <v>Abrir facsímil</v>
      </c>
      <c r="K858" s="3" t="s">
        <v>52</v>
      </c>
    </row>
    <row r="859" spans="1:11" ht="42" customHeight="1">
      <c r="A859" s="2" t="s">
        <v>2262</v>
      </c>
      <c r="B859" s="2" t="s">
        <v>2263</v>
      </c>
      <c r="C859" s="2" t="s">
        <v>27</v>
      </c>
      <c r="D859" s="2" t="s">
        <v>18</v>
      </c>
      <c r="E859" s="5" t="s">
        <v>485</v>
      </c>
      <c r="F859" s="3" t="s">
        <v>486</v>
      </c>
      <c r="G859" s="3" t="s">
        <v>21</v>
      </c>
      <c r="H859" s="2" t="s">
        <v>50</v>
      </c>
      <c r="I859" s="2" t="s">
        <v>2264</v>
      </c>
      <c r="J859" s="3" t="str">
        <f>HYPERLINK("https://www.boe.es/gazeta/dias/1829/01/08/pdfs/GMD-1829-4.pdf#page=3","Abrir facsímil")</f>
        <v>Abrir facsímil</v>
      </c>
      <c r="K859" s="3" t="s">
        <v>52</v>
      </c>
    </row>
    <row r="860" spans="1:11" ht="42" customHeight="1">
      <c r="A860" s="2" t="s">
        <v>2262</v>
      </c>
      <c r="B860" s="2" t="s">
        <v>2263</v>
      </c>
      <c r="C860" s="2" t="s">
        <v>55</v>
      </c>
      <c r="D860" s="2" t="s">
        <v>18</v>
      </c>
      <c r="E860" s="5" t="s">
        <v>56</v>
      </c>
      <c r="F860" s="3" t="s">
        <v>57</v>
      </c>
      <c r="G860" s="3" t="s">
        <v>30</v>
      </c>
      <c r="H860" s="2" t="s">
        <v>50</v>
      </c>
      <c r="I860" s="2" t="s">
        <v>2265</v>
      </c>
      <c r="J860" s="3" t="str">
        <f>HYPERLINK("https://www.boe.es/gazeta/dias/1829/09/15/pdfs/GMD-1829-134.pdf#page=4","Abrir facsímil")</f>
        <v>Abrir facsímil</v>
      </c>
      <c r="K860" s="3" t="s">
        <v>52</v>
      </c>
    </row>
    <row r="861" spans="1:11" ht="42" customHeight="1">
      <c r="A861" s="2" t="s">
        <v>2266</v>
      </c>
      <c r="B861" s="2" t="s">
        <v>2267</v>
      </c>
      <c r="C861" s="2" t="s">
        <v>17</v>
      </c>
      <c r="D861" s="2" t="s">
        <v>18</v>
      </c>
      <c r="E861" s="5" t="s">
        <v>194</v>
      </c>
      <c r="F861" s="3" t="s">
        <v>195</v>
      </c>
      <c r="G861" s="3" t="s">
        <v>21</v>
      </c>
      <c r="H861" s="2" t="s">
        <v>22</v>
      </c>
      <c r="I861" s="2" t="s">
        <v>2268</v>
      </c>
      <c r="J861" s="3" t="str">
        <f>HYPERLINK("https://www.boe.es/gazeta/dias/1829/05/07/pdfs/GMD-1829-55.pdf#page=3","Abrir facsímil")</f>
        <v>Abrir facsímil</v>
      </c>
      <c r="K861" s="3" t="s">
        <v>24</v>
      </c>
    </row>
    <row r="862" spans="1:11" ht="42" customHeight="1">
      <c r="A862" s="2" t="s">
        <v>2269</v>
      </c>
      <c r="B862" s="2" t="s">
        <v>2270</v>
      </c>
      <c r="C862" s="2" t="s">
        <v>34</v>
      </c>
      <c r="D862" s="2" t="s">
        <v>35</v>
      </c>
      <c r="E862" s="5" t="s">
        <v>1206</v>
      </c>
      <c r="F862" s="3" t="s">
        <v>1207</v>
      </c>
      <c r="G862" s="3" t="s">
        <v>30</v>
      </c>
      <c r="H862" s="2" t="s">
        <v>50</v>
      </c>
      <c r="I862" s="2" t="s">
        <v>2271</v>
      </c>
      <c r="J862" s="3" t="str">
        <f>HYPERLINK("https://www.boe.es/gazeta/dias/1829/03/17/pdfs/GMD-1829-33.pdf#page=4","Abrir facsímil")</f>
        <v>Abrir facsímil</v>
      </c>
      <c r="K862" s="3" t="s">
        <v>52</v>
      </c>
    </row>
    <row r="863" spans="1:11" ht="42" customHeight="1">
      <c r="A863" s="2" t="s">
        <v>2269</v>
      </c>
      <c r="B863" s="2" t="s">
        <v>2270</v>
      </c>
      <c r="C863" s="2" t="s">
        <v>41</v>
      </c>
      <c r="D863" s="2" t="s">
        <v>42</v>
      </c>
      <c r="E863" s="5" t="s">
        <v>248</v>
      </c>
      <c r="F863" s="3" t="s">
        <v>249</v>
      </c>
      <c r="G863" s="3" t="s">
        <v>21</v>
      </c>
      <c r="H863" s="2" t="s">
        <v>50</v>
      </c>
      <c r="I863" s="2" t="s">
        <v>2272</v>
      </c>
      <c r="J863" s="3" t="str">
        <f>HYPERLINK("https://www.boe.es/gazeta/dias/1829/12/31/pdfs/GMD-1829-180.pdf#page=3","Abrir facsímil")</f>
        <v>Abrir facsímil</v>
      </c>
      <c r="K863" s="3" t="s">
        <v>52</v>
      </c>
    </row>
    <row r="864" spans="1:11" ht="42" customHeight="1">
      <c r="A864" s="2" t="s">
        <v>2273</v>
      </c>
      <c r="B864" s="2" t="s">
        <v>2274</v>
      </c>
      <c r="C864" s="2" t="s">
        <v>41</v>
      </c>
      <c r="D864" s="2" t="s">
        <v>42</v>
      </c>
      <c r="E864" s="5" t="s">
        <v>183</v>
      </c>
      <c r="F864" s="3" t="s">
        <v>184</v>
      </c>
      <c r="G864" s="3" t="s">
        <v>21</v>
      </c>
      <c r="H864" s="2" t="s">
        <v>50</v>
      </c>
      <c r="I864" s="2" t="s">
        <v>2275</v>
      </c>
      <c r="J864" s="3" t="str">
        <f>HYPERLINK("https://www.boe.es/gazeta/dias/1829/10/13/pdfs/GMD-1829-146.pdf#page=3","Abrir facsímil")</f>
        <v>Abrir facsímil</v>
      </c>
      <c r="K864" s="3" t="s">
        <v>52</v>
      </c>
    </row>
    <row r="865" spans="1:11" ht="42" customHeight="1">
      <c r="A865" s="2" t="s">
        <v>2276</v>
      </c>
      <c r="B865" s="2" t="s">
        <v>2277</v>
      </c>
      <c r="C865" s="2" t="s">
        <v>41</v>
      </c>
      <c r="D865" s="2" t="s">
        <v>42</v>
      </c>
      <c r="E865" s="5" t="s">
        <v>504</v>
      </c>
      <c r="F865" s="3" t="s">
        <v>505</v>
      </c>
      <c r="G865" s="3" t="s">
        <v>71</v>
      </c>
      <c r="H865" s="2" t="s">
        <v>50</v>
      </c>
      <c r="I865" s="2" t="s">
        <v>2278</v>
      </c>
      <c r="J865" s="3" t="str">
        <f>HYPERLINK("https://www.boe.es/gazeta/dias/1829/12/03/pdfs/GMD-1829-168.pdf#page=2","Abrir facsímil")</f>
        <v>Abrir facsímil</v>
      </c>
      <c r="K865" s="3" t="s">
        <v>52</v>
      </c>
    </row>
    <row r="866" spans="1:11" ht="42" customHeight="1">
      <c r="A866" s="2" t="s">
        <v>2279</v>
      </c>
      <c r="B866" s="2" t="s">
        <v>2279</v>
      </c>
      <c r="C866" s="2" t="s">
        <v>167</v>
      </c>
      <c r="D866" s="2" t="s">
        <v>18</v>
      </c>
      <c r="E866" s="5" t="s">
        <v>745</v>
      </c>
      <c r="F866" s="3" t="s">
        <v>746</v>
      </c>
      <c r="G866" s="3" t="s">
        <v>30</v>
      </c>
      <c r="H866" s="2" t="s">
        <v>50</v>
      </c>
      <c r="I866" s="2" t="s">
        <v>2280</v>
      </c>
      <c r="J866" s="3" t="str">
        <f>HYPERLINK("https://www.boe.es/gazeta/dias/1829/05/16/pdfs/GMD-1829-72.pdf#page=4","Abrir facsímil")</f>
        <v>Abrir facsímil</v>
      </c>
      <c r="K866" s="3" t="s">
        <v>52</v>
      </c>
    </row>
    <row r="867" spans="1:11" ht="42" customHeight="1">
      <c r="A867" s="2" t="s">
        <v>2279</v>
      </c>
      <c r="B867" s="2" t="s">
        <v>2279</v>
      </c>
      <c r="C867" s="2" t="s">
        <v>41</v>
      </c>
      <c r="D867" s="2" t="s">
        <v>42</v>
      </c>
      <c r="E867" s="5" t="s">
        <v>1195</v>
      </c>
      <c r="F867" s="3" t="s">
        <v>1196</v>
      </c>
      <c r="G867" s="3" t="s">
        <v>21</v>
      </c>
      <c r="H867" s="2" t="s">
        <v>50</v>
      </c>
      <c r="I867" s="2" t="s">
        <v>2281</v>
      </c>
      <c r="J867" s="3" t="str">
        <f>HYPERLINK("https://www.boe.es/gazeta/dias/1829/08/08/pdfs/GMD-1829-111.pdf#page=3","Abrir facsímil")</f>
        <v>Abrir facsímil</v>
      </c>
      <c r="K867" s="3" t="s">
        <v>52</v>
      </c>
    </row>
    <row r="868" spans="1:11" ht="42" customHeight="1">
      <c r="A868" s="2" t="s">
        <v>2279</v>
      </c>
      <c r="B868" s="2" t="s">
        <v>2279</v>
      </c>
      <c r="C868" s="2" t="s">
        <v>17</v>
      </c>
      <c r="D868" s="2" t="s">
        <v>18</v>
      </c>
      <c r="E868" s="5" t="s">
        <v>584</v>
      </c>
      <c r="F868" s="3" t="s">
        <v>585</v>
      </c>
      <c r="G868" s="3" t="s">
        <v>21</v>
      </c>
      <c r="H868" s="2" t="s">
        <v>50</v>
      </c>
      <c r="I868" s="2" t="s">
        <v>2282</v>
      </c>
      <c r="J868" s="3" t="str">
        <f>HYPERLINK("https://www.boe.es/gazeta/dias/1829/08/15/pdfs/GMD-1829-114.pdf#page=3","Abrir facsímil")</f>
        <v>Abrir facsímil</v>
      </c>
      <c r="K868" s="3" t="s">
        <v>52</v>
      </c>
    </row>
    <row r="869" spans="1:11" ht="42" customHeight="1">
      <c r="A869" s="2" t="s">
        <v>2279</v>
      </c>
      <c r="B869" s="2" t="s">
        <v>2279</v>
      </c>
      <c r="C869" s="2" t="s">
        <v>41</v>
      </c>
      <c r="D869" s="2" t="s">
        <v>42</v>
      </c>
      <c r="E869" s="5" t="s">
        <v>403</v>
      </c>
      <c r="F869" s="3" t="s">
        <v>404</v>
      </c>
      <c r="G869" s="3" t="s">
        <v>71</v>
      </c>
      <c r="H869" s="2" t="s">
        <v>50</v>
      </c>
      <c r="I869" s="2" t="s">
        <v>2283</v>
      </c>
      <c r="J869" s="3" t="str">
        <f>HYPERLINK("https://www.boe.es/gazeta/dias/1829/10/22/pdfs/GMD-1829-150.pdf#page=2","Abrir facsímil")</f>
        <v>Abrir facsímil</v>
      </c>
      <c r="K869" s="3" t="s">
        <v>52</v>
      </c>
    </row>
    <row r="870" spans="1:11" ht="42" customHeight="1">
      <c r="A870" s="2" t="s">
        <v>2279</v>
      </c>
      <c r="B870" s="2" t="s">
        <v>2279</v>
      </c>
      <c r="C870" s="2" t="s">
        <v>41</v>
      </c>
      <c r="D870" s="2" t="s">
        <v>42</v>
      </c>
      <c r="E870" s="5" t="s">
        <v>132</v>
      </c>
      <c r="F870" s="3" t="s">
        <v>133</v>
      </c>
      <c r="G870" s="3" t="s">
        <v>30</v>
      </c>
      <c r="H870" s="2" t="s">
        <v>50</v>
      </c>
      <c r="I870" s="2" t="s">
        <v>2284</v>
      </c>
      <c r="J870" s="3" t="str">
        <f>HYPERLINK("https://www.boe.es/gazeta/dias/1829/10/27/pdfs/GMD-1829-152.pdf#page=4","Abrir facsímil")</f>
        <v>Abrir facsímil</v>
      </c>
      <c r="K870" s="3" t="s">
        <v>52</v>
      </c>
    </row>
    <row r="871" spans="1:11" ht="42" customHeight="1">
      <c r="A871" s="2" t="s">
        <v>2279</v>
      </c>
      <c r="B871" s="2" t="s">
        <v>2279</v>
      </c>
      <c r="C871" s="2" t="s">
        <v>17</v>
      </c>
      <c r="D871" s="2" t="s">
        <v>18</v>
      </c>
      <c r="E871" s="5" t="s">
        <v>854</v>
      </c>
      <c r="F871" s="3" t="s">
        <v>855</v>
      </c>
      <c r="G871" s="3" t="s">
        <v>21</v>
      </c>
      <c r="H871" s="2" t="s">
        <v>50</v>
      </c>
      <c r="I871" s="2" t="s">
        <v>2285</v>
      </c>
      <c r="J871" s="3" t="str">
        <f>HYPERLINK("https://www.boe.es/gazeta/dias/1829/11/03/pdfs/GMD-1829-155.pdf#page=3","Abrir facsímil")</f>
        <v>Abrir facsímil</v>
      </c>
      <c r="K871" s="3" t="s">
        <v>52</v>
      </c>
    </row>
    <row r="872" spans="1:11" ht="42" customHeight="1">
      <c r="A872" s="2" t="s">
        <v>2279</v>
      </c>
      <c r="B872" s="2" t="s">
        <v>2279</v>
      </c>
      <c r="C872" s="2" t="s">
        <v>167</v>
      </c>
      <c r="D872" s="2" t="s">
        <v>18</v>
      </c>
      <c r="E872" s="5" t="s">
        <v>504</v>
      </c>
      <c r="F872" s="3" t="s">
        <v>505</v>
      </c>
      <c r="G872" s="3" t="s">
        <v>30</v>
      </c>
      <c r="H872" s="2" t="s">
        <v>50</v>
      </c>
      <c r="I872" s="2" t="s">
        <v>2286</v>
      </c>
      <c r="J872" s="3" t="str">
        <f>HYPERLINK("https://www.boe.es/gazeta/dias/1829/12/03/pdfs/GMD-1829-168.pdf#page=4","Abrir facsímil")</f>
        <v>Abrir facsímil</v>
      </c>
      <c r="K872" s="3" t="s">
        <v>52</v>
      </c>
    </row>
    <row r="873" spans="1:11" ht="42" customHeight="1">
      <c r="A873" s="2" t="s">
        <v>2287</v>
      </c>
      <c r="B873" s="2" t="s">
        <v>2287</v>
      </c>
      <c r="C873" s="2" t="s">
        <v>17</v>
      </c>
      <c r="D873" s="2" t="s">
        <v>18</v>
      </c>
      <c r="E873" s="5" t="s">
        <v>178</v>
      </c>
      <c r="F873" s="3" t="s">
        <v>179</v>
      </c>
      <c r="G873" s="3" t="s">
        <v>30</v>
      </c>
      <c r="H873" s="2" t="s">
        <v>50</v>
      </c>
      <c r="I873" s="2" t="s">
        <v>2288</v>
      </c>
      <c r="J873" s="3" t="str">
        <f>HYPERLINK("https://www.boe.es/gazeta/dias/1829/01/15/pdfs/GMD-1829-7.pdf#page=4","Abrir facsímil")</f>
        <v>Abrir facsímil</v>
      </c>
      <c r="K873" s="3" t="s">
        <v>52</v>
      </c>
    </row>
    <row r="874" spans="1:11" ht="42" customHeight="1">
      <c r="A874" s="2" t="s">
        <v>2289</v>
      </c>
      <c r="B874" s="2" t="s">
        <v>2290</v>
      </c>
      <c r="C874" s="2" t="s">
        <v>41</v>
      </c>
      <c r="D874" s="2" t="s">
        <v>42</v>
      </c>
      <c r="E874" s="5" t="s">
        <v>1634</v>
      </c>
      <c r="F874" s="3" t="s">
        <v>1635</v>
      </c>
      <c r="G874" s="3" t="s">
        <v>30</v>
      </c>
      <c r="H874" s="2" t="s">
        <v>50</v>
      </c>
      <c r="I874" s="2" t="s">
        <v>2291</v>
      </c>
      <c r="J874" s="3" t="str">
        <f>HYPERLINK("https://www.boe.es/gazeta/dias/1829/05/14/pdfs/GMD-1829-67.pdf#page=4","Abrir facsímil")</f>
        <v>Abrir facsímil</v>
      </c>
      <c r="K874" s="3" t="s">
        <v>52</v>
      </c>
    </row>
    <row r="875" spans="1:11" ht="42" customHeight="1">
      <c r="A875" s="2" t="s">
        <v>2292</v>
      </c>
      <c r="B875" s="2" t="s">
        <v>2293</v>
      </c>
      <c r="C875" s="2" t="s">
        <v>41</v>
      </c>
      <c r="D875" s="2" t="s">
        <v>42</v>
      </c>
      <c r="E875" s="5" t="s">
        <v>214</v>
      </c>
      <c r="F875" s="3" t="s">
        <v>215</v>
      </c>
      <c r="G875" s="3" t="s">
        <v>21</v>
      </c>
      <c r="H875" s="2" t="s">
        <v>50</v>
      </c>
      <c r="I875" s="2" t="s">
        <v>2294</v>
      </c>
      <c r="J875" s="3" t="str">
        <f>HYPERLINK("https://www.boe.es/gazeta/dias/1829/08/13/pdfs/GMD-1829-113.pdf#page=3","Abrir facsímil")</f>
        <v>Abrir facsímil</v>
      </c>
      <c r="K875" s="3" t="s">
        <v>52</v>
      </c>
    </row>
    <row r="876" spans="1:11" ht="42" customHeight="1">
      <c r="A876" s="2" t="s">
        <v>2295</v>
      </c>
      <c r="B876" s="2" t="s">
        <v>2296</v>
      </c>
      <c r="C876" s="2" t="s">
        <v>167</v>
      </c>
      <c r="D876" s="2" t="s">
        <v>18</v>
      </c>
      <c r="E876" s="5" t="s">
        <v>737</v>
      </c>
      <c r="F876" s="3" t="s">
        <v>738</v>
      </c>
      <c r="G876" s="3" t="s">
        <v>30</v>
      </c>
      <c r="H876" s="2" t="s">
        <v>50</v>
      </c>
      <c r="I876" s="2" t="s">
        <v>2297</v>
      </c>
      <c r="J876" s="3" t="str">
        <f>HYPERLINK("https://www.boe.es/gazeta/dias/1829/06/11/pdfs/GMD-1829-86.pdf#page=4","Abrir facsímil")</f>
        <v>Abrir facsímil</v>
      </c>
      <c r="K876" s="3" t="s">
        <v>52</v>
      </c>
    </row>
    <row r="877" spans="1:11" ht="42" customHeight="1">
      <c r="A877" s="2" t="s">
        <v>2298</v>
      </c>
      <c r="B877" s="2" t="s">
        <v>2299</v>
      </c>
      <c r="C877" s="2" t="s">
        <v>41</v>
      </c>
      <c r="D877" s="2" t="s">
        <v>42</v>
      </c>
      <c r="E877" s="5" t="s">
        <v>601</v>
      </c>
      <c r="F877" s="3" t="s">
        <v>602</v>
      </c>
      <c r="G877" s="3" t="s">
        <v>21</v>
      </c>
      <c r="H877" s="2" t="s">
        <v>50</v>
      </c>
      <c r="I877" s="2" t="s">
        <v>2300</v>
      </c>
      <c r="J877" s="3" t="str">
        <f>HYPERLINK("https://www.boe.es/gazeta/dias/1829/07/14/pdfs/GMD-1829-100.pdf#page=3","Abrir facsímil")</f>
        <v>Abrir facsímil</v>
      </c>
      <c r="K877" s="3" t="s">
        <v>52</v>
      </c>
    </row>
    <row r="878" spans="1:11" ht="42" customHeight="1">
      <c r="A878" s="2" t="s">
        <v>2301</v>
      </c>
      <c r="B878" s="2" t="s">
        <v>2301</v>
      </c>
      <c r="C878" s="2" t="s">
        <v>34</v>
      </c>
      <c r="D878" s="2" t="s">
        <v>35</v>
      </c>
      <c r="E878" s="5" t="s">
        <v>132</v>
      </c>
      <c r="F878" s="3" t="s">
        <v>133</v>
      </c>
      <c r="G878" s="3" t="s">
        <v>21</v>
      </c>
      <c r="H878" s="2" t="s">
        <v>50</v>
      </c>
      <c r="I878" s="2" t="s">
        <v>2302</v>
      </c>
      <c r="J878" s="3" t="str">
        <f>HYPERLINK("https://www.boe.es/gazeta/dias/1829/10/27/pdfs/GMD-1829-152.pdf#page=3","Abrir facsímil")</f>
        <v>Abrir facsímil</v>
      </c>
      <c r="K878" s="3" t="s">
        <v>52</v>
      </c>
    </row>
    <row r="879" spans="1:11" ht="42" customHeight="1">
      <c r="A879" s="2" t="s">
        <v>2303</v>
      </c>
      <c r="B879" s="2" t="s">
        <v>2303</v>
      </c>
      <c r="C879" s="2" t="s">
        <v>17</v>
      </c>
      <c r="D879" s="2" t="s">
        <v>18</v>
      </c>
      <c r="E879" s="5" t="s">
        <v>745</v>
      </c>
      <c r="F879" s="3" t="s">
        <v>746</v>
      </c>
      <c r="G879" s="3" t="s">
        <v>45</v>
      </c>
      <c r="H879" s="2" t="s">
        <v>50</v>
      </c>
      <c r="I879" s="2" t="s">
        <v>2304</v>
      </c>
      <c r="J879" s="3" t="str">
        <f>HYPERLINK("https://www.boe.es/gazeta/dias/1829/05/16/pdfs/GMD-1829-72.pdf#page=1","Abrir facsímil")</f>
        <v>Abrir facsímil</v>
      </c>
      <c r="K879" s="3" t="s">
        <v>52</v>
      </c>
    </row>
    <row r="880" spans="1:11" ht="42" customHeight="1">
      <c r="A880" s="2" t="s">
        <v>2305</v>
      </c>
      <c r="B880" s="2" t="s">
        <v>2305</v>
      </c>
      <c r="C880" s="2" t="s">
        <v>41</v>
      </c>
      <c r="D880" s="2" t="s">
        <v>42</v>
      </c>
      <c r="E880" s="5" t="s">
        <v>1501</v>
      </c>
      <c r="F880" s="3" t="s">
        <v>1502</v>
      </c>
      <c r="G880" s="3" t="s">
        <v>30</v>
      </c>
      <c r="H880" s="2" t="s">
        <v>50</v>
      </c>
      <c r="I880" s="2" t="s">
        <v>2306</v>
      </c>
      <c r="J880" s="3" t="str">
        <f>HYPERLINK("https://www.boe.es/gazeta/dias/1829/04/14/pdfs/GMD-1829-45.pdf#page=4","Abrir facsímil")</f>
        <v>Abrir facsímil</v>
      </c>
      <c r="K880" s="3" t="s">
        <v>52</v>
      </c>
    </row>
    <row r="881" spans="1:11" ht="42" customHeight="1">
      <c r="A881" s="2" t="s">
        <v>2307</v>
      </c>
      <c r="B881" s="2" t="s">
        <v>2307</v>
      </c>
      <c r="C881" s="2" t="s">
        <v>17</v>
      </c>
      <c r="D881" s="2" t="s">
        <v>18</v>
      </c>
      <c r="E881" s="5" t="s">
        <v>248</v>
      </c>
      <c r="F881" s="3" t="s">
        <v>249</v>
      </c>
      <c r="G881" s="3" t="s">
        <v>30</v>
      </c>
      <c r="H881" s="2" t="s">
        <v>50</v>
      </c>
      <c r="I881" s="2" t="s">
        <v>2308</v>
      </c>
      <c r="J881" s="3" t="str">
        <f>HYPERLINK("https://www.boe.es/gazeta/dias/1829/12/31/pdfs/GMD-1829-180.pdf#page=4","Abrir facsímil")</f>
        <v>Abrir facsímil</v>
      </c>
      <c r="K881" s="3" t="s">
        <v>52</v>
      </c>
    </row>
    <row r="882" spans="1:11" ht="42" customHeight="1">
      <c r="A882" s="2" t="s">
        <v>2309</v>
      </c>
      <c r="B882" s="2" t="s">
        <v>2309</v>
      </c>
      <c r="C882" s="2" t="s">
        <v>34</v>
      </c>
      <c r="D882" s="2" t="s">
        <v>35</v>
      </c>
      <c r="E882" s="5" t="s">
        <v>691</v>
      </c>
      <c r="F882" s="3" t="s">
        <v>692</v>
      </c>
      <c r="G882" s="3" t="s">
        <v>21</v>
      </c>
      <c r="H882" s="2" t="s">
        <v>50</v>
      </c>
      <c r="I882" s="2" t="s">
        <v>2310</v>
      </c>
      <c r="J882" s="3" t="str">
        <f>HYPERLINK("https://www.boe.es/gazeta/dias/1829/11/28/pdfs/GMD-1829-166.pdf#page=3","Abrir facsímil")</f>
        <v>Abrir facsímil</v>
      </c>
      <c r="K882" s="3" t="s">
        <v>52</v>
      </c>
    </row>
    <row r="883" spans="1:11" ht="42" customHeight="1">
      <c r="A883" s="2" t="s">
        <v>2311</v>
      </c>
      <c r="B883" s="2" t="s">
        <v>2311</v>
      </c>
      <c r="C883" s="2" t="s">
        <v>17</v>
      </c>
      <c r="D883" s="2" t="s">
        <v>18</v>
      </c>
      <c r="E883" s="5" t="s">
        <v>647</v>
      </c>
      <c r="F883" s="3" t="s">
        <v>648</v>
      </c>
      <c r="G883" s="3" t="s">
        <v>30</v>
      </c>
      <c r="H883" s="2" t="s">
        <v>50</v>
      </c>
      <c r="I883" s="2" t="s">
        <v>2312</v>
      </c>
      <c r="J883" s="3" t="str">
        <f>HYPERLINK("https://www.boe.es/gazeta/dias/1829/07/09/pdfs/GMD-1829-98.pdf#page=4","Abrir facsímil")</f>
        <v>Abrir facsímil</v>
      </c>
      <c r="K883" s="3" t="s">
        <v>52</v>
      </c>
    </row>
    <row r="884" spans="1:11" ht="42" customHeight="1">
      <c r="A884" s="2" t="s">
        <v>2313</v>
      </c>
      <c r="B884" s="2" t="s">
        <v>2314</v>
      </c>
      <c r="C884" s="2" t="s">
        <v>27</v>
      </c>
      <c r="D884" s="2" t="s">
        <v>18</v>
      </c>
      <c r="E884" s="5" t="s">
        <v>137</v>
      </c>
      <c r="F884" s="3" t="s">
        <v>138</v>
      </c>
      <c r="G884" s="3" t="s">
        <v>30</v>
      </c>
      <c r="H884" s="2" t="s">
        <v>22</v>
      </c>
      <c r="I884" s="2" t="s">
        <v>2315</v>
      </c>
      <c r="J884" s="3" t="str">
        <f>HYPERLINK("https://www.boe.es/gazeta/dias/1829/04/30/pdfs/GMD-1829-52.pdf#page=4","Abrir facsímil")</f>
        <v>Abrir facsímil</v>
      </c>
      <c r="K884" s="3" t="s">
        <v>24</v>
      </c>
    </row>
    <row r="885" spans="1:11" ht="42" customHeight="1">
      <c r="A885" s="2" t="s">
        <v>2316</v>
      </c>
      <c r="B885" s="2" t="s">
        <v>2316</v>
      </c>
      <c r="C885" s="2" t="s">
        <v>41</v>
      </c>
      <c r="D885" s="2" t="s">
        <v>42</v>
      </c>
      <c r="E885" s="5" t="s">
        <v>238</v>
      </c>
      <c r="F885" s="3" t="s">
        <v>239</v>
      </c>
      <c r="G885" s="3" t="s">
        <v>1112</v>
      </c>
      <c r="H885" s="2" t="s">
        <v>50</v>
      </c>
      <c r="I885" s="2" t="s">
        <v>2317</v>
      </c>
      <c r="J885" s="3" t="str">
        <f>HYPERLINK("https://www.boe.es/gazeta/dias/1829/07/23/pdfs/GMD-1829-104.pdf#page=2","Abrir facsímil")</f>
        <v>Abrir facsímil</v>
      </c>
      <c r="K885" s="3" t="s">
        <v>52</v>
      </c>
    </row>
    <row r="886" spans="1:11" ht="42" customHeight="1">
      <c r="A886" s="2" t="s">
        <v>2318</v>
      </c>
      <c r="B886" s="2" t="s">
        <v>2319</v>
      </c>
      <c r="C886" s="2" t="s">
        <v>17</v>
      </c>
      <c r="D886" s="2" t="s">
        <v>18</v>
      </c>
      <c r="E886" s="5" t="s">
        <v>992</v>
      </c>
      <c r="F886" s="3" t="s">
        <v>993</v>
      </c>
      <c r="G886" s="3" t="s">
        <v>71</v>
      </c>
      <c r="H886" s="2" t="s">
        <v>22</v>
      </c>
      <c r="I886" s="2" t="s">
        <v>2320</v>
      </c>
      <c r="J886" s="3" t="str">
        <f>HYPERLINK("https://www.boe.es/gazeta/dias/1829/06/25/pdfs/GMD-1829-92.pdf#page=2","Abrir facsímil")</f>
        <v>Abrir facsímil</v>
      </c>
      <c r="K886" s="3" t="s">
        <v>24</v>
      </c>
    </row>
    <row r="887" spans="1:11" ht="42" customHeight="1">
      <c r="A887" s="2" t="s">
        <v>2321</v>
      </c>
      <c r="B887" s="2" t="s">
        <v>2322</v>
      </c>
      <c r="C887" s="2" t="s">
        <v>17</v>
      </c>
      <c r="D887" s="2" t="s">
        <v>18</v>
      </c>
      <c r="E887" s="5" t="s">
        <v>178</v>
      </c>
      <c r="F887" s="3" t="s">
        <v>179</v>
      </c>
      <c r="G887" s="3" t="s">
        <v>30</v>
      </c>
      <c r="H887" s="2" t="s">
        <v>50</v>
      </c>
      <c r="I887" s="2" t="s">
        <v>2323</v>
      </c>
      <c r="J887" s="3" t="str">
        <f>HYPERLINK("https://www.boe.es/gazeta/dias/1829/01/15/pdfs/GMD-1829-7.pdf#page=4","Abrir facsímil")</f>
        <v>Abrir facsímil</v>
      </c>
      <c r="K887" s="3" t="s">
        <v>52</v>
      </c>
    </row>
    <row r="888" spans="1:11" ht="42" customHeight="1">
      <c r="A888" s="2" t="s">
        <v>2324</v>
      </c>
      <c r="B888" s="2" t="s">
        <v>2324</v>
      </c>
      <c r="C888" s="2" t="s">
        <v>17</v>
      </c>
      <c r="D888" s="2" t="s">
        <v>18</v>
      </c>
      <c r="E888" s="5" t="s">
        <v>1323</v>
      </c>
      <c r="F888" s="3" t="s">
        <v>1324</v>
      </c>
      <c r="G888" s="3" t="s">
        <v>21</v>
      </c>
      <c r="H888" s="2" t="s">
        <v>50</v>
      </c>
      <c r="I888" s="2" t="s">
        <v>2325</v>
      </c>
      <c r="J888" s="3" t="str">
        <f>HYPERLINK("https://www.boe.es/gazeta/dias/1829/11/05/pdfs/GMD-1829-156.pdf#page=3","Abrir facsímil")</f>
        <v>Abrir facsímil</v>
      </c>
      <c r="K888" s="3" t="s">
        <v>52</v>
      </c>
    </row>
    <row r="889" spans="1:11" ht="42" customHeight="1">
      <c r="A889" s="2" t="s">
        <v>2326</v>
      </c>
      <c r="B889" s="2" t="s">
        <v>2326</v>
      </c>
      <c r="C889" s="2" t="s">
        <v>41</v>
      </c>
      <c r="D889" s="2" t="s">
        <v>42</v>
      </c>
      <c r="E889" s="5" t="s">
        <v>874</v>
      </c>
      <c r="F889" s="3" t="s">
        <v>875</v>
      </c>
      <c r="G889" s="3" t="s">
        <v>30</v>
      </c>
      <c r="H889" s="2" t="s">
        <v>50</v>
      </c>
      <c r="I889" s="2" t="s">
        <v>2327</v>
      </c>
      <c r="J889" s="3" t="str">
        <f>HYPERLINK("https://www.boe.es/gazeta/dias/1829/02/26/pdfs/GMD-1829-25.pdf#page=4","Abrir facsímil")</f>
        <v>Abrir facsímil</v>
      </c>
      <c r="K889" s="3" t="s">
        <v>52</v>
      </c>
    </row>
    <row r="890" spans="1:11" ht="42" customHeight="1">
      <c r="A890" s="2" t="s">
        <v>2328</v>
      </c>
      <c r="B890" s="2" t="s">
        <v>2328</v>
      </c>
      <c r="C890" s="2" t="s">
        <v>55</v>
      </c>
      <c r="D890" s="2" t="s">
        <v>18</v>
      </c>
      <c r="E890" s="5" t="s">
        <v>147</v>
      </c>
      <c r="F890" s="3" t="s">
        <v>148</v>
      </c>
      <c r="G890" s="3" t="s">
        <v>30</v>
      </c>
      <c r="H890" s="2" t="s">
        <v>50</v>
      </c>
      <c r="I890" s="2" t="s">
        <v>2329</v>
      </c>
      <c r="J890" s="3" t="str">
        <f>HYPERLINK("https://www.boe.es/gazeta/dias/1829/12/19/pdfs/GMD-1829-175.pdf#page=4","Abrir facsímil")</f>
        <v>Abrir facsímil</v>
      </c>
      <c r="K890" s="3" t="s">
        <v>52</v>
      </c>
    </row>
    <row r="891" spans="1:11" ht="42" customHeight="1">
      <c r="A891" s="2" t="s">
        <v>2330</v>
      </c>
      <c r="B891" s="2" t="s">
        <v>2330</v>
      </c>
      <c r="C891" s="2" t="s">
        <v>41</v>
      </c>
      <c r="D891" s="2" t="s">
        <v>42</v>
      </c>
      <c r="E891" s="5" t="s">
        <v>260</v>
      </c>
      <c r="F891" s="3" t="s">
        <v>261</v>
      </c>
      <c r="G891" s="3" t="s">
        <v>45</v>
      </c>
      <c r="H891" s="2" t="s">
        <v>50</v>
      </c>
      <c r="I891" s="2" t="s">
        <v>2331</v>
      </c>
      <c r="J891" s="3" t="str">
        <f>HYPERLINK("https://www.boe.es/gazeta/dias/1829/05/30/pdfs/GMD-1829-81.pdf#page=1","Abrir facsímil")</f>
        <v>Abrir facsímil</v>
      </c>
      <c r="K891" s="3" t="s">
        <v>52</v>
      </c>
    </row>
    <row r="892" spans="1:11" ht="42" customHeight="1">
      <c r="A892" s="2" t="s">
        <v>2332</v>
      </c>
      <c r="B892" s="2" t="s">
        <v>2332</v>
      </c>
      <c r="C892" s="2" t="s">
        <v>17</v>
      </c>
      <c r="D892" s="2" t="s">
        <v>18</v>
      </c>
      <c r="E892" s="5" t="s">
        <v>36</v>
      </c>
      <c r="F892" s="3" t="s">
        <v>37</v>
      </c>
      <c r="G892" s="3" t="s">
        <v>30</v>
      </c>
      <c r="H892" s="2" t="s">
        <v>50</v>
      </c>
      <c r="I892" s="2" t="s">
        <v>2333</v>
      </c>
      <c r="J892" s="3" t="str">
        <f>HYPERLINK("https://www.boe.es/gazeta/dias/1829/11/12/pdfs/GMD-1829-159.pdf#page=4","Abrir facsímil")</f>
        <v>Abrir facsímil</v>
      </c>
      <c r="K892" s="3" t="s">
        <v>52</v>
      </c>
    </row>
    <row r="893" spans="1:11" ht="42" customHeight="1">
      <c r="A893" s="2" t="s">
        <v>2334</v>
      </c>
      <c r="B893" s="2" t="s">
        <v>2335</v>
      </c>
      <c r="C893" s="2" t="s">
        <v>41</v>
      </c>
      <c r="D893" s="2" t="s">
        <v>42</v>
      </c>
      <c r="E893" s="5" t="s">
        <v>339</v>
      </c>
      <c r="F893" s="3" t="s">
        <v>340</v>
      </c>
      <c r="G893" s="3" t="s">
        <v>30</v>
      </c>
      <c r="H893" s="2" t="s">
        <v>50</v>
      </c>
      <c r="I893" s="2" t="s">
        <v>2336</v>
      </c>
      <c r="J893" s="3" t="str">
        <f>HYPERLINK("https://www.boe.es/gazeta/dias/1829/03/03/pdfs/GMD-1829-27.pdf#page=4","Abrir facsímil")</f>
        <v>Abrir facsímil</v>
      </c>
      <c r="K893" s="3" t="s">
        <v>52</v>
      </c>
    </row>
    <row r="894" spans="1:11" ht="42" customHeight="1">
      <c r="A894" s="2" t="s">
        <v>2337</v>
      </c>
      <c r="B894" s="2" t="s">
        <v>2337</v>
      </c>
      <c r="C894" s="2" t="s">
        <v>41</v>
      </c>
      <c r="D894" s="2" t="s">
        <v>42</v>
      </c>
      <c r="E894" s="5" t="s">
        <v>344</v>
      </c>
      <c r="F894" s="3" t="s">
        <v>345</v>
      </c>
      <c r="G894" s="3" t="s">
        <v>30</v>
      </c>
      <c r="H894" s="2" t="s">
        <v>50</v>
      </c>
      <c r="I894" s="2" t="s">
        <v>2338</v>
      </c>
      <c r="J894" s="3" t="str">
        <f>HYPERLINK("https://www.boe.es/gazeta/dias/1829/08/29/pdfs/GMD-1829-120.pdf#page=4","Abrir facsímil")</f>
        <v>Abrir facsímil</v>
      </c>
      <c r="K894" s="3" t="s">
        <v>52</v>
      </c>
    </row>
    <row r="895" spans="1:11" ht="42" customHeight="1">
      <c r="A895" s="2" t="s">
        <v>2339</v>
      </c>
      <c r="B895" s="2" t="s">
        <v>2339</v>
      </c>
      <c r="C895" s="2" t="s">
        <v>167</v>
      </c>
      <c r="D895" s="2" t="s">
        <v>18</v>
      </c>
      <c r="E895" s="5" t="s">
        <v>375</v>
      </c>
      <c r="F895" s="3" t="s">
        <v>376</v>
      </c>
      <c r="G895" s="3" t="s">
        <v>30</v>
      </c>
      <c r="H895" s="2" t="s">
        <v>50</v>
      </c>
      <c r="I895" s="2" t="s">
        <v>2340</v>
      </c>
      <c r="J895" s="3" t="str">
        <f>HYPERLINK("https://www.boe.es/gazeta/dias/1829/10/31/pdfs/GMD-1829-154.pdf#page=4","Abrir facsímil")</f>
        <v>Abrir facsímil</v>
      </c>
      <c r="K895" s="3" t="s">
        <v>52</v>
      </c>
    </row>
    <row r="896" spans="1:11" ht="42" customHeight="1">
      <c r="A896" s="2" t="s">
        <v>2341</v>
      </c>
      <c r="B896" s="2" t="s">
        <v>2341</v>
      </c>
      <c r="C896" s="2" t="s">
        <v>27</v>
      </c>
      <c r="D896" s="2" t="s">
        <v>18</v>
      </c>
      <c r="E896" s="5" t="s">
        <v>334</v>
      </c>
      <c r="F896" s="3" t="s">
        <v>335</v>
      </c>
      <c r="G896" s="3" t="s">
        <v>71</v>
      </c>
      <c r="H896" s="2" t="s">
        <v>50</v>
      </c>
      <c r="I896" s="2" t="s">
        <v>2342</v>
      </c>
      <c r="J896" s="3" t="str">
        <f>HYPERLINK("https://www.boe.es/gazeta/dias/1829/11/19/pdfs/GMD-1829-162.pdf#page=2","Abrir facsímil")</f>
        <v>Abrir facsímil</v>
      </c>
      <c r="K896" s="3" t="s">
        <v>52</v>
      </c>
    </row>
    <row r="897" spans="1:11" ht="42" customHeight="1">
      <c r="A897" s="2" t="s">
        <v>2343</v>
      </c>
      <c r="B897" s="2" t="s">
        <v>2343</v>
      </c>
      <c r="C897" s="2" t="s">
        <v>41</v>
      </c>
      <c r="D897" s="2" t="s">
        <v>42</v>
      </c>
      <c r="E897" s="5" t="s">
        <v>962</v>
      </c>
      <c r="F897" s="3" t="s">
        <v>963</v>
      </c>
      <c r="G897" s="3" t="s">
        <v>71</v>
      </c>
      <c r="H897" s="2" t="s">
        <v>50</v>
      </c>
      <c r="I897" s="2" t="s">
        <v>2344</v>
      </c>
      <c r="J897" s="3" t="str">
        <f>HYPERLINK("https://www.boe.es/gazeta/dias/1829/09/17/pdfs/GMD-1829-135.pdf#page=2","Abrir facsímil")</f>
        <v>Abrir facsímil</v>
      </c>
      <c r="K897" s="3" t="s">
        <v>52</v>
      </c>
    </row>
    <row r="898" spans="1:11" ht="42" customHeight="1">
      <c r="A898" s="2" t="s">
        <v>2345</v>
      </c>
      <c r="B898" s="2" t="s">
        <v>2346</v>
      </c>
      <c r="C898" s="2" t="s">
        <v>17</v>
      </c>
      <c r="D898" s="2" t="s">
        <v>18</v>
      </c>
      <c r="E898" s="5" t="s">
        <v>178</v>
      </c>
      <c r="F898" s="3" t="s">
        <v>179</v>
      </c>
      <c r="G898" s="3" t="s">
        <v>21</v>
      </c>
      <c r="H898" s="2" t="s">
        <v>50</v>
      </c>
      <c r="I898" s="2" t="s">
        <v>2347</v>
      </c>
      <c r="J898" s="3" t="str">
        <f>HYPERLINK("https://www.boe.es/gazeta/dias/1829/01/15/pdfs/GMD-1829-7.pdf#page=3","Abrir facsímil")</f>
        <v>Abrir facsímil</v>
      </c>
      <c r="K898" s="3" t="s">
        <v>52</v>
      </c>
    </row>
    <row r="899" spans="1:11" ht="42" customHeight="1">
      <c r="A899" s="2" t="s">
        <v>2348</v>
      </c>
      <c r="B899" s="2" t="s">
        <v>2349</v>
      </c>
      <c r="C899" s="2" t="s">
        <v>17</v>
      </c>
      <c r="D899" s="2" t="s">
        <v>18</v>
      </c>
      <c r="E899" s="5" t="s">
        <v>287</v>
      </c>
      <c r="F899" s="3" t="s">
        <v>288</v>
      </c>
      <c r="G899" s="3" t="s">
        <v>45</v>
      </c>
      <c r="H899" s="2" t="s">
        <v>50</v>
      </c>
      <c r="I899" s="2" t="s">
        <v>2350</v>
      </c>
      <c r="J899" s="3" t="str">
        <f>HYPERLINK("https://www.boe.es/gazeta/dias/1829/12/08/pdfs/GMD-1829-170.pdf#page=1","Abrir facsímil")</f>
        <v>Abrir facsímil</v>
      </c>
      <c r="K899" s="3" t="s">
        <v>52</v>
      </c>
    </row>
    <row r="900" spans="1:11" ht="42" customHeight="1">
      <c r="A900" s="2" t="s">
        <v>2351</v>
      </c>
      <c r="B900" s="2" t="s">
        <v>2351</v>
      </c>
      <c r="C900" s="2" t="s">
        <v>27</v>
      </c>
      <c r="D900" s="2" t="s">
        <v>18</v>
      </c>
      <c r="E900" s="5" t="s">
        <v>248</v>
      </c>
      <c r="F900" s="3" t="s">
        <v>249</v>
      </c>
      <c r="G900" s="3" t="s">
        <v>21</v>
      </c>
      <c r="H900" s="2" t="s">
        <v>50</v>
      </c>
      <c r="I900" s="2" t="s">
        <v>2352</v>
      </c>
      <c r="J900" s="3" t="str">
        <f>HYPERLINK("https://www.boe.es/gazeta/dias/1829/12/31/pdfs/GMD-1829-180.pdf#page=3","Abrir facsímil")</f>
        <v>Abrir facsímil</v>
      </c>
      <c r="K900" s="3" t="s">
        <v>52</v>
      </c>
    </row>
    <row r="901" spans="1:11" ht="42" customHeight="1">
      <c r="A901" s="2" t="s">
        <v>2353</v>
      </c>
      <c r="B901" s="2" t="s">
        <v>2353</v>
      </c>
      <c r="C901" s="2" t="s">
        <v>41</v>
      </c>
      <c r="D901" s="2" t="s">
        <v>42</v>
      </c>
      <c r="E901" s="5" t="s">
        <v>115</v>
      </c>
      <c r="F901" s="3" t="s">
        <v>116</v>
      </c>
      <c r="G901" s="3" t="s">
        <v>71</v>
      </c>
      <c r="H901" s="2" t="s">
        <v>50</v>
      </c>
      <c r="I901" s="2" t="s">
        <v>2354</v>
      </c>
      <c r="J901" s="3" t="str">
        <f>HYPERLINK("https://www.boe.es/gazeta/dias/1829/06/18/pdfs/GMD-1829-89.pdf#page=2","Abrir facsímil")</f>
        <v>Abrir facsímil</v>
      </c>
      <c r="K901" s="3" t="s">
        <v>52</v>
      </c>
    </row>
    <row r="902" spans="1:11" ht="42" customHeight="1">
      <c r="A902" s="2" t="s">
        <v>2355</v>
      </c>
      <c r="B902" s="2" t="s">
        <v>2356</v>
      </c>
      <c r="C902" s="2" t="s">
        <v>34</v>
      </c>
      <c r="D902" s="2" t="s">
        <v>35</v>
      </c>
      <c r="E902" s="5" t="s">
        <v>1493</v>
      </c>
      <c r="F902" s="3" t="s">
        <v>1494</v>
      </c>
      <c r="G902" s="3" t="s">
        <v>1495</v>
      </c>
      <c r="H902" s="2" t="s">
        <v>22</v>
      </c>
      <c r="I902" s="2" t="s">
        <v>2357</v>
      </c>
      <c r="J902" s="3" t="str">
        <f>HYPERLINK("https://www.boe.es/gazeta/dias/1829/05/26/pdfs/GMD-1829-79.pdf#page=4","Abrir facsímil")</f>
        <v>Abrir facsímil</v>
      </c>
      <c r="K902" s="3" t="s">
        <v>24</v>
      </c>
    </row>
    <row r="903" spans="1:11" ht="42" customHeight="1">
      <c r="A903" s="2" t="s">
        <v>2358</v>
      </c>
      <c r="B903" s="2" t="s">
        <v>2359</v>
      </c>
      <c r="C903" s="2" t="s">
        <v>55</v>
      </c>
      <c r="D903" s="2" t="s">
        <v>18</v>
      </c>
      <c r="E903" s="5" t="s">
        <v>238</v>
      </c>
      <c r="F903" s="3" t="s">
        <v>239</v>
      </c>
      <c r="G903" s="3" t="s">
        <v>721</v>
      </c>
      <c r="H903" s="2" t="s">
        <v>50</v>
      </c>
      <c r="I903" s="2" t="s">
        <v>2360</v>
      </c>
      <c r="J903" s="3" t="str">
        <f>HYPERLINK("https://www.boe.es/gazeta/dias/1829/07/23/pdfs/GMD-1829-104.pdf#page=3","Abrir facsímil")</f>
        <v>Abrir facsímil</v>
      </c>
      <c r="K903" s="3" t="s">
        <v>52</v>
      </c>
    </row>
    <row r="904" spans="1:11" ht="42" customHeight="1">
      <c r="A904" s="2" t="s">
        <v>2361</v>
      </c>
      <c r="B904" s="2" t="s">
        <v>2362</v>
      </c>
      <c r="C904" s="2" t="s">
        <v>55</v>
      </c>
      <c r="D904" s="2" t="s">
        <v>18</v>
      </c>
      <c r="E904" s="5" t="s">
        <v>198</v>
      </c>
      <c r="F904" s="3" t="s">
        <v>199</v>
      </c>
      <c r="G904" s="3" t="s">
        <v>30</v>
      </c>
      <c r="H904" s="2" t="s">
        <v>22</v>
      </c>
      <c r="I904" s="2" t="s">
        <v>2363</v>
      </c>
      <c r="J904" s="3" t="str">
        <f>HYPERLINK("https://www.boe.es/gazeta/dias/1829/05/19/pdfs/GMD-1829-76.pdf#page=4","Abrir facsímil")</f>
        <v>Abrir facsímil</v>
      </c>
      <c r="K904" s="3" t="s">
        <v>24</v>
      </c>
    </row>
    <row r="905" spans="1:11" ht="42" customHeight="1">
      <c r="A905" s="2" t="s">
        <v>2364</v>
      </c>
      <c r="B905" s="2" t="s">
        <v>2364</v>
      </c>
      <c r="C905" s="2" t="s">
        <v>41</v>
      </c>
      <c r="D905" s="2" t="s">
        <v>42</v>
      </c>
      <c r="E905" s="5" t="s">
        <v>102</v>
      </c>
      <c r="F905" s="3" t="s">
        <v>103</v>
      </c>
      <c r="G905" s="3" t="s">
        <v>71</v>
      </c>
      <c r="H905" s="2" t="s">
        <v>50</v>
      </c>
      <c r="I905" s="2" t="s">
        <v>2365</v>
      </c>
      <c r="J905" s="3" t="str">
        <f>HYPERLINK("https://www.boe.es/gazeta/dias/1829/01/31/pdfs/GMD-1829-14.pdf#page=2","Abrir facsímil")</f>
        <v>Abrir facsímil</v>
      </c>
      <c r="K905" s="3" t="s">
        <v>52</v>
      </c>
    </row>
    <row r="906" spans="1:11" ht="42" customHeight="1">
      <c r="A906" s="2" t="s">
        <v>2366</v>
      </c>
      <c r="B906" s="2" t="s">
        <v>2366</v>
      </c>
      <c r="C906" s="2" t="s">
        <v>41</v>
      </c>
      <c r="D906" s="2" t="s">
        <v>42</v>
      </c>
      <c r="E906" s="5" t="s">
        <v>107</v>
      </c>
      <c r="F906" s="3" t="s">
        <v>108</v>
      </c>
      <c r="G906" s="3" t="s">
        <v>21</v>
      </c>
      <c r="H906" s="2" t="s">
        <v>50</v>
      </c>
      <c r="I906" s="2" t="s">
        <v>2367</v>
      </c>
      <c r="J906" s="3" t="str">
        <f>HYPERLINK("https://www.boe.es/gazeta/dias/1829/03/14/pdfs/GMD-1829-32.pdf#page=3","Abrir facsímil")</f>
        <v>Abrir facsímil</v>
      </c>
      <c r="K906" s="3" t="s">
        <v>52</v>
      </c>
    </row>
    <row r="907" spans="1:11" ht="42" customHeight="1">
      <c r="A907" s="2" t="s">
        <v>2366</v>
      </c>
      <c r="B907" s="2" t="s">
        <v>2366</v>
      </c>
      <c r="C907" s="2" t="s">
        <v>55</v>
      </c>
      <c r="D907" s="2" t="s">
        <v>18</v>
      </c>
      <c r="E907" s="5" t="s">
        <v>1501</v>
      </c>
      <c r="F907" s="3" t="s">
        <v>1502</v>
      </c>
      <c r="G907" s="3" t="s">
        <v>21</v>
      </c>
      <c r="H907" s="2" t="s">
        <v>50</v>
      </c>
      <c r="I907" s="2" t="s">
        <v>2368</v>
      </c>
      <c r="J907" s="3" t="str">
        <f>HYPERLINK("https://www.boe.es/gazeta/dias/1829/04/14/pdfs/GMD-1829-45.pdf#page=3","Abrir facsímil")</f>
        <v>Abrir facsímil</v>
      </c>
      <c r="K907" s="3" t="s">
        <v>52</v>
      </c>
    </row>
    <row r="908" spans="1:11" ht="42" customHeight="1">
      <c r="A908" s="2" t="s">
        <v>2366</v>
      </c>
      <c r="B908" s="2" t="s">
        <v>2366</v>
      </c>
      <c r="C908" s="2" t="s">
        <v>41</v>
      </c>
      <c r="D908" s="2" t="s">
        <v>42</v>
      </c>
      <c r="E908" s="5" t="s">
        <v>393</v>
      </c>
      <c r="F908" s="3" t="s">
        <v>394</v>
      </c>
      <c r="G908" s="3" t="s">
        <v>30</v>
      </c>
      <c r="H908" s="2" t="s">
        <v>50</v>
      </c>
      <c r="I908" s="2" t="s">
        <v>2369</v>
      </c>
      <c r="J908" s="3" t="str">
        <f>HYPERLINK("https://www.boe.es/gazeta/dias/1829/06/04/pdfs/GMD-1829-83.pdf#page=4","Abrir facsímil")</f>
        <v>Abrir facsímil</v>
      </c>
      <c r="K908" s="3" t="s">
        <v>52</v>
      </c>
    </row>
    <row r="909" spans="1:11" ht="42" customHeight="1">
      <c r="A909" s="2" t="s">
        <v>2366</v>
      </c>
      <c r="B909" s="2" t="s">
        <v>2366</v>
      </c>
      <c r="C909" s="2" t="s">
        <v>17</v>
      </c>
      <c r="D909" s="2" t="s">
        <v>18</v>
      </c>
      <c r="E909" s="5" t="s">
        <v>164</v>
      </c>
      <c r="F909" s="3" t="s">
        <v>165</v>
      </c>
      <c r="G909" s="3" t="s">
        <v>368</v>
      </c>
      <c r="H909" s="2" t="s">
        <v>50</v>
      </c>
      <c r="I909" s="2" t="s">
        <v>2370</v>
      </c>
      <c r="J909" s="3" t="str">
        <f>HYPERLINK("https://www.boe.es/gazeta/dias/1829/06/06/pdfs/GMD-1829-84.pdf#page=3","Abrir facsímil")</f>
        <v>Abrir facsímil</v>
      </c>
      <c r="K909" s="3" t="s">
        <v>52</v>
      </c>
    </row>
    <row r="910" spans="1:11" ht="42" customHeight="1">
      <c r="A910" s="2" t="s">
        <v>2366</v>
      </c>
      <c r="B910" s="2" t="s">
        <v>2366</v>
      </c>
      <c r="C910" s="2" t="s">
        <v>41</v>
      </c>
      <c r="D910" s="2" t="s">
        <v>42</v>
      </c>
      <c r="E910" s="5" t="s">
        <v>759</v>
      </c>
      <c r="F910" s="3" t="s">
        <v>760</v>
      </c>
      <c r="G910" s="3" t="s">
        <v>71</v>
      </c>
      <c r="H910" s="2" t="s">
        <v>50</v>
      </c>
      <c r="I910" s="2" t="s">
        <v>2371</v>
      </c>
      <c r="J910" s="3" t="str">
        <f>HYPERLINK("https://www.boe.es/gazeta/dias/1829/09/12/pdfs/GMD-1829-127.pdf#page=2","Abrir facsímil")</f>
        <v>Abrir facsímil</v>
      </c>
      <c r="K910" s="3" t="s">
        <v>52</v>
      </c>
    </row>
    <row r="911" spans="1:11" ht="42" customHeight="1">
      <c r="A911" s="2" t="s">
        <v>2366</v>
      </c>
      <c r="B911" s="2" t="s">
        <v>2366</v>
      </c>
      <c r="C911" s="2" t="s">
        <v>34</v>
      </c>
      <c r="D911" s="2" t="s">
        <v>35</v>
      </c>
      <c r="E911" s="5" t="s">
        <v>287</v>
      </c>
      <c r="F911" s="3" t="s">
        <v>288</v>
      </c>
      <c r="G911" s="3" t="s">
        <v>21</v>
      </c>
      <c r="H911" s="2" t="s">
        <v>50</v>
      </c>
      <c r="I911" s="2" t="s">
        <v>2372</v>
      </c>
      <c r="J911" s="3" t="str">
        <f>HYPERLINK("https://www.boe.es/gazeta/dias/1829/12/08/pdfs/GMD-1829-170.pdf#page=3","Abrir facsímil")</f>
        <v>Abrir facsímil</v>
      </c>
      <c r="K911" s="3" t="s">
        <v>52</v>
      </c>
    </row>
    <row r="912" spans="1:11" ht="42" customHeight="1">
      <c r="A912" s="2" t="s">
        <v>2373</v>
      </c>
      <c r="B912" s="2" t="s">
        <v>2373</v>
      </c>
      <c r="C912" s="2" t="s">
        <v>151</v>
      </c>
      <c r="D912" s="2" t="s">
        <v>18</v>
      </c>
      <c r="E912" s="5" t="s">
        <v>287</v>
      </c>
      <c r="F912" s="3" t="s">
        <v>288</v>
      </c>
      <c r="G912" s="3" t="s">
        <v>45</v>
      </c>
      <c r="H912" s="2" t="s">
        <v>50</v>
      </c>
      <c r="I912" s="2" t="s">
        <v>2374</v>
      </c>
      <c r="J912" s="3" t="str">
        <f>HYPERLINK("https://www.boe.es/gazeta/dias/1829/12/08/pdfs/GMD-1829-170.pdf#page=1","Abrir facsímil")</f>
        <v>Abrir facsímil</v>
      </c>
      <c r="K912" s="3" t="s">
        <v>52</v>
      </c>
    </row>
    <row r="913" spans="1:11" ht="42" customHeight="1">
      <c r="A913" s="2" t="s">
        <v>2375</v>
      </c>
      <c r="B913" s="2" t="s">
        <v>2375</v>
      </c>
      <c r="C913" s="2" t="s">
        <v>17</v>
      </c>
      <c r="D913" s="2" t="s">
        <v>18</v>
      </c>
      <c r="E913" s="5" t="s">
        <v>214</v>
      </c>
      <c r="F913" s="3" t="s">
        <v>215</v>
      </c>
      <c r="G913" s="3" t="s">
        <v>30</v>
      </c>
      <c r="H913" s="2" t="s">
        <v>50</v>
      </c>
      <c r="I913" s="2" t="s">
        <v>2376</v>
      </c>
      <c r="J913" s="3" t="str">
        <f>HYPERLINK("https://www.boe.es/gazeta/dias/1829/08/13/pdfs/GMD-1829-113.pdf#page=4","Abrir facsímil")</f>
        <v>Abrir facsímil</v>
      </c>
      <c r="K913" s="3" t="s">
        <v>52</v>
      </c>
    </row>
    <row r="914" spans="1:11" ht="42" customHeight="1">
      <c r="A914" s="2" t="s">
        <v>2375</v>
      </c>
      <c r="B914" s="2" t="s">
        <v>2375</v>
      </c>
      <c r="C914" s="2" t="s">
        <v>34</v>
      </c>
      <c r="D914" s="2" t="s">
        <v>35</v>
      </c>
      <c r="E914" s="5" t="s">
        <v>344</v>
      </c>
      <c r="F914" s="3" t="s">
        <v>345</v>
      </c>
      <c r="G914" s="3" t="s">
        <v>30</v>
      </c>
      <c r="H914" s="2" t="s">
        <v>50</v>
      </c>
      <c r="I914" s="2" t="s">
        <v>2377</v>
      </c>
      <c r="J914" s="3" t="str">
        <f>HYPERLINK("https://www.boe.es/gazeta/dias/1829/08/29/pdfs/GMD-1829-120.pdf#page=4","Abrir facsímil")</f>
        <v>Abrir facsímil</v>
      </c>
      <c r="K914" s="3" t="s">
        <v>52</v>
      </c>
    </row>
    <row r="915" spans="1:11" ht="42" customHeight="1">
      <c r="A915" s="2" t="s">
        <v>2375</v>
      </c>
      <c r="B915" s="2" t="s">
        <v>2375</v>
      </c>
      <c r="C915" s="2" t="s">
        <v>55</v>
      </c>
      <c r="D915" s="2" t="s">
        <v>18</v>
      </c>
      <c r="E915" s="5" t="s">
        <v>19</v>
      </c>
      <c r="F915" s="3" t="s">
        <v>20</v>
      </c>
      <c r="G915" s="3" t="s">
        <v>21</v>
      </c>
      <c r="H915" s="2" t="s">
        <v>50</v>
      </c>
      <c r="I915" s="2" t="s">
        <v>2378</v>
      </c>
      <c r="J915" s="3" t="str">
        <f>HYPERLINK("https://www.boe.es/gazeta/dias/1829/11/21/pdfs/GMD-1829-163.pdf#page=3","Abrir facsímil")</f>
        <v>Abrir facsímil</v>
      </c>
      <c r="K915" s="3" t="s">
        <v>52</v>
      </c>
    </row>
    <row r="916" spans="1:11" ht="42" customHeight="1">
      <c r="A916" s="2" t="s">
        <v>2375</v>
      </c>
      <c r="B916" s="2" t="s">
        <v>2375</v>
      </c>
      <c r="C916" s="2" t="s">
        <v>34</v>
      </c>
      <c r="D916" s="2" t="s">
        <v>35</v>
      </c>
      <c r="E916" s="5" t="s">
        <v>287</v>
      </c>
      <c r="F916" s="3" t="s">
        <v>288</v>
      </c>
      <c r="G916" s="3" t="s">
        <v>45</v>
      </c>
      <c r="H916" s="2" t="s">
        <v>50</v>
      </c>
      <c r="I916" s="2" t="s">
        <v>2379</v>
      </c>
      <c r="J916" s="3" t="str">
        <f>HYPERLINK("https://www.boe.es/gazeta/dias/1829/12/08/pdfs/GMD-1829-170.pdf#page=1","Abrir facsímil")</f>
        <v>Abrir facsímil</v>
      </c>
      <c r="K916" s="3" t="s">
        <v>52</v>
      </c>
    </row>
    <row r="917" spans="1:11" ht="42" customHeight="1">
      <c r="A917" s="2" t="s">
        <v>2380</v>
      </c>
      <c r="B917" s="2" t="s">
        <v>2381</v>
      </c>
      <c r="C917" s="2" t="s">
        <v>167</v>
      </c>
      <c r="D917" s="2" t="s">
        <v>18</v>
      </c>
      <c r="E917" s="5" t="s">
        <v>1628</v>
      </c>
      <c r="F917" s="3" t="s">
        <v>1629</v>
      </c>
      <c r="G917" s="3" t="s">
        <v>45</v>
      </c>
      <c r="H917" s="2" t="s">
        <v>50</v>
      </c>
      <c r="I917" s="2" t="s">
        <v>2382</v>
      </c>
      <c r="J917" s="3" t="str">
        <f>HYPERLINK("https://www.boe.es/gazeta/dias/1829/06/09/pdfs/GMD-1829-85.pdf#page=1","Abrir facsímil")</f>
        <v>Abrir facsímil</v>
      </c>
      <c r="K917" s="3" t="s">
        <v>52</v>
      </c>
    </row>
    <row r="918" spans="1:11" ht="42" customHeight="1">
      <c r="A918" s="2" t="s">
        <v>2383</v>
      </c>
      <c r="B918" s="2" t="s">
        <v>2384</v>
      </c>
      <c r="C918" s="2" t="s">
        <v>41</v>
      </c>
      <c r="D918" s="2" t="s">
        <v>42</v>
      </c>
      <c r="E918" s="5" t="s">
        <v>83</v>
      </c>
      <c r="F918" s="3" t="s">
        <v>84</v>
      </c>
      <c r="G918" s="3" t="s">
        <v>1177</v>
      </c>
      <c r="H918" s="2" t="s">
        <v>50</v>
      </c>
      <c r="I918" s="2" t="s">
        <v>2385</v>
      </c>
      <c r="J918" s="3" t="str">
        <f>HYPERLINK("https://www.boe.es/gazeta/dias/1829/08/04/pdfs/GMD-1829-109.pdf#page=3","Abrir facsímil")</f>
        <v>Abrir facsímil</v>
      </c>
      <c r="K918" s="3" t="s">
        <v>52</v>
      </c>
    </row>
    <row r="919" spans="1:11" ht="42" customHeight="1">
      <c r="A919" s="2" t="s">
        <v>2386</v>
      </c>
      <c r="B919" s="2" t="s">
        <v>2387</v>
      </c>
      <c r="C919" s="2" t="s">
        <v>17</v>
      </c>
      <c r="D919" s="2" t="s">
        <v>18</v>
      </c>
      <c r="E919" s="5" t="s">
        <v>220</v>
      </c>
      <c r="F919" s="3" t="s">
        <v>221</v>
      </c>
      <c r="G919" s="3" t="s">
        <v>21</v>
      </c>
      <c r="H919" s="2" t="s">
        <v>50</v>
      </c>
      <c r="I919" s="2" t="s">
        <v>2388</v>
      </c>
      <c r="J919" s="3" t="str">
        <f>HYPERLINK("https://www.boe.es/gazeta/dias/1829/12/10/pdfs/GMD-1829-171.pdf#page=3","Abrir facsímil")</f>
        <v>Abrir facsímil</v>
      </c>
      <c r="K919" s="3" t="s">
        <v>52</v>
      </c>
    </row>
    <row r="920" spans="1:11" ht="42" customHeight="1">
      <c r="A920" s="2" t="s">
        <v>2386</v>
      </c>
      <c r="B920" s="2" t="s">
        <v>2387</v>
      </c>
      <c r="C920" s="2" t="s">
        <v>61</v>
      </c>
      <c r="D920" s="2" t="s">
        <v>18</v>
      </c>
      <c r="E920" s="5" t="s">
        <v>220</v>
      </c>
      <c r="F920" s="3" t="s">
        <v>221</v>
      </c>
      <c r="G920" s="3" t="s">
        <v>30</v>
      </c>
      <c r="H920" s="2" t="s">
        <v>50</v>
      </c>
      <c r="I920" s="2" t="s">
        <v>2389</v>
      </c>
      <c r="J920" s="3" t="str">
        <f>HYPERLINK("https://www.boe.es/gazeta/dias/1829/12/10/pdfs/GMD-1829-171.pdf#page=4","Abrir facsímil")</f>
        <v>Abrir facsímil</v>
      </c>
      <c r="K920" s="3" t="s">
        <v>52</v>
      </c>
    </row>
    <row r="921" spans="1:11" ht="42" customHeight="1">
      <c r="A921" s="2" t="s">
        <v>2386</v>
      </c>
      <c r="B921" s="2" t="s">
        <v>2387</v>
      </c>
      <c r="C921" s="2" t="s">
        <v>17</v>
      </c>
      <c r="D921" s="2" t="s">
        <v>18</v>
      </c>
      <c r="E921" s="5" t="s">
        <v>1299</v>
      </c>
      <c r="F921" s="3" t="s">
        <v>1300</v>
      </c>
      <c r="G921" s="3" t="s">
        <v>21</v>
      </c>
      <c r="H921" s="2" t="s">
        <v>50</v>
      </c>
      <c r="I921" s="2" t="s">
        <v>2390</v>
      </c>
      <c r="J921" s="3" t="str">
        <f>HYPERLINK("https://www.boe.es/gazeta/dias/1829/12/22/pdfs/GMD-1829-176.pdf#page=3","Abrir facsímil")</f>
        <v>Abrir facsímil</v>
      </c>
      <c r="K921" s="3" t="s">
        <v>52</v>
      </c>
    </row>
    <row r="922" spans="1:11" ht="42" customHeight="1">
      <c r="A922" s="2" t="s">
        <v>2391</v>
      </c>
      <c r="B922" s="2" t="s">
        <v>2391</v>
      </c>
      <c r="C922" s="2" t="s">
        <v>17</v>
      </c>
      <c r="D922" s="2" t="s">
        <v>18</v>
      </c>
      <c r="E922" s="5" t="s">
        <v>521</v>
      </c>
      <c r="F922" s="3" t="s">
        <v>522</v>
      </c>
      <c r="G922" s="3" t="s">
        <v>21</v>
      </c>
      <c r="H922" s="2" t="s">
        <v>50</v>
      </c>
      <c r="I922" s="2" t="s">
        <v>2392</v>
      </c>
      <c r="J922" s="3" t="str">
        <f>HYPERLINK("https://www.boe.es/gazeta/dias/1829/01/27/pdfs/GMD-1829-12.pdf#page=3","Abrir facsímil")</f>
        <v>Abrir facsímil</v>
      </c>
      <c r="K922" s="3" t="s">
        <v>52</v>
      </c>
    </row>
    <row r="923" spans="1:11" ht="42" customHeight="1">
      <c r="A923" s="2" t="s">
        <v>2391</v>
      </c>
      <c r="B923" s="2" t="s">
        <v>2391</v>
      </c>
      <c r="C923" s="2" t="s">
        <v>27</v>
      </c>
      <c r="D923" s="2" t="s">
        <v>18</v>
      </c>
      <c r="E923" s="5" t="s">
        <v>564</v>
      </c>
      <c r="F923" s="3" t="s">
        <v>565</v>
      </c>
      <c r="G923" s="3" t="s">
        <v>30</v>
      </c>
      <c r="H923" s="2" t="s">
        <v>50</v>
      </c>
      <c r="I923" s="2" t="s">
        <v>2393</v>
      </c>
      <c r="J923" s="3" t="str">
        <f>HYPERLINK("https://www.boe.es/gazeta/dias/1829/02/05/pdfs/GMD-1829-16.pdf#page=4","Abrir facsímil")</f>
        <v>Abrir facsímil</v>
      </c>
      <c r="K923" s="3" t="s">
        <v>52</v>
      </c>
    </row>
    <row r="924" spans="1:11" ht="42" customHeight="1">
      <c r="A924" s="2" t="s">
        <v>2391</v>
      </c>
      <c r="B924" s="2" t="s">
        <v>2391</v>
      </c>
      <c r="C924" s="2" t="s">
        <v>41</v>
      </c>
      <c r="D924" s="2" t="s">
        <v>42</v>
      </c>
      <c r="E924" s="5" t="s">
        <v>456</v>
      </c>
      <c r="F924" s="3" t="s">
        <v>457</v>
      </c>
      <c r="G924" s="3" t="s">
        <v>1466</v>
      </c>
      <c r="H924" s="2" t="s">
        <v>50</v>
      </c>
      <c r="I924" s="2" t="s">
        <v>2394</v>
      </c>
      <c r="J924" s="3" t="str">
        <f>HYPERLINK("https://www.boe.es/gazeta/dias/1829/02/12/pdfs/GMD-1829-19.pdf#page=4","Abrir facsímil")</f>
        <v>Abrir facsímil</v>
      </c>
      <c r="K924" s="3" t="s">
        <v>52</v>
      </c>
    </row>
    <row r="925" spans="1:11" ht="42" customHeight="1">
      <c r="A925" s="2" t="s">
        <v>2391</v>
      </c>
      <c r="B925" s="2" t="s">
        <v>2391</v>
      </c>
      <c r="C925" s="2" t="s">
        <v>55</v>
      </c>
      <c r="D925" s="2" t="s">
        <v>18</v>
      </c>
      <c r="E925" s="5" t="s">
        <v>702</v>
      </c>
      <c r="F925" s="3" t="s">
        <v>703</v>
      </c>
      <c r="G925" s="3" t="s">
        <v>704</v>
      </c>
      <c r="H925" s="2" t="s">
        <v>50</v>
      </c>
      <c r="I925" s="2" t="s">
        <v>2395</v>
      </c>
      <c r="J925" s="3" t="str">
        <f>HYPERLINK("https://www.boe.es/gazeta/dias/1829/02/17/pdfs/GMD-1829-21.pdf#page=4","Abrir facsímil")</f>
        <v>Abrir facsímil</v>
      </c>
      <c r="K925" s="3" t="s">
        <v>52</v>
      </c>
    </row>
    <row r="926" spans="1:11" ht="42" customHeight="1">
      <c r="A926" s="2" t="s">
        <v>2391</v>
      </c>
      <c r="B926" s="2" t="s">
        <v>2391</v>
      </c>
      <c r="C926" s="2" t="s">
        <v>34</v>
      </c>
      <c r="D926" s="2" t="s">
        <v>35</v>
      </c>
      <c r="E926" s="5" t="s">
        <v>1206</v>
      </c>
      <c r="F926" s="3" t="s">
        <v>1207</v>
      </c>
      <c r="G926" s="3" t="s">
        <v>30</v>
      </c>
      <c r="H926" s="2" t="s">
        <v>50</v>
      </c>
      <c r="I926" s="2" t="s">
        <v>2396</v>
      </c>
      <c r="J926" s="3" t="str">
        <f>HYPERLINK("https://www.boe.es/gazeta/dias/1829/03/17/pdfs/GMD-1829-33.pdf#page=4","Abrir facsímil")</f>
        <v>Abrir facsímil</v>
      </c>
      <c r="K926" s="3" t="s">
        <v>52</v>
      </c>
    </row>
    <row r="927" spans="1:11" ht="42" customHeight="1">
      <c r="A927" s="2" t="s">
        <v>2391</v>
      </c>
      <c r="B927" s="2" t="s">
        <v>2391</v>
      </c>
      <c r="C927" s="2" t="s">
        <v>17</v>
      </c>
      <c r="D927" s="2" t="s">
        <v>18</v>
      </c>
      <c r="E927" s="5" t="s">
        <v>202</v>
      </c>
      <c r="F927" s="3" t="s">
        <v>203</v>
      </c>
      <c r="G927" s="3" t="s">
        <v>30</v>
      </c>
      <c r="H927" s="2" t="s">
        <v>50</v>
      </c>
      <c r="I927" s="2" t="s">
        <v>2397</v>
      </c>
      <c r="J927" s="3" t="str">
        <f>HYPERLINK("https://www.boe.es/gazeta/dias/1829/04/07/pdfs/GMD-1829-42.pdf#page=4","Abrir facsímil")</f>
        <v>Abrir facsímil</v>
      </c>
      <c r="K927" s="3" t="s">
        <v>52</v>
      </c>
    </row>
    <row r="928" spans="1:11" ht="42" customHeight="1">
      <c r="A928" s="2" t="s">
        <v>2391</v>
      </c>
      <c r="B928" s="2" t="s">
        <v>2391</v>
      </c>
      <c r="C928" s="2" t="s">
        <v>17</v>
      </c>
      <c r="D928" s="2" t="s">
        <v>18</v>
      </c>
      <c r="E928" s="5" t="s">
        <v>256</v>
      </c>
      <c r="F928" s="3" t="s">
        <v>257</v>
      </c>
      <c r="G928" s="3" t="s">
        <v>30</v>
      </c>
      <c r="H928" s="2" t="s">
        <v>50</v>
      </c>
      <c r="I928" s="2" t="s">
        <v>2398</v>
      </c>
      <c r="J928" s="3" t="str">
        <f>HYPERLINK("https://www.boe.es/gazeta/dias/1829/04/23/pdfs/GMD-1829-49.pdf#page=4","Abrir facsímil")</f>
        <v>Abrir facsímil</v>
      </c>
      <c r="K928" s="3" t="s">
        <v>52</v>
      </c>
    </row>
    <row r="929" spans="1:11" ht="42" customHeight="1">
      <c r="A929" s="2" t="s">
        <v>2391</v>
      </c>
      <c r="B929" s="2" t="s">
        <v>2391</v>
      </c>
      <c r="C929" s="2" t="s">
        <v>41</v>
      </c>
      <c r="D929" s="2" t="s">
        <v>42</v>
      </c>
      <c r="E929" s="5" t="s">
        <v>1764</v>
      </c>
      <c r="F929" s="3" t="s">
        <v>1765</v>
      </c>
      <c r="G929" s="3" t="s">
        <v>21</v>
      </c>
      <c r="H929" s="2" t="s">
        <v>50</v>
      </c>
      <c r="I929" s="2" t="s">
        <v>2399</v>
      </c>
      <c r="J929" s="3" t="str">
        <f>HYPERLINK("https://www.boe.es/gazeta/dias/1829/07/02/pdfs/GMD-1829-95.pdf#page=3","Abrir facsímil")</f>
        <v>Abrir facsímil</v>
      </c>
      <c r="K929" s="3" t="s">
        <v>52</v>
      </c>
    </row>
    <row r="930" spans="1:11" ht="42" customHeight="1">
      <c r="A930" s="2" t="s">
        <v>2391</v>
      </c>
      <c r="B930" s="2" t="s">
        <v>2391</v>
      </c>
      <c r="C930" s="2" t="s">
        <v>55</v>
      </c>
      <c r="D930" s="2" t="s">
        <v>18</v>
      </c>
      <c r="E930" s="5" t="s">
        <v>238</v>
      </c>
      <c r="F930" s="3" t="s">
        <v>239</v>
      </c>
      <c r="G930" s="3" t="s">
        <v>721</v>
      </c>
      <c r="H930" s="2" t="s">
        <v>50</v>
      </c>
      <c r="I930" s="2" t="s">
        <v>2400</v>
      </c>
      <c r="J930" s="3" t="str">
        <f>HYPERLINK("https://www.boe.es/gazeta/dias/1829/07/23/pdfs/GMD-1829-104.pdf#page=3","Abrir facsímil")</f>
        <v>Abrir facsímil</v>
      </c>
      <c r="K930" s="3" t="s">
        <v>52</v>
      </c>
    </row>
    <row r="931" spans="1:11" ht="42" customHeight="1">
      <c r="A931" s="2" t="s">
        <v>2391</v>
      </c>
      <c r="B931" s="2" t="s">
        <v>2391</v>
      </c>
      <c r="C931" s="2" t="s">
        <v>167</v>
      </c>
      <c r="D931" s="2" t="s">
        <v>18</v>
      </c>
      <c r="E931" s="5" t="s">
        <v>299</v>
      </c>
      <c r="F931" s="3" t="s">
        <v>300</v>
      </c>
      <c r="G931" s="3" t="s">
        <v>30</v>
      </c>
      <c r="H931" s="2" t="s">
        <v>50</v>
      </c>
      <c r="I931" s="2" t="s">
        <v>2401</v>
      </c>
      <c r="J931" s="3" t="str">
        <f>HYPERLINK("https://www.boe.es/gazeta/dias/1829/08/20/pdfs/GMD-1829-116.pdf#page=4","Abrir facsímil")</f>
        <v>Abrir facsímil</v>
      </c>
      <c r="K931" s="3" t="s">
        <v>52</v>
      </c>
    </row>
    <row r="932" spans="1:11" ht="42" customHeight="1">
      <c r="A932" s="2" t="s">
        <v>2391</v>
      </c>
      <c r="B932" s="2" t="s">
        <v>2391</v>
      </c>
      <c r="C932" s="2" t="s">
        <v>41</v>
      </c>
      <c r="D932" s="2" t="s">
        <v>42</v>
      </c>
      <c r="E932" s="5" t="s">
        <v>1608</v>
      </c>
      <c r="F932" s="3" t="s">
        <v>1609</v>
      </c>
      <c r="G932" s="3" t="s">
        <v>30</v>
      </c>
      <c r="H932" s="2" t="s">
        <v>50</v>
      </c>
      <c r="I932" s="2" t="s">
        <v>2402</v>
      </c>
      <c r="J932" s="3" t="str">
        <f>HYPERLINK("https://www.boe.es/gazeta/dias/1829/08/22/pdfs/GMD-1829-117.pdf#page=4","Abrir facsímil")</f>
        <v>Abrir facsímil</v>
      </c>
      <c r="K932" s="3" t="s">
        <v>52</v>
      </c>
    </row>
    <row r="933" spans="1:11" ht="42" customHeight="1">
      <c r="A933" s="2" t="s">
        <v>2391</v>
      </c>
      <c r="B933" s="2" t="s">
        <v>2391</v>
      </c>
      <c r="C933" s="2" t="s">
        <v>41</v>
      </c>
      <c r="D933" s="2" t="s">
        <v>42</v>
      </c>
      <c r="E933" s="5" t="s">
        <v>209</v>
      </c>
      <c r="F933" s="3" t="s">
        <v>210</v>
      </c>
      <c r="G933" s="3" t="s">
        <v>21</v>
      </c>
      <c r="H933" s="2" t="s">
        <v>50</v>
      </c>
      <c r="I933" s="2" t="s">
        <v>2403</v>
      </c>
      <c r="J933" s="3" t="str">
        <f>HYPERLINK("https://www.boe.es/gazeta/dias/1829/09/26/pdfs/GMD-1829-139.pdf#page=3","Abrir facsímil")</f>
        <v>Abrir facsímil</v>
      </c>
      <c r="K933" s="3" t="s">
        <v>52</v>
      </c>
    </row>
    <row r="934" spans="1:11" ht="42" customHeight="1">
      <c r="A934" s="2" t="s">
        <v>2391</v>
      </c>
      <c r="B934" s="2" t="s">
        <v>2391</v>
      </c>
      <c r="C934" s="2" t="s">
        <v>55</v>
      </c>
      <c r="D934" s="2" t="s">
        <v>18</v>
      </c>
      <c r="E934" s="5" t="s">
        <v>132</v>
      </c>
      <c r="F934" s="3" t="s">
        <v>133</v>
      </c>
      <c r="G934" s="3" t="s">
        <v>30</v>
      </c>
      <c r="H934" s="2" t="s">
        <v>50</v>
      </c>
      <c r="I934" s="2" t="s">
        <v>2404</v>
      </c>
      <c r="J934" s="3" t="str">
        <f>HYPERLINK("https://www.boe.es/gazeta/dias/1829/10/27/pdfs/GMD-1829-152.pdf#page=4","Abrir facsímil")</f>
        <v>Abrir facsímil</v>
      </c>
      <c r="K934" s="3" t="s">
        <v>52</v>
      </c>
    </row>
    <row r="935" spans="1:11" ht="42" customHeight="1">
      <c r="A935" s="2" t="s">
        <v>2391</v>
      </c>
      <c r="B935" s="2" t="s">
        <v>2391</v>
      </c>
      <c r="C935" s="2" t="s">
        <v>61</v>
      </c>
      <c r="D935" s="2" t="s">
        <v>18</v>
      </c>
      <c r="E935" s="5" t="s">
        <v>287</v>
      </c>
      <c r="F935" s="3" t="s">
        <v>288</v>
      </c>
      <c r="G935" s="3" t="s">
        <v>45</v>
      </c>
      <c r="H935" s="2" t="s">
        <v>50</v>
      </c>
      <c r="I935" s="2" t="s">
        <v>2405</v>
      </c>
      <c r="J935" s="3" t="str">
        <f>HYPERLINK("https://www.boe.es/gazeta/dias/1829/12/08/pdfs/GMD-1829-170.pdf#page=1","Abrir facsímil")</f>
        <v>Abrir facsímil</v>
      </c>
      <c r="K935" s="3" t="s">
        <v>52</v>
      </c>
    </row>
    <row r="936" spans="1:11" ht="42" customHeight="1">
      <c r="A936" s="2" t="s">
        <v>2391</v>
      </c>
      <c r="B936" s="2" t="s">
        <v>2391</v>
      </c>
      <c r="C936" s="2" t="s">
        <v>151</v>
      </c>
      <c r="D936" s="2" t="s">
        <v>18</v>
      </c>
      <c r="E936" s="5" t="s">
        <v>248</v>
      </c>
      <c r="F936" s="3" t="s">
        <v>249</v>
      </c>
      <c r="G936" s="3" t="s">
        <v>21</v>
      </c>
      <c r="H936" s="2" t="s">
        <v>50</v>
      </c>
      <c r="I936" s="2" t="s">
        <v>2406</v>
      </c>
      <c r="J936" s="3" t="str">
        <f>HYPERLINK("https://www.boe.es/gazeta/dias/1829/12/31/pdfs/GMD-1829-180.pdf#page=3","Abrir facsímil")</f>
        <v>Abrir facsímil</v>
      </c>
      <c r="K936" s="3" t="s">
        <v>52</v>
      </c>
    </row>
    <row r="937" spans="1:11" ht="42" customHeight="1">
      <c r="A937" s="2" t="s">
        <v>2407</v>
      </c>
      <c r="B937" s="2" t="s">
        <v>2407</v>
      </c>
      <c r="C937" s="2" t="s">
        <v>55</v>
      </c>
      <c r="D937" s="2" t="s">
        <v>18</v>
      </c>
      <c r="E937" s="5" t="s">
        <v>243</v>
      </c>
      <c r="F937" s="3" t="s">
        <v>244</v>
      </c>
      <c r="G937" s="3" t="s">
        <v>30</v>
      </c>
      <c r="H937" s="2" t="s">
        <v>50</v>
      </c>
      <c r="I937" s="2" t="s">
        <v>2408</v>
      </c>
      <c r="J937" s="3" t="str">
        <f>HYPERLINK("https://www.boe.es/gazeta/dias/1829/07/21/pdfs/GMD-1829-103.pdf#page=4","Abrir facsímil")</f>
        <v>Abrir facsímil</v>
      </c>
      <c r="K937" s="3" t="s">
        <v>52</v>
      </c>
    </row>
    <row r="938" spans="1:11" ht="42" customHeight="1">
      <c r="A938" s="2" t="s">
        <v>2407</v>
      </c>
      <c r="B938" s="2" t="s">
        <v>2407</v>
      </c>
      <c r="C938" s="2" t="s">
        <v>167</v>
      </c>
      <c r="D938" s="2" t="s">
        <v>18</v>
      </c>
      <c r="E938" s="5" t="s">
        <v>355</v>
      </c>
      <c r="F938" s="3" t="s">
        <v>356</v>
      </c>
      <c r="G938" s="3" t="s">
        <v>71</v>
      </c>
      <c r="H938" s="2" t="s">
        <v>50</v>
      </c>
      <c r="I938" s="2" t="s">
        <v>2409</v>
      </c>
      <c r="J938" s="3" t="str">
        <f>HYPERLINK("https://www.boe.es/gazeta/dias/1829/10/03/pdfs/GMD-1829-142.pdf#page=2","Abrir facsímil")</f>
        <v>Abrir facsímil</v>
      </c>
      <c r="K938" s="3" t="s">
        <v>52</v>
      </c>
    </row>
    <row r="939" spans="1:11" ht="42" customHeight="1">
      <c r="A939" s="2" t="s">
        <v>2410</v>
      </c>
      <c r="B939" s="2" t="s">
        <v>2410</v>
      </c>
      <c r="C939" s="2" t="s">
        <v>17</v>
      </c>
      <c r="D939" s="2" t="s">
        <v>18</v>
      </c>
      <c r="E939" s="5" t="s">
        <v>107</v>
      </c>
      <c r="F939" s="3" t="s">
        <v>108</v>
      </c>
      <c r="G939" s="3" t="s">
        <v>71</v>
      </c>
      <c r="H939" s="2" t="s">
        <v>50</v>
      </c>
      <c r="I939" s="2" t="s">
        <v>2411</v>
      </c>
      <c r="J939" s="3" t="str">
        <f>HYPERLINK("https://www.boe.es/gazeta/dias/1829/03/14/pdfs/GMD-1829-32.pdf#page=2","Abrir facsímil")</f>
        <v>Abrir facsímil</v>
      </c>
      <c r="K939" s="3" t="s">
        <v>52</v>
      </c>
    </row>
    <row r="940" spans="1:11" ht="42" customHeight="1">
      <c r="A940" s="2" t="s">
        <v>2412</v>
      </c>
      <c r="B940" s="2" t="s">
        <v>2412</v>
      </c>
      <c r="C940" s="2" t="s">
        <v>34</v>
      </c>
      <c r="D940" s="2" t="s">
        <v>35</v>
      </c>
      <c r="E940" s="5" t="s">
        <v>507</v>
      </c>
      <c r="F940" s="3" t="s">
        <v>508</v>
      </c>
      <c r="G940" s="3" t="s">
        <v>71</v>
      </c>
      <c r="H940" s="2" t="s">
        <v>50</v>
      </c>
      <c r="I940" s="2" t="s">
        <v>2413</v>
      </c>
      <c r="J940" s="3" t="str">
        <f>HYPERLINK("https://www.boe.es/gazeta/dias/1829/12/26/pdfs/GMD-1829-178.pdf#page=2","Abrir facsímil")</f>
        <v>Abrir facsímil</v>
      </c>
      <c r="K940" s="3" t="s">
        <v>52</v>
      </c>
    </row>
    <row r="941" spans="1:11" ht="42" customHeight="1">
      <c r="A941" s="2" t="s">
        <v>2414</v>
      </c>
      <c r="B941" s="2" t="s">
        <v>2415</v>
      </c>
      <c r="C941" s="2" t="s">
        <v>41</v>
      </c>
      <c r="D941" s="2" t="s">
        <v>42</v>
      </c>
      <c r="E941" s="5" t="s">
        <v>1291</v>
      </c>
      <c r="F941" s="3" t="s">
        <v>1292</v>
      </c>
      <c r="G941" s="3" t="s">
        <v>30</v>
      </c>
      <c r="H941" s="2" t="s">
        <v>22</v>
      </c>
      <c r="I941" s="2" t="s">
        <v>2416</v>
      </c>
      <c r="J941" s="3" t="str">
        <f>HYPERLINK("https://www.boe.es/gazeta/dias/1829/12/17/pdfs/GMD-1829-174.pdf#page=4","Abrir facsímil")</f>
        <v>Abrir facsímil</v>
      </c>
      <c r="K941" s="3" t="s">
        <v>24</v>
      </c>
    </row>
    <row r="942" spans="1:11" ht="42" customHeight="1">
      <c r="A942" s="2" t="s">
        <v>2417</v>
      </c>
      <c r="B942" s="2" t="s">
        <v>2417</v>
      </c>
      <c r="C942" s="2" t="s">
        <v>41</v>
      </c>
      <c r="D942" s="2" t="s">
        <v>42</v>
      </c>
      <c r="E942" s="5" t="s">
        <v>206</v>
      </c>
      <c r="F942" s="3" t="s">
        <v>207</v>
      </c>
      <c r="G942" s="3" t="s">
        <v>21</v>
      </c>
      <c r="H942" s="2" t="s">
        <v>50</v>
      </c>
      <c r="I942" s="2" t="s">
        <v>2418</v>
      </c>
      <c r="J942" s="3" t="str">
        <f>HYPERLINK("https://www.boe.es/gazeta/dias/1829/08/25/pdfs/GMD-1829-118.pdf#page=3","Abrir facsímil")</f>
        <v>Abrir facsímil</v>
      </c>
      <c r="K942" s="3" t="s">
        <v>52</v>
      </c>
    </row>
    <row r="943" spans="1:11" ht="42" customHeight="1">
      <c r="A943" s="2" t="s">
        <v>2419</v>
      </c>
      <c r="B943" s="2" t="s">
        <v>2419</v>
      </c>
      <c r="C943" s="2" t="s">
        <v>41</v>
      </c>
      <c r="D943" s="2" t="s">
        <v>42</v>
      </c>
      <c r="E943" s="5" t="s">
        <v>1608</v>
      </c>
      <c r="F943" s="3" t="s">
        <v>1609</v>
      </c>
      <c r="G943" s="3" t="s">
        <v>71</v>
      </c>
      <c r="H943" s="2" t="s">
        <v>50</v>
      </c>
      <c r="I943" s="2" t="s">
        <v>2420</v>
      </c>
      <c r="J943" s="3" t="str">
        <f>HYPERLINK("https://www.boe.es/gazeta/dias/1829/08/22/pdfs/GMD-1829-117.pdf#page=2","Abrir facsímil")</f>
        <v>Abrir facsímil</v>
      </c>
      <c r="K943" s="3" t="s">
        <v>52</v>
      </c>
    </row>
    <row r="944" spans="1:11" ht="42" customHeight="1">
      <c r="A944" s="2" t="s">
        <v>2421</v>
      </c>
      <c r="B944" s="2" t="s">
        <v>2422</v>
      </c>
      <c r="C944" s="2" t="s">
        <v>34</v>
      </c>
      <c r="D944" s="2" t="s">
        <v>35</v>
      </c>
      <c r="E944" s="5" t="s">
        <v>1501</v>
      </c>
      <c r="F944" s="3" t="s">
        <v>1502</v>
      </c>
      <c r="G944" s="3" t="s">
        <v>21</v>
      </c>
      <c r="H944" s="2" t="s">
        <v>50</v>
      </c>
      <c r="I944" s="2" t="s">
        <v>2423</v>
      </c>
      <c r="J944" s="3" t="str">
        <f>HYPERLINK("https://www.boe.es/gazeta/dias/1829/04/14/pdfs/GMD-1829-45.pdf#page=3","Abrir facsímil")</f>
        <v>Abrir facsímil</v>
      </c>
      <c r="K944" s="3" t="s">
        <v>52</v>
      </c>
    </row>
    <row r="945" spans="1:11" ht="42" customHeight="1">
      <c r="A945" s="2" t="s">
        <v>2424</v>
      </c>
      <c r="B945" s="2" t="s">
        <v>2425</v>
      </c>
      <c r="C945" s="2" t="s">
        <v>41</v>
      </c>
      <c r="D945" s="2" t="s">
        <v>42</v>
      </c>
      <c r="E945" s="5" t="s">
        <v>164</v>
      </c>
      <c r="F945" s="3" t="s">
        <v>165</v>
      </c>
      <c r="G945" s="3" t="s">
        <v>30</v>
      </c>
      <c r="H945" s="2" t="s">
        <v>50</v>
      </c>
      <c r="I945" s="2" t="s">
        <v>2426</v>
      </c>
      <c r="J945" s="3" t="str">
        <f>HYPERLINK("https://www.boe.es/gazeta/dias/1829/06/06/pdfs/GMD-1829-84.pdf#page=4","Abrir facsímil")</f>
        <v>Abrir facsímil</v>
      </c>
      <c r="K945" s="3" t="s">
        <v>52</v>
      </c>
    </row>
    <row r="946" spans="1:11" ht="42" customHeight="1">
      <c r="A946" s="2" t="s">
        <v>2427</v>
      </c>
      <c r="B946" s="2" t="s">
        <v>2427</v>
      </c>
      <c r="C946" s="2" t="s">
        <v>17</v>
      </c>
      <c r="D946" s="2" t="s">
        <v>18</v>
      </c>
      <c r="E946" s="5" t="s">
        <v>1299</v>
      </c>
      <c r="F946" s="3" t="s">
        <v>1300</v>
      </c>
      <c r="G946" s="3" t="s">
        <v>30</v>
      </c>
      <c r="H946" s="2" t="s">
        <v>50</v>
      </c>
      <c r="I946" s="2" t="s">
        <v>2428</v>
      </c>
      <c r="J946" s="3" t="str">
        <f>HYPERLINK("https://www.boe.es/gazeta/dias/1829/12/22/pdfs/GMD-1829-176.pdf#page=4","Abrir facsímil")</f>
        <v>Abrir facsímil</v>
      </c>
      <c r="K946" s="3" t="s">
        <v>52</v>
      </c>
    </row>
    <row r="947" spans="1:11" ht="42" customHeight="1">
      <c r="A947" s="2" t="s">
        <v>2429</v>
      </c>
      <c r="B947" s="2" t="s">
        <v>2430</v>
      </c>
      <c r="C947" s="2" t="s">
        <v>17</v>
      </c>
      <c r="D947" s="2" t="s">
        <v>18</v>
      </c>
      <c r="E947" s="5" t="s">
        <v>958</v>
      </c>
      <c r="F947" s="3" t="s">
        <v>959</v>
      </c>
      <c r="G947" s="3" t="s">
        <v>30</v>
      </c>
      <c r="H947" s="2" t="s">
        <v>50</v>
      </c>
      <c r="I947" s="2" t="s">
        <v>2431</v>
      </c>
      <c r="J947" s="3" t="str">
        <f>HYPERLINK("https://www.boe.es/gazeta/dias/1829/09/19/pdfs/GMD-1829-136.pdf#page=4","Abrir facsímil")</f>
        <v>Abrir facsímil</v>
      </c>
      <c r="K947" s="3" t="s">
        <v>52</v>
      </c>
    </row>
    <row r="948" spans="1:11" ht="42" customHeight="1">
      <c r="A948" s="2" t="s">
        <v>2432</v>
      </c>
      <c r="B948" s="2" t="s">
        <v>2433</v>
      </c>
      <c r="C948" s="2" t="s">
        <v>167</v>
      </c>
      <c r="D948" s="2" t="s">
        <v>18</v>
      </c>
      <c r="E948" s="5" t="s">
        <v>87</v>
      </c>
      <c r="F948" s="3" t="s">
        <v>88</v>
      </c>
      <c r="G948" s="3" t="s">
        <v>30</v>
      </c>
      <c r="H948" s="2" t="s">
        <v>22</v>
      </c>
      <c r="I948" s="2" t="s">
        <v>2434</v>
      </c>
      <c r="J948" s="3" t="str">
        <f>HYPERLINK("https://www.boe.es/gazeta/dias/1829/11/24/pdfs/GMD-1829-164.pdf#page=4","Abrir facsímil")</f>
        <v>Abrir facsímil</v>
      </c>
      <c r="K948" s="3" t="s">
        <v>24</v>
      </c>
    </row>
    <row r="949" spans="1:11" ht="42" customHeight="1">
      <c r="A949" s="2" t="s">
        <v>2435</v>
      </c>
      <c r="B949" s="2" t="s">
        <v>2436</v>
      </c>
      <c r="C949" s="2" t="s">
        <v>34</v>
      </c>
      <c r="D949" s="2" t="s">
        <v>35</v>
      </c>
      <c r="E949" s="5" t="s">
        <v>279</v>
      </c>
      <c r="F949" s="3" t="s">
        <v>280</v>
      </c>
      <c r="G949" s="3" t="s">
        <v>30</v>
      </c>
      <c r="H949" s="2" t="s">
        <v>22</v>
      </c>
      <c r="I949" s="2" t="s">
        <v>2437</v>
      </c>
      <c r="J949" s="3" t="str">
        <f>HYPERLINK("https://www.boe.es/gazeta/dias/1829/06/27/pdfs/GMD-1829-93.pdf#page=4","Abrir facsímil")</f>
        <v>Abrir facsímil</v>
      </c>
      <c r="K949" s="3" t="s">
        <v>24</v>
      </c>
    </row>
    <row r="950" spans="1:11" ht="42" customHeight="1">
      <c r="A950" s="2" t="s">
        <v>2438</v>
      </c>
      <c r="B950" s="2" t="s">
        <v>2439</v>
      </c>
      <c r="C950" s="2" t="s">
        <v>167</v>
      </c>
      <c r="D950" s="2" t="s">
        <v>18</v>
      </c>
      <c r="E950" s="5" t="s">
        <v>504</v>
      </c>
      <c r="F950" s="3" t="s">
        <v>505</v>
      </c>
      <c r="G950" s="3" t="s">
        <v>30</v>
      </c>
      <c r="H950" s="2" t="s">
        <v>22</v>
      </c>
      <c r="I950" s="2" t="s">
        <v>2440</v>
      </c>
      <c r="J950" s="3" t="str">
        <f>HYPERLINK("https://www.boe.es/gazeta/dias/1829/12/03/pdfs/GMD-1829-168.pdf#page=4","Abrir facsímil")</f>
        <v>Abrir facsímil</v>
      </c>
      <c r="K950" s="3" t="s">
        <v>24</v>
      </c>
    </row>
    <row r="951" spans="1:11" ht="42" customHeight="1">
      <c r="A951" s="2" t="s">
        <v>2441</v>
      </c>
      <c r="B951" s="2" t="s">
        <v>2442</v>
      </c>
      <c r="C951" s="2" t="s">
        <v>34</v>
      </c>
      <c r="D951" s="2" t="s">
        <v>35</v>
      </c>
      <c r="E951" s="5" t="s">
        <v>36</v>
      </c>
      <c r="F951" s="3" t="s">
        <v>37</v>
      </c>
      <c r="G951" s="3" t="s">
        <v>30</v>
      </c>
      <c r="H951" s="2" t="s">
        <v>22</v>
      </c>
      <c r="I951" s="2" t="s">
        <v>2443</v>
      </c>
      <c r="J951" s="3" t="str">
        <f>HYPERLINK("https://www.boe.es/gazeta/dias/1829/11/12/pdfs/GMD-1829-159.pdf#page=4","Abrir facsímil")</f>
        <v>Abrir facsímil</v>
      </c>
      <c r="K951" s="3" t="s">
        <v>24</v>
      </c>
    </row>
    <row r="952" spans="1:11" ht="42" customHeight="1">
      <c r="A952" s="2" t="s">
        <v>2444</v>
      </c>
      <c r="B952" s="2" t="s">
        <v>2445</v>
      </c>
      <c r="C952" s="2" t="s">
        <v>17</v>
      </c>
      <c r="D952" s="2" t="s">
        <v>18</v>
      </c>
      <c r="E952" s="5" t="s">
        <v>569</v>
      </c>
      <c r="F952" s="3" t="s">
        <v>570</v>
      </c>
      <c r="G952" s="3" t="s">
        <v>21</v>
      </c>
      <c r="H952" s="2" t="s">
        <v>22</v>
      </c>
      <c r="I952" s="2" t="s">
        <v>2446</v>
      </c>
      <c r="J952" s="3" t="str">
        <f>HYPERLINK("https://www.boe.es/gazeta/dias/1829/05/21/pdfs/GMD-1829-77.pdf#page=3","Abrir facsímil")</f>
        <v>Abrir facsímil</v>
      </c>
      <c r="K952" s="3" t="s">
        <v>24</v>
      </c>
    </row>
    <row r="953" spans="1:11" ht="42" customHeight="1">
      <c r="A953" s="2" t="s">
        <v>2447</v>
      </c>
      <c r="B953" s="2" t="s">
        <v>2447</v>
      </c>
      <c r="C953" s="2" t="s">
        <v>27</v>
      </c>
      <c r="D953" s="2" t="s">
        <v>18</v>
      </c>
      <c r="E953" s="5" t="s">
        <v>272</v>
      </c>
      <c r="F953" s="3" t="s">
        <v>273</v>
      </c>
      <c r="G953" s="3" t="s">
        <v>21</v>
      </c>
      <c r="H953" s="2" t="s">
        <v>50</v>
      </c>
      <c r="I953" s="2" t="s">
        <v>2448</v>
      </c>
      <c r="J953" s="3" t="str">
        <f>HYPERLINK("https://www.boe.es/gazeta/dias/1829/07/11/pdfs/GMD-1829-99.pdf#page=3","Abrir facsímil")</f>
        <v>Abrir facsímil</v>
      </c>
      <c r="K953" s="3" t="s">
        <v>52</v>
      </c>
    </row>
    <row r="954" spans="1:11" ht="42" customHeight="1">
      <c r="A954" s="2" t="s">
        <v>2449</v>
      </c>
      <c r="B954" s="2" t="s">
        <v>2449</v>
      </c>
      <c r="C954" s="2" t="s">
        <v>151</v>
      </c>
      <c r="D954" s="2" t="s">
        <v>18</v>
      </c>
      <c r="E954" s="5" t="s">
        <v>233</v>
      </c>
      <c r="F954" s="3" t="s">
        <v>234</v>
      </c>
      <c r="G954" s="3" t="s">
        <v>71</v>
      </c>
      <c r="H954" s="2" t="s">
        <v>50</v>
      </c>
      <c r="I954" s="2" t="s">
        <v>2450</v>
      </c>
      <c r="J954" s="3" t="str">
        <f>HYPERLINK("https://www.boe.es/gazeta/dias/1829/03/07/pdfs/GMD-1829-29.pdf#page=2","Abrir facsímil")</f>
        <v>Abrir facsímil</v>
      </c>
      <c r="K954" s="3" t="s">
        <v>52</v>
      </c>
    </row>
    <row r="955" spans="1:11" ht="42" customHeight="1">
      <c r="A955" s="2" t="s">
        <v>2451</v>
      </c>
      <c r="B955" s="2" t="s">
        <v>2451</v>
      </c>
      <c r="C955" s="2" t="s">
        <v>41</v>
      </c>
      <c r="D955" s="2" t="s">
        <v>42</v>
      </c>
      <c r="E955" s="5" t="s">
        <v>272</v>
      </c>
      <c r="F955" s="3" t="s">
        <v>273</v>
      </c>
      <c r="G955" s="3" t="s">
        <v>30</v>
      </c>
      <c r="H955" s="2" t="s">
        <v>50</v>
      </c>
      <c r="I955" s="2" t="s">
        <v>2452</v>
      </c>
      <c r="J955" s="3" t="str">
        <f>HYPERLINK("https://www.boe.es/gazeta/dias/1829/07/11/pdfs/GMD-1829-99.pdf#page=4","Abrir facsímil")</f>
        <v>Abrir facsímil</v>
      </c>
      <c r="K955" s="3" t="s">
        <v>52</v>
      </c>
    </row>
    <row r="956" spans="1:11" ht="42" customHeight="1">
      <c r="A956" s="2" t="s">
        <v>2451</v>
      </c>
      <c r="B956" s="2" t="s">
        <v>2451</v>
      </c>
      <c r="C956" s="2" t="s">
        <v>17</v>
      </c>
      <c r="D956" s="2" t="s">
        <v>18</v>
      </c>
      <c r="E956" s="5" t="s">
        <v>1519</v>
      </c>
      <c r="F956" s="3" t="s">
        <v>1520</v>
      </c>
      <c r="G956" s="3" t="s">
        <v>30</v>
      </c>
      <c r="H956" s="2" t="s">
        <v>50</v>
      </c>
      <c r="I956" s="2" t="s">
        <v>2453</v>
      </c>
      <c r="J956" s="3" t="str">
        <f>HYPERLINK("https://www.boe.es/gazeta/dias/1829/09/08/pdfs/GMD-1829-125.pdf#page=4","Abrir facsímil")</f>
        <v>Abrir facsímil</v>
      </c>
      <c r="K956" s="3" t="s">
        <v>52</v>
      </c>
    </row>
    <row r="957" spans="1:11" ht="42" customHeight="1">
      <c r="A957" s="2" t="s">
        <v>2454</v>
      </c>
      <c r="B957" s="2" t="s">
        <v>2455</v>
      </c>
      <c r="C957" s="2" t="s">
        <v>17</v>
      </c>
      <c r="D957" s="2" t="s">
        <v>18</v>
      </c>
      <c r="E957" s="5" t="s">
        <v>102</v>
      </c>
      <c r="F957" s="3" t="s">
        <v>103</v>
      </c>
      <c r="G957" s="3" t="s">
        <v>21</v>
      </c>
      <c r="H957" s="2" t="s">
        <v>50</v>
      </c>
      <c r="I957" s="2" t="s">
        <v>2456</v>
      </c>
      <c r="J957" s="3" t="str">
        <f>HYPERLINK("https://www.boe.es/gazeta/dias/1829/01/31/pdfs/GMD-1829-14.pdf#page=3","Abrir facsímil")</f>
        <v>Abrir facsímil</v>
      </c>
      <c r="K957" s="3" t="s">
        <v>52</v>
      </c>
    </row>
    <row r="958" spans="1:11" ht="42" customHeight="1">
      <c r="A958" s="2" t="s">
        <v>2457</v>
      </c>
      <c r="B958" s="2" t="s">
        <v>2457</v>
      </c>
      <c r="C958" s="2" t="s">
        <v>55</v>
      </c>
      <c r="D958" s="2" t="s">
        <v>18</v>
      </c>
      <c r="E958" s="5" t="s">
        <v>702</v>
      </c>
      <c r="F958" s="3" t="s">
        <v>703</v>
      </c>
      <c r="G958" s="3" t="s">
        <v>704</v>
      </c>
      <c r="H958" s="2" t="s">
        <v>50</v>
      </c>
      <c r="I958" s="2" t="s">
        <v>2458</v>
      </c>
      <c r="J958" s="3" t="str">
        <f>HYPERLINK("https://www.boe.es/gazeta/dias/1829/02/17/pdfs/GMD-1829-21.pdf#page=4","Abrir facsímil")</f>
        <v>Abrir facsímil</v>
      </c>
      <c r="K958" s="3" t="s">
        <v>52</v>
      </c>
    </row>
    <row r="959" spans="1:11" ht="42" customHeight="1">
      <c r="A959" s="2" t="s">
        <v>2459</v>
      </c>
      <c r="B959" s="2" t="s">
        <v>2459</v>
      </c>
      <c r="C959" s="2" t="s">
        <v>17</v>
      </c>
      <c r="D959" s="2" t="s">
        <v>18</v>
      </c>
      <c r="E959" s="5" t="s">
        <v>992</v>
      </c>
      <c r="F959" s="3" t="s">
        <v>993</v>
      </c>
      <c r="G959" s="3" t="s">
        <v>71</v>
      </c>
      <c r="H959" s="2" t="s">
        <v>50</v>
      </c>
      <c r="I959" s="2" t="s">
        <v>2460</v>
      </c>
      <c r="J959" s="3" t="str">
        <f>HYPERLINK("https://www.boe.es/gazeta/dias/1829/06/25/pdfs/GMD-1829-92.pdf#page=2","Abrir facsímil")</f>
        <v>Abrir facsímil</v>
      </c>
      <c r="K959" s="3" t="s">
        <v>52</v>
      </c>
    </row>
    <row r="960" spans="1:11" ht="42" customHeight="1">
      <c r="A960" s="2" t="s">
        <v>2461</v>
      </c>
      <c r="B960" s="2" t="s">
        <v>2461</v>
      </c>
      <c r="C960" s="2" t="s">
        <v>41</v>
      </c>
      <c r="D960" s="2" t="s">
        <v>42</v>
      </c>
      <c r="E960" s="5" t="s">
        <v>485</v>
      </c>
      <c r="F960" s="3" t="s">
        <v>486</v>
      </c>
      <c r="G960" s="3" t="s">
        <v>30</v>
      </c>
      <c r="H960" s="2" t="s">
        <v>50</v>
      </c>
      <c r="I960" s="2" t="s">
        <v>2462</v>
      </c>
      <c r="J960" s="3" t="str">
        <f>HYPERLINK("https://www.boe.es/gazeta/dias/1829/01/08/pdfs/GMD-1829-4.pdf#page=4","Abrir facsímil")</f>
        <v>Abrir facsímil</v>
      </c>
      <c r="K960" s="3" t="s">
        <v>52</v>
      </c>
    </row>
    <row r="961" spans="1:11" ht="42" customHeight="1">
      <c r="A961" s="2" t="s">
        <v>2461</v>
      </c>
      <c r="B961" s="2" t="s">
        <v>2461</v>
      </c>
      <c r="C961" s="2" t="s">
        <v>55</v>
      </c>
      <c r="D961" s="2" t="s">
        <v>18</v>
      </c>
      <c r="E961" s="5" t="s">
        <v>102</v>
      </c>
      <c r="F961" s="3" t="s">
        <v>103</v>
      </c>
      <c r="G961" s="3" t="s">
        <v>30</v>
      </c>
      <c r="H961" s="2" t="s">
        <v>50</v>
      </c>
      <c r="I961" s="2" t="s">
        <v>2463</v>
      </c>
      <c r="J961" s="3" t="str">
        <f>HYPERLINK("https://www.boe.es/gazeta/dias/1829/01/31/pdfs/GMD-1829-14.pdf#page=4","Abrir facsímil")</f>
        <v>Abrir facsímil</v>
      </c>
      <c r="K961" s="3" t="s">
        <v>52</v>
      </c>
    </row>
    <row r="962" spans="1:11" ht="42" customHeight="1">
      <c r="A962" s="2" t="s">
        <v>2461</v>
      </c>
      <c r="B962" s="2" t="s">
        <v>2461</v>
      </c>
      <c r="C962" s="2" t="s">
        <v>17</v>
      </c>
      <c r="D962" s="2" t="s">
        <v>18</v>
      </c>
      <c r="E962" s="5" t="s">
        <v>793</v>
      </c>
      <c r="F962" s="3" t="s">
        <v>794</v>
      </c>
      <c r="G962" s="3" t="s">
        <v>30</v>
      </c>
      <c r="H962" s="2" t="s">
        <v>50</v>
      </c>
      <c r="I962" s="2" t="s">
        <v>2464</v>
      </c>
      <c r="J962" s="3" t="str">
        <f>HYPERLINK("https://www.boe.es/gazeta/dias/1829/03/19/pdfs/GMD-1829-34.pdf#page=4","Abrir facsímil")</f>
        <v>Abrir facsímil</v>
      </c>
      <c r="K962" s="3" t="s">
        <v>52</v>
      </c>
    </row>
    <row r="963" spans="1:11" ht="42" customHeight="1">
      <c r="A963" s="2" t="s">
        <v>2461</v>
      </c>
      <c r="B963" s="2" t="s">
        <v>2461</v>
      </c>
      <c r="C963" s="2" t="s">
        <v>55</v>
      </c>
      <c r="D963" s="2" t="s">
        <v>18</v>
      </c>
      <c r="E963" s="5" t="s">
        <v>363</v>
      </c>
      <c r="F963" s="3" t="s">
        <v>364</v>
      </c>
      <c r="G963" s="3" t="s">
        <v>30</v>
      </c>
      <c r="H963" s="2" t="s">
        <v>50</v>
      </c>
      <c r="I963" s="2" t="s">
        <v>2465</v>
      </c>
      <c r="J963" s="3" t="str">
        <f>HYPERLINK("https://www.boe.es/gazeta/dias/1829/03/26/pdfs/GMD-1829-37.pdf#page=4","Abrir facsímil")</f>
        <v>Abrir facsímil</v>
      </c>
      <c r="K963" s="3" t="s">
        <v>52</v>
      </c>
    </row>
    <row r="964" spans="1:11" ht="42" customHeight="1">
      <c r="A964" s="2" t="s">
        <v>2461</v>
      </c>
      <c r="B964" s="2" t="s">
        <v>2461</v>
      </c>
      <c r="C964" s="2" t="s">
        <v>17</v>
      </c>
      <c r="D964" s="2" t="s">
        <v>18</v>
      </c>
      <c r="E964" s="5" t="s">
        <v>1764</v>
      </c>
      <c r="F964" s="3" t="s">
        <v>1765</v>
      </c>
      <c r="G964" s="3" t="s">
        <v>30</v>
      </c>
      <c r="H964" s="2" t="s">
        <v>50</v>
      </c>
      <c r="I964" s="2" t="s">
        <v>2466</v>
      </c>
      <c r="J964" s="3" t="str">
        <f>HYPERLINK("https://www.boe.es/gazeta/dias/1829/07/02/pdfs/GMD-1829-95.pdf#page=4","Abrir facsímil")</f>
        <v>Abrir facsímil</v>
      </c>
      <c r="K964" s="3" t="s">
        <v>52</v>
      </c>
    </row>
    <row r="965" spans="1:11" ht="42" customHeight="1">
      <c r="A965" s="2" t="s">
        <v>2467</v>
      </c>
      <c r="B965" s="2" t="s">
        <v>2468</v>
      </c>
      <c r="C965" s="2" t="s">
        <v>34</v>
      </c>
      <c r="D965" s="2" t="s">
        <v>35</v>
      </c>
      <c r="E965" s="5" t="s">
        <v>1839</v>
      </c>
      <c r="F965" s="3" t="s">
        <v>1840</v>
      </c>
      <c r="G965" s="3" t="s">
        <v>2469</v>
      </c>
      <c r="H965" s="2" t="s">
        <v>50</v>
      </c>
      <c r="I965" s="2" t="s">
        <v>2470</v>
      </c>
      <c r="J965" s="3" t="str">
        <f>HYPERLINK("https://www.boe.es/gazeta/dias/1829/07/28/pdfs/GMD-1829-106.pdf#page=3","Abrir facsímil")</f>
        <v>Abrir facsímil</v>
      </c>
      <c r="K965" s="3" t="s">
        <v>52</v>
      </c>
    </row>
    <row r="966" spans="1:11" ht="42" customHeight="1">
      <c r="A966" s="2" t="s">
        <v>2471</v>
      </c>
      <c r="B966" s="2" t="s">
        <v>2472</v>
      </c>
      <c r="C966" s="2" t="s">
        <v>34</v>
      </c>
      <c r="D966" s="2" t="s">
        <v>35</v>
      </c>
      <c r="E966" s="5" t="s">
        <v>272</v>
      </c>
      <c r="F966" s="3" t="s">
        <v>273</v>
      </c>
      <c r="G966" s="3" t="s">
        <v>21</v>
      </c>
      <c r="H966" s="2" t="s">
        <v>50</v>
      </c>
      <c r="I966" s="2" t="s">
        <v>2473</v>
      </c>
      <c r="J966" s="3" t="str">
        <f>HYPERLINK("https://www.boe.es/gazeta/dias/1829/07/11/pdfs/GMD-1829-99.pdf#page=3","Abrir facsímil")</f>
        <v>Abrir facsímil</v>
      </c>
      <c r="K966" s="3" t="s">
        <v>52</v>
      </c>
    </row>
    <row r="967" spans="1:11" ht="42" customHeight="1">
      <c r="A967" s="2" t="s">
        <v>2474</v>
      </c>
      <c r="B967" s="2" t="s">
        <v>2474</v>
      </c>
      <c r="C967" s="2" t="s">
        <v>17</v>
      </c>
      <c r="D967" s="2" t="s">
        <v>18</v>
      </c>
      <c r="E967" s="5" t="s">
        <v>1206</v>
      </c>
      <c r="F967" s="3" t="s">
        <v>1207</v>
      </c>
      <c r="G967" s="3" t="s">
        <v>71</v>
      </c>
      <c r="H967" s="2" t="s">
        <v>50</v>
      </c>
      <c r="I967" s="2" t="s">
        <v>2475</v>
      </c>
      <c r="J967" s="3" t="str">
        <f>HYPERLINK("https://www.boe.es/gazeta/dias/1829/03/17/pdfs/GMD-1829-33.pdf#page=2","Abrir facsímil")</f>
        <v>Abrir facsímil</v>
      </c>
      <c r="K967" s="3" t="s">
        <v>52</v>
      </c>
    </row>
    <row r="968" spans="1:11" ht="42" customHeight="1">
      <c r="A968" s="2" t="s">
        <v>2476</v>
      </c>
      <c r="B968" s="2" t="s">
        <v>2477</v>
      </c>
      <c r="C968" s="2" t="s">
        <v>41</v>
      </c>
      <c r="D968" s="2" t="s">
        <v>42</v>
      </c>
      <c r="E968" s="5" t="s">
        <v>75</v>
      </c>
      <c r="F968" s="3" t="s">
        <v>76</v>
      </c>
      <c r="G968" s="3" t="s">
        <v>21</v>
      </c>
      <c r="H968" s="2" t="s">
        <v>50</v>
      </c>
      <c r="I968" s="2" t="s">
        <v>2478</v>
      </c>
      <c r="J968" s="3" t="str">
        <f>HYPERLINK("https://www.boe.es/gazeta/dias/1829/09/05/pdfs/GMD-1829-123.pdf#page=3","Abrir facsímil")</f>
        <v>Abrir facsímil</v>
      </c>
      <c r="K968" s="3" t="s">
        <v>52</v>
      </c>
    </row>
    <row r="969" spans="1:11" ht="42" customHeight="1">
      <c r="A969" s="2" t="s">
        <v>2479</v>
      </c>
      <c r="B969" s="2" t="s">
        <v>2480</v>
      </c>
      <c r="C969" s="2" t="s">
        <v>17</v>
      </c>
      <c r="D969" s="2" t="s">
        <v>18</v>
      </c>
      <c r="E969" s="5" t="s">
        <v>344</v>
      </c>
      <c r="F969" s="3" t="s">
        <v>345</v>
      </c>
      <c r="G969" s="3" t="s">
        <v>30</v>
      </c>
      <c r="H969" s="2" t="s">
        <v>50</v>
      </c>
      <c r="I969" s="2" t="s">
        <v>2481</v>
      </c>
      <c r="J969" s="3" t="str">
        <f>HYPERLINK("https://www.boe.es/gazeta/dias/1829/08/29/pdfs/GMD-1829-120.pdf#page=4","Abrir facsímil")</f>
        <v>Abrir facsímil</v>
      </c>
      <c r="K969" s="3" t="s">
        <v>52</v>
      </c>
    </row>
    <row r="970" spans="1:11" ht="42" customHeight="1">
      <c r="A970" s="2" t="s">
        <v>2482</v>
      </c>
      <c r="B970" s="2" t="s">
        <v>2483</v>
      </c>
      <c r="C970" s="2" t="s">
        <v>17</v>
      </c>
      <c r="D970" s="2" t="s">
        <v>18</v>
      </c>
      <c r="E970" s="5" t="s">
        <v>194</v>
      </c>
      <c r="F970" s="3" t="s">
        <v>195</v>
      </c>
      <c r="G970" s="3" t="s">
        <v>21</v>
      </c>
      <c r="H970" s="2" t="s">
        <v>50</v>
      </c>
      <c r="I970" s="2" t="s">
        <v>2484</v>
      </c>
      <c r="J970" s="3" t="str">
        <f>HYPERLINK("https://www.boe.es/gazeta/dias/1829/05/07/pdfs/GMD-1829-55.pdf#page=3","Abrir facsímil")</f>
        <v>Abrir facsímil</v>
      </c>
      <c r="K970" s="3" t="s">
        <v>52</v>
      </c>
    </row>
    <row r="971" spans="1:11" ht="42" customHeight="1">
      <c r="A971" s="2" t="s">
        <v>2485</v>
      </c>
      <c r="B971" s="2" t="s">
        <v>2486</v>
      </c>
      <c r="C971" s="2" t="s">
        <v>34</v>
      </c>
      <c r="D971" s="2" t="s">
        <v>35</v>
      </c>
      <c r="E971" s="5" t="s">
        <v>62</v>
      </c>
      <c r="F971" s="3" t="s">
        <v>63</v>
      </c>
      <c r="G971" s="3" t="s">
        <v>495</v>
      </c>
      <c r="H971" s="2" t="s">
        <v>50</v>
      </c>
      <c r="I971" s="2" t="s">
        <v>2487</v>
      </c>
      <c r="J971" s="3" t="str">
        <f>HYPERLINK("https://www.boe.es/gazeta/dias/1829/02/19/pdfs/GMD-1829-22.pdf#page=4","Abrir facsímil")</f>
        <v>Abrir facsímil</v>
      </c>
      <c r="K971" s="3" t="s">
        <v>52</v>
      </c>
    </row>
    <row r="972" spans="1:11" ht="42" customHeight="1">
      <c r="A972" s="2" t="s">
        <v>2488</v>
      </c>
      <c r="B972" s="2" t="s">
        <v>2488</v>
      </c>
      <c r="C972" s="2" t="s">
        <v>41</v>
      </c>
      <c r="D972" s="2" t="s">
        <v>42</v>
      </c>
      <c r="E972" s="5" t="s">
        <v>178</v>
      </c>
      <c r="F972" s="3" t="s">
        <v>179</v>
      </c>
      <c r="G972" s="3" t="s">
        <v>71</v>
      </c>
      <c r="H972" s="2" t="s">
        <v>50</v>
      </c>
      <c r="I972" s="2" t="s">
        <v>2489</v>
      </c>
      <c r="J972" s="3" t="str">
        <f>HYPERLINK("https://www.boe.es/gazeta/dias/1829/01/15/pdfs/GMD-1829-7.pdf#page=2","Abrir facsímil")</f>
        <v>Abrir facsímil</v>
      </c>
      <c r="K972" s="3" t="s">
        <v>52</v>
      </c>
    </row>
    <row r="973" spans="1:11" ht="42" customHeight="1">
      <c r="A973" s="2" t="s">
        <v>2490</v>
      </c>
      <c r="B973" s="2" t="s">
        <v>2491</v>
      </c>
      <c r="C973" s="2" t="s">
        <v>17</v>
      </c>
      <c r="D973" s="2" t="s">
        <v>18</v>
      </c>
      <c r="E973" s="5" t="s">
        <v>344</v>
      </c>
      <c r="F973" s="3" t="s">
        <v>345</v>
      </c>
      <c r="G973" s="3" t="s">
        <v>30</v>
      </c>
      <c r="H973" s="2" t="s">
        <v>50</v>
      </c>
      <c r="I973" s="2" t="s">
        <v>2492</v>
      </c>
      <c r="J973" s="3" t="str">
        <f>HYPERLINK("https://www.boe.es/gazeta/dias/1829/08/29/pdfs/GMD-1829-120.pdf#page=4","Abrir facsímil")</f>
        <v>Abrir facsímil</v>
      </c>
      <c r="K973" s="3" t="s">
        <v>52</v>
      </c>
    </row>
    <row r="974" spans="1:11" ht="42" customHeight="1">
      <c r="A974" s="2" t="s">
        <v>2493</v>
      </c>
      <c r="B974" s="2" t="s">
        <v>2494</v>
      </c>
      <c r="C974" s="2" t="s">
        <v>17</v>
      </c>
      <c r="D974" s="2" t="s">
        <v>18</v>
      </c>
      <c r="E974" s="5" t="s">
        <v>1323</v>
      </c>
      <c r="F974" s="3" t="s">
        <v>1324</v>
      </c>
      <c r="G974" s="3" t="s">
        <v>30</v>
      </c>
      <c r="H974" s="2" t="s">
        <v>50</v>
      </c>
      <c r="I974" s="2" t="s">
        <v>2495</v>
      </c>
      <c r="J974" s="3" t="str">
        <f>HYPERLINK("https://www.boe.es/gazeta/dias/1829/11/05/pdfs/GMD-1829-156.pdf#page=4","Abrir facsímil")</f>
        <v>Abrir facsímil</v>
      </c>
      <c r="K974" s="3" t="s">
        <v>52</v>
      </c>
    </row>
    <row r="975" spans="1:11" ht="42" customHeight="1">
      <c r="A975" s="2" t="s">
        <v>2496</v>
      </c>
      <c r="B975" s="2" t="s">
        <v>2497</v>
      </c>
      <c r="C975" s="2" t="s">
        <v>55</v>
      </c>
      <c r="D975" s="2" t="s">
        <v>18</v>
      </c>
      <c r="E975" s="5" t="s">
        <v>1291</v>
      </c>
      <c r="F975" s="3" t="s">
        <v>1292</v>
      </c>
      <c r="G975" s="3" t="s">
        <v>30</v>
      </c>
      <c r="H975" s="2" t="s">
        <v>50</v>
      </c>
      <c r="I975" s="2" t="s">
        <v>2498</v>
      </c>
      <c r="J975" s="3" t="str">
        <f>HYPERLINK("https://www.boe.es/gazeta/dias/1829/12/17/pdfs/GMD-1829-174.pdf#page=4","Abrir facsímil")</f>
        <v>Abrir facsímil</v>
      </c>
      <c r="K975" s="3" t="s">
        <v>52</v>
      </c>
    </row>
    <row r="976" spans="1:11" ht="42" customHeight="1">
      <c r="A976" s="2" t="s">
        <v>2499</v>
      </c>
      <c r="B976" s="2" t="s">
        <v>2500</v>
      </c>
      <c r="C976" s="2" t="s">
        <v>17</v>
      </c>
      <c r="D976" s="2" t="s">
        <v>18</v>
      </c>
      <c r="E976" s="5" t="s">
        <v>344</v>
      </c>
      <c r="F976" s="3" t="s">
        <v>345</v>
      </c>
      <c r="G976" s="3" t="s">
        <v>30</v>
      </c>
      <c r="H976" s="2" t="s">
        <v>50</v>
      </c>
      <c r="I976" s="2" t="s">
        <v>2501</v>
      </c>
      <c r="J976" s="3" t="str">
        <f>HYPERLINK("https://www.boe.es/gazeta/dias/1829/08/29/pdfs/GMD-1829-120.pdf#page=4","Abrir facsímil")</f>
        <v>Abrir facsímil</v>
      </c>
      <c r="K976" s="3" t="s">
        <v>52</v>
      </c>
    </row>
    <row r="977" spans="1:11" ht="42" customHeight="1">
      <c r="A977" s="2" t="s">
        <v>2502</v>
      </c>
      <c r="B977" s="2" t="s">
        <v>2503</v>
      </c>
      <c r="C977" s="2" t="s">
        <v>55</v>
      </c>
      <c r="D977" s="2" t="s">
        <v>18</v>
      </c>
      <c r="E977" s="5" t="s">
        <v>272</v>
      </c>
      <c r="F977" s="3" t="s">
        <v>273</v>
      </c>
      <c r="G977" s="3" t="s">
        <v>21</v>
      </c>
      <c r="H977" s="2" t="s">
        <v>50</v>
      </c>
      <c r="I977" s="2" t="s">
        <v>2504</v>
      </c>
      <c r="J977" s="3" t="str">
        <f>HYPERLINK("https://www.boe.es/gazeta/dias/1829/07/11/pdfs/GMD-1829-99.pdf#page=3","Abrir facsímil")</f>
        <v>Abrir facsímil</v>
      </c>
      <c r="K977" s="3" t="s">
        <v>52</v>
      </c>
    </row>
    <row r="978" spans="1:11" ht="42" customHeight="1">
      <c r="A978" s="2" t="s">
        <v>2505</v>
      </c>
      <c r="B978" s="2" t="s">
        <v>2506</v>
      </c>
      <c r="C978" s="2" t="s">
        <v>17</v>
      </c>
      <c r="D978" s="2" t="s">
        <v>18</v>
      </c>
      <c r="E978" s="5" t="s">
        <v>272</v>
      </c>
      <c r="F978" s="3" t="s">
        <v>273</v>
      </c>
      <c r="G978" s="3" t="s">
        <v>21</v>
      </c>
      <c r="H978" s="2" t="s">
        <v>50</v>
      </c>
      <c r="I978" s="2" t="s">
        <v>2507</v>
      </c>
      <c r="J978" s="3" t="str">
        <f>HYPERLINK("https://www.boe.es/gazeta/dias/1829/07/11/pdfs/GMD-1829-99.pdf#page=3","Abrir facsímil")</f>
        <v>Abrir facsímil</v>
      </c>
      <c r="K978" s="3" t="s">
        <v>52</v>
      </c>
    </row>
    <row r="979" spans="1:11" ht="42" customHeight="1">
      <c r="A979" s="2" t="s">
        <v>2508</v>
      </c>
      <c r="B979" s="2" t="s">
        <v>2509</v>
      </c>
      <c r="C979" s="2" t="s">
        <v>41</v>
      </c>
      <c r="D979" s="2" t="s">
        <v>42</v>
      </c>
      <c r="E979" s="5" t="s">
        <v>75</v>
      </c>
      <c r="F979" s="3" t="s">
        <v>76</v>
      </c>
      <c r="G979" s="3" t="s">
        <v>21</v>
      </c>
      <c r="H979" s="2" t="s">
        <v>50</v>
      </c>
      <c r="I979" s="2" t="s">
        <v>2510</v>
      </c>
      <c r="J979" s="3" t="str">
        <f>HYPERLINK("https://www.boe.es/gazeta/dias/1829/09/05/pdfs/GMD-1829-123.pdf#page=3","Abrir facsímil")</f>
        <v>Abrir facsímil</v>
      </c>
      <c r="K979" s="3" t="s">
        <v>52</v>
      </c>
    </row>
    <row r="980" spans="1:11" ht="42" customHeight="1">
      <c r="A980" s="2" t="s">
        <v>2511</v>
      </c>
      <c r="B980" s="2" t="s">
        <v>2512</v>
      </c>
      <c r="C980" s="2" t="s">
        <v>167</v>
      </c>
      <c r="D980" s="2" t="s">
        <v>18</v>
      </c>
      <c r="E980" s="5" t="s">
        <v>83</v>
      </c>
      <c r="F980" s="3" t="s">
        <v>84</v>
      </c>
      <c r="G980" s="3" t="s">
        <v>30</v>
      </c>
      <c r="H980" s="2" t="s">
        <v>50</v>
      </c>
      <c r="I980" s="2" t="s">
        <v>2513</v>
      </c>
      <c r="J980" s="3" t="str">
        <f>HYPERLINK("https://www.boe.es/gazeta/dias/1829/08/04/pdfs/GMD-1829-109.pdf#page=4","Abrir facsímil")</f>
        <v>Abrir facsímil</v>
      </c>
      <c r="K980" s="3" t="s">
        <v>52</v>
      </c>
    </row>
    <row r="981" spans="1:11" ht="42" customHeight="1">
      <c r="A981" s="2" t="s">
        <v>2514</v>
      </c>
      <c r="B981" s="2" t="s">
        <v>2515</v>
      </c>
      <c r="C981" s="2" t="s">
        <v>41</v>
      </c>
      <c r="D981" s="2" t="s">
        <v>42</v>
      </c>
      <c r="E981" s="5" t="s">
        <v>363</v>
      </c>
      <c r="F981" s="3" t="s">
        <v>364</v>
      </c>
      <c r="G981" s="3" t="s">
        <v>30</v>
      </c>
      <c r="H981" s="2" t="s">
        <v>50</v>
      </c>
      <c r="I981" s="2" t="s">
        <v>2516</v>
      </c>
      <c r="J981" s="3" t="str">
        <f>HYPERLINK("https://www.boe.es/gazeta/dias/1829/03/26/pdfs/GMD-1829-37.pdf#page=4","Abrir facsímil")</f>
        <v>Abrir facsímil</v>
      </c>
      <c r="K981" s="3" t="s">
        <v>52</v>
      </c>
    </row>
    <row r="982" spans="1:11" ht="42" customHeight="1">
      <c r="A982" s="2" t="s">
        <v>2517</v>
      </c>
      <c r="B982" s="2" t="s">
        <v>2518</v>
      </c>
      <c r="C982" s="2" t="s">
        <v>34</v>
      </c>
      <c r="D982" s="2" t="s">
        <v>35</v>
      </c>
      <c r="E982" s="5" t="s">
        <v>248</v>
      </c>
      <c r="F982" s="3" t="s">
        <v>249</v>
      </c>
      <c r="G982" s="3" t="s">
        <v>21</v>
      </c>
      <c r="H982" s="2" t="s">
        <v>50</v>
      </c>
      <c r="I982" s="2" t="s">
        <v>2519</v>
      </c>
      <c r="J982" s="3" t="str">
        <f>HYPERLINK("https://www.boe.es/gazeta/dias/1829/12/31/pdfs/GMD-1829-180.pdf#page=3","Abrir facsímil")</f>
        <v>Abrir facsímil</v>
      </c>
      <c r="K982" s="3" t="s">
        <v>52</v>
      </c>
    </row>
    <row r="983" spans="1:11" ht="42" customHeight="1">
      <c r="A983" s="2" t="s">
        <v>2520</v>
      </c>
      <c r="B983" s="2" t="s">
        <v>2521</v>
      </c>
      <c r="C983" s="2" t="s">
        <v>41</v>
      </c>
      <c r="D983" s="2" t="s">
        <v>42</v>
      </c>
      <c r="E983" s="5" t="s">
        <v>1195</v>
      </c>
      <c r="F983" s="3" t="s">
        <v>1196</v>
      </c>
      <c r="G983" s="3" t="s">
        <v>21</v>
      </c>
      <c r="H983" s="2" t="s">
        <v>50</v>
      </c>
      <c r="I983" s="2" t="s">
        <v>2522</v>
      </c>
      <c r="J983" s="3" t="str">
        <f>HYPERLINK("https://www.boe.es/gazeta/dias/1829/08/08/pdfs/GMD-1829-111.pdf#page=3","Abrir facsímil")</f>
        <v>Abrir facsímil</v>
      </c>
      <c r="K983" s="3" t="s">
        <v>52</v>
      </c>
    </row>
    <row r="984" spans="1:11" ht="42" customHeight="1">
      <c r="A984" s="2" t="s">
        <v>2523</v>
      </c>
      <c r="B984" s="2" t="s">
        <v>2524</v>
      </c>
      <c r="C984" s="2" t="s">
        <v>167</v>
      </c>
      <c r="D984" s="2" t="s">
        <v>18</v>
      </c>
      <c r="E984" s="5" t="s">
        <v>507</v>
      </c>
      <c r="F984" s="3" t="s">
        <v>508</v>
      </c>
      <c r="G984" s="3" t="s">
        <v>71</v>
      </c>
      <c r="H984" s="2" t="s">
        <v>50</v>
      </c>
      <c r="I984" s="2" t="s">
        <v>2525</v>
      </c>
      <c r="J984" s="3" t="str">
        <f>HYPERLINK("https://www.boe.es/gazeta/dias/1829/12/26/pdfs/GMD-1829-178.pdf#page=2","Abrir facsímil")</f>
        <v>Abrir facsímil</v>
      </c>
      <c r="K984" s="3" t="s">
        <v>52</v>
      </c>
    </row>
    <row r="985" spans="1:11" ht="42" customHeight="1">
      <c r="A985" s="2" t="s">
        <v>2526</v>
      </c>
      <c r="B985" s="2" t="s">
        <v>2527</v>
      </c>
      <c r="C985" s="2" t="s">
        <v>27</v>
      </c>
      <c r="D985" s="2" t="s">
        <v>18</v>
      </c>
      <c r="E985" s="5" t="s">
        <v>793</v>
      </c>
      <c r="F985" s="3" t="s">
        <v>794</v>
      </c>
      <c r="G985" s="3" t="s">
        <v>71</v>
      </c>
      <c r="H985" s="2" t="s">
        <v>50</v>
      </c>
      <c r="I985" s="2" t="s">
        <v>2528</v>
      </c>
      <c r="J985" s="3" t="str">
        <f>HYPERLINK("https://www.boe.es/gazeta/dias/1829/03/19/pdfs/GMD-1829-34.pdf#page=2","Abrir facsímil")</f>
        <v>Abrir facsímil</v>
      </c>
      <c r="K985" s="3" t="s">
        <v>52</v>
      </c>
    </row>
    <row r="986" spans="1:11" ht="42" customHeight="1">
      <c r="A986" s="2" t="s">
        <v>2526</v>
      </c>
      <c r="B986" s="2" t="s">
        <v>2527</v>
      </c>
      <c r="C986" s="2" t="s">
        <v>41</v>
      </c>
      <c r="D986" s="2" t="s">
        <v>42</v>
      </c>
      <c r="E986" s="5" t="s">
        <v>173</v>
      </c>
      <c r="F986" s="3" t="s">
        <v>174</v>
      </c>
      <c r="G986" s="3" t="s">
        <v>21</v>
      </c>
      <c r="H986" s="2" t="s">
        <v>50</v>
      </c>
      <c r="I986" s="2" t="s">
        <v>2529</v>
      </c>
      <c r="J986" s="3" t="str">
        <f>HYPERLINK("https://www.boe.es/gazeta/dias/1829/08/01/pdfs/GMD-1829-108.pdf#page=3","Abrir facsímil")</f>
        <v>Abrir facsímil</v>
      </c>
      <c r="K986" s="3" t="s">
        <v>52</v>
      </c>
    </row>
    <row r="987" spans="1:11" ht="42" customHeight="1">
      <c r="A987" s="2" t="s">
        <v>2530</v>
      </c>
      <c r="B987" s="2" t="s">
        <v>2531</v>
      </c>
      <c r="C987" s="2" t="s">
        <v>34</v>
      </c>
      <c r="D987" s="2" t="s">
        <v>35</v>
      </c>
      <c r="E987" s="5" t="s">
        <v>83</v>
      </c>
      <c r="F987" s="3" t="s">
        <v>84</v>
      </c>
      <c r="G987" s="3" t="s">
        <v>1177</v>
      </c>
      <c r="H987" s="2" t="s">
        <v>22</v>
      </c>
      <c r="I987" s="2" t="s">
        <v>2532</v>
      </c>
      <c r="J987" s="3" t="str">
        <f>HYPERLINK("https://www.boe.es/gazeta/dias/1829/08/04/pdfs/GMD-1829-109.pdf#page=3","Abrir facsímil")</f>
        <v>Abrir facsímil</v>
      </c>
      <c r="K987" s="3" t="s">
        <v>24</v>
      </c>
    </row>
    <row r="988" spans="1:11" ht="42" customHeight="1">
      <c r="A988" s="2" t="s">
        <v>2533</v>
      </c>
      <c r="B988" s="2" t="s">
        <v>2534</v>
      </c>
      <c r="C988" s="2" t="s">
        <v>61</v>
      </c>
      <c r="D988" s="2" t="s">
        <v>18</v>
      </c>
      <c r="E988" s="5" t="s">
        <v>330</v>
      </c>
      <c r="F988" s="3" t="s">
        <v>331</v>
      </c>
      <c r="G988" s="3" t="s">
        <v>21</v>
      </c>
      <c r="H988" s="2" t="s">
        <v>50</v>
      </c>
      <c r="I988" s="2" t="s">
        <v>2535</v>
      </c>
      <c r="J988" s="3" t="str">
        <f>HYPERLINK("https://www.boe.es/gazeta/dias/1829/10/08/pdfs/GMD-1829-144.pdf#page=3","Abrir facsímil")</f>
        <v>Abrir facsímil</v>
      </c>
      <c r="K988" s="3" t="s">
        <v>52</v>
      </c>
    </row>
    <row r="989" spans="1:11" ht="42" customHeight="1">
      <c r="A989" s="2" t="s">
        <v>2536</v>
      </c>
      <c r="B989" s="2" t="s">
        <v>2537</v>
      </c>
      <c r="C989" s="2" t="s">
        <v>61</v>
      </c>
      <c r="D989" s="2" t="s">
        <v>18</v>
      </c>
      <c r="E989" s="5" t="s">
        <v>393</v>
      </c>
      <c r="F989" s="3" t="s">
        <v>394</v>
      </c>
      <c r="G989" s="3" t="s">
        <v>30</v>
      </c>
      <c r="H989" s="2" t="s">
        <v>22</v>
      </c>
      <c r="I989" s="2" t="s">
        <v>2538</v>
      </c>
      <c r="J989" s="3" t="str">
        <f>HYPERLINK("https://www.boe.es/gazeta/dias/1829/06/04/pdfs/GMD-1829-83.pdf#page=4","Abrir facsímil")</f>
        <v>Abrir facsímil</v>
      </c>
      <c r="K989" s="3" t="s">
        <v>24</v>
      </c>
    </row>
    <row r="990" spans="1:11" ht="42" customHeight="1">
      <c r="A990" s="2" t="s">
        <v>2539</v>
      </c>
      <c r="B990" s="2" t="s">
        <v>2540</v>
      </c>
      <c r="C990" s="2" t="s">
        <v>41</v>
      </c>
      <c r="D990" s="2" t="s">
        <v>42</v>
      </c>
      <c r="E990" s="5" t="s">
        <v>798</v>
      </c>
      <c r="F990" s="3" t="s">
        <v>799</v>
      </c>
      <c r="G990" s="3" t="s">
        <v>800</v>
      </c>
      <c r="H990" s="2" t="s">
        <v>50</v>
      </c>
      <c r="I990" s="2" t="s">
        <v>2541</v>
      </c>
      <c r="J990" s="3" t="str">
        <f>HYPERLINK("https://www.boe.es/gazeta/dias/1829/05/12/pdfs/GMD-1829-62.pdf#page=3","Abrir facsímil")</f>
        <v>Abrir facsímil</v>
      </c>
      <c r="K990" s="3" t="s">
        <v>52</v>
      </c>
    </row>
    <row r="991" spans="1:11" ht="42" customHeight="1">
      <c r="A991" s="2" t="s">
        <v>2542</v>
      </c>
      <c r="B991" s="2" t="s">
        <v>2543</v>
      </c>
      <c r="C991" s="2" t="s">
        <v>17</v>
      </c>
      <c r="D991" s="2" t="s">
        <v>18</v>
      </c>
      <c r="E991" s="5" t="s">
        <v>798</v>
      </c>
      <c r="F991" s="3" t="s">
        <v>799</v>
      </c>
      <c r="G991" s="3" t="s">
        <v>800</v>
      </c>
      <c r="H991" s="2" t="s">
        <v>50</v>
      </c>
      <c r="I991" s="2" t="s">
        <v>2544</v>
      </c>
      <c r="J991" s="3" t="str">
        <f>HYPERLINK("https://www.boe.es/gazeta/dias/1829/05/12/pdfs/GMD-1829-62.pdf#page=3","Abrir facsímil")</f>
        <v>Abrir facsímil</v>
      </c>
      <c r="K991" s="3" t="s">
        <v>52</v>
      </c>
    </row>
    <row r="992" spans="1:11" ht="42" customHeight="1">
      <c r="A992" s="2" t="s">
        <v>2545</v>
      </c>
      <c r="B992" s="2" t="s">
        <v>2545</v>
      </c>
      <c r="C992" s="2" t="s">
        <v>27</v>
      </c>
      <c r="D992" s="2" t="s">
        <v>18</v>
      </c>
      <c r="E992" s="5" t="s">
        <v>1142</v>
      </c>
      <c r="F992" s="3" t="s">
        <v>1143</v>
      </c>
      <c r="G992" s="3" t="s">
        <v>30</v>
      </c>
      <c r="H992" s="2" t="s">
        <v>50</v>
      </c>
      <c r="I992" s="2" t="s">
        <v>2546</v>
      </c>
      <c r="J992" s="3" t="str">
        <f>HYPERLINK("https://www.boe.es/gazeta/dias/1829/04/18/pdfs/GMD-1829-47.pdf#page=4","Abrir facsímil")</f>
        <v>Abrir facsímil</v>
      </c>
      <c r="K992" s="3" t="s">
        <v>52</v>
      </c>
    </row>
    <row r="993" spans="1:11" ht="42" customHeight="1">
      <c r="A993" s="2" t="s">
        <v>2547</v>
      </c>
      <c r="B993" s="2" t="s">
        <v>2547</v>
      </c>
      <c r="C993" s="2" t="s">
        <v>61</v>
      </c>
      <c r="D993" s="2" t="s">
        <v>18</v>
      </c>
      <c r="E993" s="5" t="s">
        <v>56</v>
      </c>
      <c r="F993" s="3" t="s">
        <v>57</v>
      </c>
      <c r="G993" s="3" t="s">
        <v>30</v>
      </c>
      <c r="H993" s="2" t="s">
        <v>50</v>
      </c>
      <c r="I993" s="2" t="s">
        <v>2548</v>
      </c>
      <c r="J993" s="3" t="str">
        <f>HYPERLINK("https://www.boe.es/gazeta/dias/1829/09/15/pdfs/GMD-1829-134.pdf#page=4","Abrir facsímil")</f>
        <v>Abrir facsímil</v>
      </c>
      <c r="K993" s="3" t="s">
        <v>52</v>
      </c>
    </row>
    <row r="994" spans="1:11" ht="42" customHeight="1">
      <c r="A994" s="2" t="s">
        <v>2549</v>
      </c>
      <c r="B994" s="2" t="s">
        <v>2549</v>
      </c>
      <c r="C994" s="2" t="s">
        <v>55</v>
      </c>
      <c r="D994" s="2" t="s">
        <v>18</v>
      </c>
      <c r="E994" s="5" t="s">
        <v>425</v>
      </c>
      <c r="F994" s="3" t="s">
        <v>426</v>
      </c>
      <c r="G994" s="3" t="s">
        <v>30</v>
      </c>
      <c r="H994" s="2" t="s">
        <v>50</v>
      </c>
      <c r="I994" s="2" t="s">
        <v>2550</v>
      </c>
      <c r="J994" s="3" t="str">
        <f>HYPERLINK("https://www.boe.es/gazeta/dias/1829/10/15/pdfs/GMD-1829-147.pdf#page=4","Abrir facsímil")</f>
        <v>Abrir facsímil</v>
      </c>
      <c r="K994" s="3" t="s">
        <v>52</v>
      </c>
    </row>
    <row r="995" spans="1:11" ht="42" customHeight="1">
      <c r="A995" s="2" t="s">
        <v>2551</v>
      </c>
      <c r="B995" s="2" t="s">
        <v>2552</v>
      </c>
      <c r="C995" s="2" t="s">
        <v>27</v>
      </c>
      <c r="D995" s="2" t="s">
        <v>18</v>
      </c>
      <c r="E995" s="5" t="s">
        <v>569</v>
      </c>
      <c r="F995" s="3" t="s">
        <v>570</v>
      </c>
      <c r="G995" s="3" t="s">
        <v>21</v>
      </c>
      <c r="H995" s="2" t="s">
        <v>50</v>
      </c>
      <c r="I995" s="2" t="s">
        <v>2553</v>
      </c>
      <c r="J995" s="3" t="str">
        <f>HYPERLINK("https://www.boe.es/gazeta/dias/1829/05/21/pdfs/GMD-1829-77.pdf#page=3","Abrir facsímil")</f>
        <v>Abrir facsímil</v>
      </c>
      <c r="K995" s="3" t="s">
        <v>52</v>
      </c>
    </row>
    <row r="996" spans="1:11" ht="42" customHeight="1">
      <c r="A996" s="2" t="s">
        <v>2554</v>
      </c>
      <c r="B996" s="2" t="s">
        <v>2555</v>
      </c>
      <c r="C996" s="2" t="s">
        <v>41</v>
      </c>
      <c r="D996" s="2" t="s">
        <v>42</v>
      </c>
      <c r="E996" s="5" t="s">
        <v>456</v>
      </c>
      <c r="F996" s="3" t="s">
        <v>457</v>
      </c>
      <c r="G996" s="3" t="s">
        <v>1466</v>
      </c>
      <c r="H996" s="2" t="s">
        <v>50</v>
      </c>
      <c r="I996" s="2" t="s">
        <v>2556</v>
      </c>
      <c r="J996" s="3" t="str">
        <f>HYPERLINK("https://www.boe.es/gazeta/dias/1829/02/12/pdfs/GMD-1829-19.pdf#page=4","Abrir facsímil")</f>
        <v>Abrir facsímil</v>
      </c>
      <c r="K996" s="3" t="s">
        <v>52</v>
      </c>
    </row>
    <row r="997" spans="1:11" ht="42" customHeight="1">
      <c r="A997" s="2" t="s">
        <v>2557</v>
      </c>
      <c r="B997" s="2" t="s">
        <v>2558</v>
      </c>
      <c r="C997" s="2" t="s">
        <v>34</v>
      </c>
      <c r="D997" s="2" t="s">
        <v>35</v>
      </c>
      <c r="E997" s="5" t="s">
        <v>178</v>
      </c>
      <c r="F997" s="3" t="s">
        <v>179</v>
      </c>
      <c r="G997" s="3" t="s">
        <v>30</v>
      </c>
      <c r="H997" s="2" t="s">
        <v>50</v>
      </c>
      <c r="I997" s="2" t="s">
        <v>2559</v>
      </c>
      <c r="J997" s="3" t="str">
        <f>HYPERLINK("https://www.boe.es/gazeta/dias/1829/01/15/pdfs/GMD-1829-7.pdf#page=4","Abrir facsímil")</f>
        <v>Abrir facsímil</v>
      </c>
      <c r="K997" s="3" t="s">
        <v>52</v>
      </c>
    </row>
    <row r="998" spans="1:11" ht="42" customHeight="1">
      <c r="A998" s="2" t="s">
        <v>2560</v>
      </c>
      <c r="B998" s="2" t="s">
        <v>2560</v>
      </c>
      <c r="C998" s="2" t="s">
        <v>41</v>
      </c>
      <c r="D998" s="2" t="s">
        <v>42</v>
      </c>
      <c r="E998" s="5" t="s">
        <v>83</v>
      </c>
      <c r="F998" s="3" t="s">
        <v>84</v>
      </c>
      <c r="G998" s="3" t="s">
        <v>45</v>
      </c>
      <c r="H998" s="2" t="s">
        <v>50</v>
      </c>
      <c r="I998" s="2" t="s">
        <v>2561</v>
      </c>
      <c r="J998" s="3" t="str">
        <f>HYPERLINK("https://www.boe.es/gazeta/dias/1829/08/04/pdfs/GMD-1829-109.pdf#page=1","Abrir facsímil")</f>
        <v>Abrir facsímil</v>
      </c>
      <c r="K998" s="3" t="s">
        <v>52</v>
      </c>
    </row>
    <row r="999" spans="1:11" ht="42" customHeight="1">
      <c r="A999" s="2" t="s">
        <v>2562</v>
      </c>
      <c r="B999" s="2" t="s">
        <v>2562</v>
      </c>
      <c r="C999" s="2" t="s">
        <v>41</v>
      </c>
      <c r="D999" s="2" t="s">
        <v>42</v>
      </c>
      <c r="E999" s="5" t="s">
        <v>83</v>
      </c>
      <c r="F999" s="3" t="s">
        <v>84</v>
      </c>
      <c r="G999" s="3" t="s">
        <v>45</v>
      </c>
      <c r="H999" s="2" t="s">
        <v>50</v>
      </c>
      <c r="I999" s="2" t="s">
        <v>2563</v>
      </c>
      <c r="J999" s="3" t="str">
        <f>HYPERLINK("https://www.boe.es/gazeta/dias/1829/08/04/pdfs/GMD-1829-109.pdf#page=1","Abrir facsímil")</f>
        <v>Abrir facsímil</v>
      </c>
      <c r="K999" s="3" t="s">
        <v>52</v>
      </c>
    </row>
    <row r="1000" spans="1:11" ht="42" customHeight="1">
      <c r="A1000" s="2" t="s">
        <v>2564</v>
      </c>
      <c r="B1000" s="2" t="s">
        <v>2564</v>
      </c>
      <c r="C1000" s="2" t="s">
        <v>41</v>
      </c>
      <c r="D1000" s="2" t="s">
        <v>42</v>
      </c>
      <c r="E1000" s="5" t="s">
        <v>206</v>
      </c>
      <c r="F1000" s="3" t="s">
        <v>207</v>
      </c>
      <c r="G1000" s="3" t="s">
        <v>71</v>
      </c>
      <c r="H1000" s="2" t="s">
        <v>50</v>
      </c>
      <c r="I1000" s="2" t="s">
        <v>2565</v>
      </c>
      <c r="J1000" s="3" t="str">
        <f>HYPERLINK("https://www.boe.es/gazeta/dias/1829/08/25/pdfs/GMD-1829-118.pdf#page=2","Abrir facsímil")</f>
        <v>Abrir facsímil</v>
      </c>
      <c r="K1000" s="3" t="s">
        <v>52</v>
      </c>
    </row>
    <row r="1001" spans="1:11" ht="42" customHeight="1">
      <c r="A1001" s="2" t="s">
        <v>2566</v>
      </c>
      <c r="B1001" s="2" t="s">
        <v>2566</v>
      </c>
      <c r="C1001" s="2" t="s">
        <v>41</v>
      </c>
      <c r="D1001" s="2" t="s">
        <v>42</v>
      </c>
      <c r="E1001" s="5" t="s">
        <v>416</v>
      </c>
      <c r="F1001" s="3" t="s">
        <v>417</v>
      </c>
      <c r="G1001" s="3" t="s">
        <v>45</v>
      </c>
      <c r="H1001" s="2" t="s">
        <v>50</v>
      </c>
      <c r="I1001" s="2" t="s">
        <v>2567</v>
      </c>
      <c r="J1001" s="3" t="str">
        <f>HYPERLINK("https://www.boe.es/gazeta/dias/1829/01/03/pdfs/GMD-1829-2.pdf#page=1","Abrir facsímil")</f>
        <v>Abrir facsímil</v>
      </c>
      <c r="K1001" s="3" t="s">
        <v>52</v>
      </c>
    </row>
    <row r="1002" spans="1:11" ht="42" customHeight="1">
      <c r="A1002" s="2" t="s">
        <v>2566</v>
      </c>
      <c r="B1002" s="2" t="s">
        <v>2566</v>
      </c>
      <c r="C1002" s="2" t="s">
        <v>41</v>
      </c>
      <c r="D1002" s="2" t="s">
        <v>42</v>
      </c>
      <c r="E1002" s="5" t="s">
        <v>98</v>
      </c>
      <c r="F1002" s="3" t="s">
        <v>99</v>
      </c>
      <c r="G1002" s="3" t="s">
        <v>45</v>
      </c>
      <c r="H1002" s="2" t="s">
        <v>50</v>
      </c>
      <c r="I1002" s="2" t="s">
        <v>2568</v>
      </c>
      <c r="J1002" s="3" t="str">
        <f>HYPERLINK("https://www.boe.es/gazeta/dias/1829/01/06/pdfs/GMD-1829-3.pdf#page=1","Abrir facsímil")</f>
        <v>Abrir facsímil</v>
      </c>
      <c r="K1002" s="3" t="s">
        <v>52</v>
      </c>
    </row>
    <row r="1003" spans="1:11" ht="42" customHeight="1">
      <c r="A1003" s="2" t="s">
        <v>2566</v>
      </c>
      <c r="B1003" s="2" t="s">
        <v>2566</v>
      </c>
      <c r="C1003" s="2" t="s">
        <v>41</v>
      </c>
      <c r="D1003" s="2" t="s">
        <v>42</v>
      </c>
      <c r="E1003" s="5" t="s">
        <v>745</v>
      </c>
      <c r="F1003" s="3" t="s">
        <v>746</v>
      </c>
      <c r="G1003" s="3" t="s">
        <v>71</v>
      </c>
      <c r="H1003" s="2" t="s">
        <v>50</v>
      </c>
      <c r="I1003" s="2" t="s">
        <v>2569</v>
      </c>
      <c r="J1003" s="3" t="str">
        <f>HYPERLINK("https://www.boe.es/gazeta/dias/1829/05/16/pdfs/GMD-1829-72.pdf#page=2","Abrir facsímil")</f>
        <v>Abrir facsímil</v>
      </c>
      <c r="K1003" s="3" t="s">
        <v>52</v>
      </c>
    </row>
    <row r="1004" spans="1:11" ht="42" customHeight="1">
      <c r="A1004" s="2" t="s">
        <v>2566</v>
      </c>
      <c r="B1004" s="2" t="s">
        <v>2566</v>
      </c>
      <c r="C1004" s="2" t="s">
        <v>41</v>
      </c>
      <c r="D1004" s="2" t="s">
        <v>42</v>
      </c>
      <c r="E1004" s="5" t="s">
        <v>1015</v>
      </c>
      <c r="F1004" s="3" t="s">
        <v>1016</v>
      </c>
      <c r="G1004" s="3" t="s">
        <v>45</v>
      </c>
      <c r="H1004" s="2" t="s">
        <v>50</v>
      </c>
      <c r="I1004" s="2" t="s">
        <v>2570</v>
      </c>
      <c r="J1004" s="3" t="str">
        <f>HYPERLINK("https://www.boe.es/gazeta/dias/1829/10/17/pdfs/GMD-1829-148.pdf#page=1","Abrir facsímil")</f>
        <v>Abrir facsímil</v>
      </c>
      <c r="K1004" s="3" t="s">
        <v>52</v>
      </c>
    </row>
    <row r="1005" spans="1:11" ht="42" customHeight="1">
      <c r="A1005" s="2" t="s">
        <v>2566</v>
      </c>
      <c r="B1005" s="2" t="s">
        <v>2566</v>
      </c>
      <c r="C1005" s="2" t="s">
        <v>41</v>
      </c>
      <c r="D1005" s="2" t="s">
        <v>42</v>
      </c>
      <c r="E1005" s="5" t="s">
        <v>504</v>
      </c>
      <c r="F1005" s="3" t="s">
        <v>505</v>
      </c>
      <c r="G1005" s="3" t="s">
        <v>45</v>
      </c>
      <c r="H1005" s="2" t="s">
        <v>50</v>
      </c>
      <c r="I1005" s="2" t="s">
        <v>2571</v>
      </c>
      <c r="J1005" s="3" t="str">
        <f>HYPERLINK("https://www.boe.es/gazeta/dias/1829/12/03/pdfs/GMD-1829-168.pdf#page=1","Abrir facsímil")</f>
        <v>Abrir facsímil</v>
      </c>
      <c r="K1005" s="3" t="s">
        <v>52</v>
      </c>
    </row>
    <row r="1006" spans="1:11" ht="42" customHeight="1">
      <c r="A1006" s="2" t="s">
        <v>2572</v>
      </c>
      <c r="B1006" s="2" t="s">
        <v>2572</v>
      </c>
      <c r="C1006" s="2" t="s">
        <v>41</v>
      </c>
      <c r="D1006" s="2" t="s">
        <v>42</v>
      </c>
      <c r="E1006" s="5" t="s">
        <v>745</v>
      </c>
      <c r="F1006" s="3" t="s">
        <v>746</v>
      </c>
      <c r="G1006" s="3" t="s">
        <v>71</v>
      </c>
      <c r="H1006" s="2" t="s">
        <v>50</v>
      </c>
      <c r="I1006" s="2" t="s">
        <v>2573</v>
      </c>
      <c r="J1006" s="3" t="str">
        <f>HYPERLINK("https://www.boe.es/gazeta/dias/1829/05/16/pdfs/GMD-1829-72.pdf#page=2","Abrir facsímil")</f>
        <v>Abrir facsímil</v>
      </c>
      <c r="K1006" s="3" t="s">
        <v>52</v>
      </c>
    </row>
    <row r="1007" spans="1:11" ht="42" customHeight="1">
      <c r="A1007" s="2" t="s">
        <v>2574</v>
      </c>
      <c r="B1007" s="2" t="s">
        <v>2574</v>
      </c>
      <c r="C1007" s="2" t="s">
        <v>41</v>
      </c>
      <c r="D1007" s="2" t="s">
        <v>42</v>
      </c>
      <c r="E1007" s="5" t="s">
        <v>884</v>
      </c>
      <c r="F1007" s="3" t="s">
        <v>885</v>
      </c>
      <c r="G1007" s="3" t="s">
        <v>45</v>
      </c>
      <c r="H1007" s="2" t="s">
        <v>50</v>
      </c>
      <c r="I1007" s="2" t="s">
        <v>2575</v>
      </c>
      <c r="J1007" s="3" t="str">
        <f>HYPERLINK("https://www.boe.es/gazeta/dias/1829/07/07/pdfs/GMD-1829-97.pdf#page=1","Abrir facsímil")</f>
        <v>Abrir facsímil</v>
      </c>
      <c r="K1007" s="3" t="s">
        <v>52</v>
      </c>
    </row>
    <row r="1008" spans="1:11" ht="42" customHeight="1">
      <c r="A1008" s="2" t="s">
        <v>2576</v>
      </c>
      <c r="B1008" s="2" t="s">
        <v>2576</v>
      </c>
      <c r="C1008" s="2" t="s">
        <v>41</v>
      </c>
      <c r="D1008" s="2" t="s">
        <v>42</v>
      </c>
      <c r="E1008" s="5" t="s">
        <v>433</v>
      </c>
      <c r="F1008" s="3" t="s">
        <v>434</v>
      </c>
      <c r="G1008" s="3" t="s">
        <v>45</v>
      </c>
      <c r="H1008" s="2" t="s">
        <v>50</v>
      </c>
      <c r="I1008" s="2" t="s">
        <v>2577</v>
      </c>
      <c r="J1008" s="3" t="str">
        <f>HYPERLINK("https://www.boe.es/gazeta/dias/1829/02/10/pdfs/GMD-1829-18.pdf#page=1","Abrir facsímil")</f>
        <v>Abrir facsímil</v>
      </c>
      <c r="K1008" s="3" t="s">
        <v>52</v>
      </c>
    </row>
    <row r="1009" spans="1:11" ht="42" customHeight="1">
      <c r="A1009" s="2" t="s">
        <v>2578</v>
      </c>
      <c r="B1009" s="2" t="s">
        <v>2578</v>
      </c>
      <c r="C1009" s="2" t="s">
        <v>41</v>
      </c>
      <c r="D1009" s="2" t="s">
        <v>42</v>
      </c>
      <c r="E1009" s="5" t="s">
        <v>83</v>
      </c>
      <c r="F1009" s="3" t="s">
        <v>84</v>
      </c>
      <c r="G1009" s="3" t="s">
        <v>45</v>
      </c>
      <c r="H1009" s="2" t="s">
        <v>50</v>
      </c>
      <c r="I1009" s="2" t="s">
        <v>2579</v>
      </c>
      <c r="J1009" s="3" t="str">
        <f>HYPERLINK("https://www.boe.es/gazeta/dias/1829/08/04/pdfs/GMD-1829-109.pdf#page=1","Abrir facsímil")</f>
        <v>Abrir facsímil</v>
      </c>
      <c r="K1009" s="3" t="s">
        <v>52</v>
      </c>
    </row>
    <row r="1010" spans="1:11" ht="42" customHeight="1">
      <c r="A1010" s="2" t="s">
        <v>2580</v>
      </c>
      <c r="B1010" s="2" t="s">
        <v>2580</v>
      </c>
      <c r="C1010" s="2" t="s">
        <v>41</v>
      </c>
      <c r="D1010" s="2" t="s">
        <v>42</v>
      </c>
      <c r="E1010" s="5" t="s">
        <v>521</v>
      </c>
      <c r="F1010" s="3" t="s">
        <v>522</v>
      </c>
      <c r="G1010" s="3" t="s">
        <v>45</v>
      </c>
      <c r="H1010" s="2" t="s">
        <v>50</v>
      </c>
      <c r="I1010" s="2" t="s">
        <v>2581</v>
      </c>
      <c r="J1010" s="3" t="str">
        <f>HYPERLINK("https://www.boe.es/gazeta/dias/1829/01/27/pdfs/GMD-1829-12.pdf#page=1","Abrir facsímil")</f>
        <v>Abrir facsímil</v>
      </c>
      <c r="K1010" s="3" t="s">
        <v>52</v>
      </c>
    </row>
    <row r="1011" spans="1:11" ht="42" customHeight="1">
      <c r="A1011" s="2" t="s">
        <v>2580</v>
      </c>
      <c r="B1011" s="2" t="s">
        <v>2580</v>
      </c>
      <c r="C1011" s="2" t="s">
        <v>41</v>
      </c>
      <c r="D1011" s="2" t="s">
        <v>42</v>
      </c>
      <c r="E1011" s="5" t="s">
        <v>433</v>
      </c>
      <c r="F1011" s="3" t="s">
        <v>434</v>
      </c>
      <c r="G1011" s="3" t="s">
        <v>45</v>
      </c>
      <c r="H1011" s="2" t="s">
        <v>50</v>
      </c>
      <c r="I1011" s="2" t="s">
        <v>2582</v>
      </c>
      <c r="J1011" s="3" t="str">
        <f>HYPERLINK("https://www.boe.es/gazeta/dias/1829/02/10/pdfs/GMD-1829-18.pdf#page=1","Abrir facsímil")</f>
        <v>Abrir facsímil</v>
      </c>
      <c r="K1011" s="3" t="s">
        <v>52</v>
      </c>
    </row>
    <row r="1012" spans="1:11" ht="42" customHeight="1">
      <c r="A1012" s="2" t="s">
        <v>2580</v>
      </c>
      <c r="B1012" s="2" t="s">
        <v>2580</v>
      </c>
      <c r="C1012" s="2" t="s">
        <v>41</v>
      </c>
      <c r="D1012" s="2" t="s">
        <v>42</v>
      </c>
      <c r="E1012" s="5" t="s">
        <v>164</v>
      </c>
      <c r="F1012" s="3" t="s">
        <v>165</v>
      </c>
      <c r="G1012" s="3" t="s">
        <v>71</v>
      </c>
      <c r="H1012" s="2" t="s">
        <v>50</v>
      </c>
      <c r="I1012" s="2" t="s">
        <v>2583</v>
      </c>
      <c r="J1012" s="3" t="str">
        <f>HYPERLINK("https://www.boe.es/gazeta/dias/1829/06/06/pdfs/GMD-1829-84.pdf#page=2","Abrir facsímil")</f>
        <v>Abrir facsímil</v>
      </c>
      <c r="K1012" s="3" t="s">
        <v>52</v>
      </c>
    </row>
    <row r="1013" spans="1:11" ht="42" customHeight="1">
      <c r="A1013" s="2" t="s">
        <v>2580</v>
      </c>
      <c r="B1013" s="2" t="s">
        <v>2580</v>
      </c>
      <c r="C1013" s="2" t="s">
        <v>41</v>
      </c>
      <c r="D1013" s="2" t="s">
        <v>42</v>
      </c>
      <c r="E1013" s="5" t="s">
        <v>1628</v>
      </c>
      <c r="F1013" s="3" t="s">
        <v>1629</v>
      </c>
      <c r="G1013" s="3" t="s">
        <v>71</v>
      </c>
      <c r="H1013" s="2" t="s">
        <v>50</v>
      </c>
      <c r="I1013" s="2" t="s">
        <v>2584</v>
      </c>
      <c r="J1013" s="3" t="str">
        <f>HYPERLINK("https://www.boe.es/gazeta/dias/1829/06/09/pdfs/GMD-1829-85.pdf#page=2","Abrir facsímil")</f>
        <v>Abrir facsímil</v>
      </c>
      <c r="K1013" s="3" t="s">
        <v>52</v>
      </c>
    </row>
    <row r="1014" spans="1:11" ht="42" customHeight="1">
      <c r="A1014" s="2" t="s">
        <v>2580</v>
      </c>
      <c r="B1014" s="2" t="s">
        <v>2580</v>
      </c>
      <c r="C1014" s="2" t="s">
        <v>41</v>
      </c>
      <c r="D1014" s="2" t="s">
        <v>42</v>
      </c>
      <c r="E1014" s="5" t="s">
        <v>1764</v>
      </c>
      <c r="F1014" s="3" t="s">
        <v>1765</v>
      </c>
      <c r="G1014" s="3" t="s">
        <v>45</v>
      </c>
      <c r="H1014" s="2" t="s">
        <v>50</v>
      </c>
      <c r="I1014" s="2" t="s">
        <v>2585</v>
      </c>
      <c r="J1014" s="3" t="str">
        <f>HYPERLINK("https://www.boe.es/gazeta/dias/1829/07/02/pdfs/GMD-1829-95.pdf#page=1","Abrir facsímil")</f>
        <v>Abrir facsímil</v>
      </c>
      <c r="K1014" s="3" t="s">
        <v>52</v>
      </c>
    </row>
    <row r="1015" spans="1:11" ht="42" customHeight="1">
      <c r="A1015" s="2" t="s">
        <v>2580</v>
      </c>
      <c r="B1015" s="2" t="s">
        <v>2580</v>
      </c>
      <c r="C1015" s="2" t="s">
        <v>41</v>
      </c>
      <c r="D1015" s="2" t="s">
        <v>42</v>
      </c>
      <c r="E1015" s="5" t="s">
        <v>884</v>
      </c>
      <c r="F1015" s="3" t="s">
        <v>885</v>
      </c>
      <c r="G1015" s="3" t="s">
        <v>45</v>
      </c>
      <c r="H1015" s="2" t="s">
        <v>50</v>
      </c>
      <c r="I1015" s="2" t="s">
        <v>2586</v>
      </c>
      <c r="J1015" s="3" t="str">
        <f>HYPERLINK("https://www.boe.es/gazeta/dias/1829/07/07/pdfs/GMD-1829-97.pdf#page=1","Abrir facsímil")</f>
        <v>Abrir facsímil</v>
      </c>
      <c r="K1015" s="3" t="s">
        <v>52</v>
      </c>
    </row>
    <row r="1016" spans="1:11" ht="42" customHeight="1">
      <c r="A1016" s="2" t="s">
        <v>2580</v>
      </c>
      <c r="B1016" s="2" t="s">
        <v>2580</v>
      </c>
      <c r="C1016" s="2" t="s">
        <v>41</v>
      </c>
      <c r="D1016" s="2" t="s">
        <v>42</v>
      </c>
      <c r="E1016" s="5" t="s">
        <v>1833</v>
      </c>
      <c r="F1016" s="3" t="s">
        <v>1834</v>
      </c>
      <c r="G1016" s="3" t="s">
        <v>71</v>
      </c>
      <c r="H1016" s="2" t="s">
        <v>50</v>
      </c>
      <c r="I1016" s="2" t="s">
        <v>2587</v>
      </c>
      <c r="J1016" s="3" t="str">
        <f>HYPERLINK("https://www.boe.es/gazeta/dias/1829/07/18/pdfs/GMD-1829-102.pdf#page=2","Abrir facsímil")</f>
        <v>Abrir facsímil</v>
      </c>
      <c r="K1016" s="3" t="s">
        <v>52</v>
      </c>
    </row>
    <row r="1017" spans="1:11" ht="42" customHeight="1">
      <c r="A1017" s="2" t="s">
        <v>2580</v>
      </c>
      <c r="B1017" s="2" t="s">
        <v>2580</v>
      </c>
      <c r="C1017" s="2" t="s">
        <v>41</v>
      </c>
      <c r="D1017" s="2" t="s">
        <v>42</v>
      </c>
      <c r="E1017" s="5" t="s">
        <v>243</v>
      </c>
      <c r="F1017" s="3" t="s">
        <v>244</v>
      </c>
      <c r="G1017" s="3" t="s">
        <v>71</v>
      </c>
      <c r="H1017" s="2" t="s">
        <v>50</v>
      </c>
      <c r="I1017" s="2" t="s">
        <v>2588</v>
      </c>
      <c r="J1017" s="3" t="str">
        <f>HYPERLINK("https://www.boe.es/gazeta/dias/1829/07/21/pdfs/GMD-1829-103.pdf#page=2","Abrir facsímil")</f>
        <v>Abrir facsímil</v>
      </c>
      <c r="K1017" s="3" t="s">
        <v>52</v>
      </c>
    </row>
    <row r="1018" spans="1:11" ht="42" customHeight="1">
      <c r="A1018" s="2" t="s">
        <v>2580</v>
      </c>
      <c r="B1018" s="2" t="s">
        <v>2580</v>
      </c>
      <c r="C1018" s="2" t="s">
        <v>41</v>
      </c>
      <c r="D1018" s="2" t="s">
        <v>42</v>
      </c>
      <c r="E1018" s="5" t="s">
        <v>238</v>
      </c>
      <c r="F1018" s="3" t="s">
        <v>239</v>
      </c>
      <c r="G1018" s="3" t="s">
        <v>45</v>
      </c>
      <c r="H1018" s="2" t="s">
        <v>50</v>
      </c>
      <c r="I1018" s="2" t="s">
        <v>2589</v>
      </c>
      <c r="J1018" s="3" t="str">
        <f>HYPERLINK("https://www.boe.es/gazeta/dias/1829/07/23/pdfs/GMD-1829-104.pdf#page=1","Abrir facsímil")</f>
        <v>Abrir facsímil</v>
      </c>
      <c r="K1018" s="3" t="s">
        <v>52</v>
      </c>
    </row>
    <row r="1019" spans="1:11" ht="42" customHeight="1">
      <c r="A1019" s="2" t="s">
        <v>2580</v>
      </c>
      <c r="B1019" s="2" t="s">
        <v>2580</v>
      </c>
      <c r="C1019" s="2" t="s">
        <v>41</v>
      </c>
      <c r="D1019" s="2" t="s">
        <v>42</v>
      </c>
      <c r="E1019" s="5" t="s">
        <v>1839</v>
      </c>
      <c r="F1019" s="3" t="s">
        <v>1840</v>
      </c>
      <c r="G1019" s="3" t="s">
        <v>45</v>
      </c>
      <c r="H1019" s="2" t="s">
        <v>50</v>
      </c>
      <c r="I1019" s="2" t="s">
        <v>2590</v>
      </c>
      <c r="J1019" s="3" t="str">
        <f>HYPERLINK("https://www.boe.es/gazeta/dias/1829/07/28/pdfs/GMD-1829-106.pdf#page=1","Abrir facsímil")</f>
        <v>Abrir facsímil</v>
      </c>
      <c r="K1019" s="3" t="s">
        <v>52</v>
      </c>
    </row>
    <row r="1020" spans="1:11" ht="42" customHeight="1">
      <c r="A1020" s="2" t="s">
        <v>2580</v>
      </c>
      <c r="B1020" s="2" t="s">
        <v>2580</v>
      </c>
      <c r="C1020" s="2" t="s">
        <v>41</v>
      </c>
      <c r="D1020" s="2" t="s">
        <v>42</v>
      </c>
      <c r="E1020" s="5" t="s">
        <v>206</v>
      </c>
      <c r="F1020" s="3" t="s">
        <v>207</v>
      </c>
      <c r="G1020" s="3" t="s">
        <v>71</v>
      </c>
      <c r="H1020" s="2" t="s">
        <v>50</v>
      </c>
      <c r="I1020" s="2" t="s">
        <v>2591</v>
      </c>
      <c r="J1020" s="3" t="str">
        <f>HYPERLINK("https://www.boe.es/gazeta/dias/1829/08/25/pdfs/GMD-1829-118.pdf#page=2","Abrir facsímil")</f>
        <v>Abrir facsímil</v>
      </c>
      <c r="K1020" s="3" t="s">
        <v>52</v>
      </c>
    </row>
    <row r="1021" spans="1:11" ht="42" customHeight="1">
      <c r="A1021" s="2" t="s">
        <v>2580</v>
      </c>
      <c r="B1021" s="2" t="s">
        <v>2580</v>
      </c>
      <c r="C1021" s="2" t="s">
        <v>41</v>
      </c>
      <c r="D1021" s="2" t="s">
        <v>42</v>
      </c>
      <c r="E1021" s="5" t="s">
        <v>128</v>
      </c>
      <c r="F1021" s="3" t="s">
        <v>129</v>
      </c>
      <c r="G1021" s="3" t="s">
        <v>45</v>
      </c>
      <c r="H1021" s="2" t="s">
        <v>50</v>
      </c>
      <c r="I1021" s="2" t="s">
        <v>2592</v>
      </c>
      <c r="J1021" s="3" t="str">
        <f>HYPERLINK("https://www.boe.es/gazeta/dias/1829/09/01/pdfs/GMD-1829-121.pdf#page=1","Abrir facsímil")</f>
        <v>Abrir facsímil</v>
      </c>
      <c r="K1021" s="3" t="s">
        <v>52</v>
      </c>
    </row>
    <row r="1022" spans="1:11" ht="42" customHeight="1">
      <c r="A1022" s="2" t="s">
        <v>2580</v>
      </c>
      <c r="B1022" s="2" t="s">
        <v>2580</v>
      </c>
      <c r="C1022" s="2" t="s">
        <v>41</v>
      </c>
      <c r="D1022" s="2" t="s">
        <v>42</v>
      </c>
      <c r="E1022" s="5" t="s">
        <v>1116</v>
      </c>
      <c r="F1022" s="3" t="s">
        <v>1117</v>
      </c>
      <c r="G1022" s="3" t="s">
        <v>45</v>
      </c>
      <c r="H1022" s="2" t="s">
        <v>50</v>
      </c>
      <c r="I1022" s="2" t="s">
        <v>2593</v>
      </c>
      <c r="J1022" s="3" t="str">
        <f>HYPERLINK("https://www.boe.es/gazeta/dias/1829/09/03/pdfs/GMD-1829-122.pdf#page=1","Abrir facsímil")</f>
        <v>Abrir facsímil</v>
      </c>
      <c r="K1022" s="3" t="s">
        <v>52</v>
      </c>
    </row>
    <row r="1023" spans="1:11" ht="42" customHeight="1">
      <c r="A1023" s="2" t="s">
        <v>2580</v>
      </c>
      <c r="B1023" s="2" t="s">
        <v>2580</v>
      </c>
      <c r="C1023" s="2" t="s">
        <v>41</v>
      </c>
      <c r="D1023" s="2" t="s">
        <v>42</v>
      </c>
      <c r="E1023" s="5" t="s">
        <v>120</v>
      </c>
      <c r="F1023" s="3" t="s">
        <v>121</v>
      </c>
      <c r="G1023" s="3" t="s">
        <v>71</v>
      </c>
      <c r="H1023" s="2" t="s">
        <v>50</v>
      </c>
      <c r="I1023" s="2" t="s">
        <v>2594</v>
      </c>
      <c r="J1023" s="3" t="str">
        <f>HYPERLINK("https://www.boe.es/gazeta/dias/1829/09/10/pdfs/GMD-1829-126.pdf#page=2","Abrir facsímil")</f>
        <v>Abrir facsímil</v>
      </c>
      <c r="K1023" s="3" t="s">
        <v>52</v>
      </c>
    </row>
    <row r="1024" spans="1:11" ht="42" customHeight="1">
      <c r="A1024" s="2" t="s">
        <v>2580</v>
      </c>
      <c r="B1024" s="2" t="s">
        <v>2580</v>
      </c>
      <c r="C1024" s="2" t="s">
        <v>41</v>
      </c>
      <c r="D1024" s="2" t="s">
        <v>42</v>
      </c>
      <c r="E1024" s="5" t="s">
        <v>759</v>
      </c>
      <c r="F1024" s="3" t="s">
        <v>760</v>
      </c>
      <c r="G1024" s="3" t="s">
        <v>71</v>
      </c>
      <c r="H1024" s="2" t="s">
        <v>50</v>
      </c>
      <c r="I1024" s="2" t="s">
        <v>2595</v>
      </c>
      <c r="J1024" s="3" t="str">
        <f>HYPERLINK("https://www.boe.es/gazeta/dias/1829/09/12/pdfs/GMD-1829-127.pdf#page=2","Abrir facsímil")</f>
        <v>Abrir facsímil</v>
      </c>
      <c r="K1024" s="3" t="s">
        <v>52</v>
      </c>
    </row>
    <row r="1025" spans="1:11" ht="42" customHeight="1">
      <c r="A1025" s="2" t="s">
        <v>2580</v>
      </c>
      <c r="B1025" s="2" t="s">
        <v>2580</v>
      </c>
      <c r="C1025" s="2" t="s">
        <v>41</v>
      </c>
      <c r="D1025" s="2" t="s">
        <v>42</v>
      </c>
      <c r="E1025" s="5" t="s">
        <v>2596</v>
      </c>
      <c r="F1025" s="3" t="s">
        <v>2597</v>
      </c>
      <c r="G1025" s="3" t="s">
        <v>45</v>
      </c>
      <c r="H1025" s="2" t="s">
        <v>50</v>
      </c>
      <c r="I1025" s="2" t="s">
        <v>2598</v>
      </c>
      <c r="J1025" s="3" t="str">
        <f>HYPERLINK("https://www.boe.es/gazeta/dias/1829/11/07/pdfs/GMD-1829-157.pdf#page=1","Abrir facsímil")</f>
        <v>Abrir facsímil</v>
      </c>
      <c r="K1025" s="3" t="s">
        <v>52</v>
      </c>
    </row>
    <row r="1026" spans="1:11" ht="42" customHeight="1">
      <c r="A1026" s="2" t="s">
        <v>2580</v>
      </c>
      <c r="B1026" s="2" t="s">
        <v>2580</v>
      </c>
      <c r="C1026" s="2" t="s">
        <v>41</v>
      </c>
      <c r="D1026" s="2" t="s">
        <v>42</v>
      </c>
      <c r="E1026" s="5" t="s">
        <v>466</v>
      </c>
      <c r="F1026" s="3" t="s">
        <v>467</v>
      </c>
      <c r="G1026" s="3" t="s">
        <v>45</v>
      </c>
      <c r="H1026" s="2" t="s">
        <v>50</v>
      </c>
      <c r="I1026" s="2" t="s">
        <v>2599</v>
      </c>
      <c r="J1026" s="3" t="str">
        <f>HYPERLINK("https://www.boe.es/gazeta/dias/1829/12/01/pdfs/GMD-1829-167.pdf#page=1","Abrir facsímil")</f>
        <v>Abrir facsímil</v>
      </c>
      <c r="K1026" s="3" t="s">
        <v>52</v>
      </c>
    </row>
    <row r="1027" spans="1:11" ht="42" customHeight="1">
      <c r="A1027" s="2" t="s">
        <v>2600</v>
      </c>
      <c r="B1027" s="2" t="s">
        <v>2600</v>
      </c>
      <c r="C1027" s="2" t="s">
        <v>41</v>
      </c>
      <c r="D1027" s="2" t="s">
        <v>42</v>
      </c>
      <c r="E1027" s="5" t="s">
        <v>83</v>
      </c>
      <c r="F1027" s="3" t="s">
        <v>84</v>
      </c>
      <c r="G1027" s="3" t="s">
        <v>71</v>
      </c>
      <c r="H1027" s="2" t="s">
        <v>50</v>
      </c>
      <c r="I1027" s="2" t="s">
        <v>2601</v>
      </c>
      <c r="J1027" s="3" t="str">
        <f>HYPERLINK("https://www.boe.es/gazeta/dias/1829/08/04/pdfs/GMD-1829-109.pdf#page=2","Abrir facsímil")</f>
        <v>Abrir facsímil</v>
      </c>
      <c r="K1027" s="3" t="s">
        <v>52</v>
      </c>
    </row>
    <row r="1028" spans="1:11" ht="42" customHeight="1">
      <c r="A1028" s="2" t="s">
        <v>2602</v>
      </c>
      <c r="B1028" s="2" t="s">
        <v>2602</v>
      </c>
      <c r="C1028" s="2" t="s">
        <v>41</v>
      </c>
      <c r="D1028" s="2" t="s">
        <v>42</v>
      </c>
      <c r="E1028" s="5" t="s">
        <v>425</v>
      </c>
      <c r="F1028" s="3" t="s">
        <v>426</v>
      </c>
      <c r="G1028" s="3" t="s">
        <v>71</v>
      </c>
      <c r="H1028" s="2" t="s">
        <v>50</v>
      </c>
      <c r="I1028" s="2" t="s">
        <v>2603</v>
      </c>
      <c r="J1028" s="3" t="str">
        <f>HYPERLINK("https://www.boe.es/gazeta/dias/1829/10/15/pdfs/GMD-1829-147.pdf#page=2","Abrir facsímil")</f>
        <v>Abrir facsímil</v>
      </c>
      <c r="K1028" s="3" t="s">
        <v>52</v>
      </c>
    </row>
    <row r="1029" spans="1:11" ht="42" customHeight="1">
      <c r="A1029" s="2" t="s">
        <v>2604</v>
      </c>
      <c r="B1029" s="2" t="s">
        <v>2604</v>
      </c>
      <c r="C1029" s="2" t="s">
        <v>41</v>
      </c>
      <c r="D1029" s="2" t="s">
        <v>42</v>
      </c>
      <c r="E1029" s="5" t="s">
        <v>132</v>
      </c>
      <c r="F1029" s="3" t="s">
        <v>133</v>
      </c>
      <c r="G1029" s="3" t="s">
        <v>45</v>
      </c>
      <c r="H1029" s="2" t="s">
        <v>50</v>
      </c>
      <c r="I1029" s="2" t="s">
        <v>2605</v>
      </c>
      <c r="J1029" s="3" t="str">
        <f>HYPERLINK("https://www.boe.es/gazeta/dias/1829/10/27/pdfs/GMD-1829-152.pdf#page=1","Abrir facsímil")</f>
        <v>Abrir facsímil</v>
      </c>
      <c r="K1029" s="3" t="s">
        <v>52</v>
      </c>
    </row>
    <row r="1030" spans="1:11" ht="42" customHeight="1">
      <c r="A1030" s="2" t="s">
        <v>2606</v>
      </c>
      <c r="B1030" s="2" t="s">
        <v>2607</v>
      </c>
      <c r="C1030" s="2" t="s">
        <v>17</v>
      </c>
      <c r="D1030" s="2" t="s">
        <v>18</v>
      </c>
      <c r="E1030" s="5" t="s">
        <v>344</v>
      </c>
      <c r="F1030" s="3" t="s">
        <v>345</v>
      </c>
      <c r="G1030" s="3" t="s">
        <v>30</v>
      </c>
      <c r="H1030" s="2" t="s">
        <v>50</v>
      </c>
      <c r="I1030" s="2" t="s">
        <v>2608</v>
      </c>
      <c r="J1030" s="3" t="str">
        <f>HYPERLINK("https://www.boe.es/gazeta/dias/1829/08/29/pdfs/GMD-1829-120.pdf#page=4","Abrir facsímil")</f>
        <v>Abrir facsímil</v>
      </c>
      <c r="K1030" s="3" t="s">
        <v>52</v>
      </c>
    </row>
    <row r="1031" spans="1:11" ht="42" customHeight="1">
      <c r="A1031" s="2" t="s">
        <v>2609</v>
      </c>
      <c r="B1031" s="2" t="s">
        <v>2609</v>
      </c>
      <c r="C1031" s="2" t="s">
        <v>41</v>
      </c>
      <c r="D1031" s="2" t="s">
        <v>42</v>
      </c>
      <c r="E1031" s="5" t="s">
        <v>745</v>
      </c>
      <c r="F1031" s="3" t="s">
        <v>746</v>
      </c>
      <c r="G1031" s="3" t="s">
        <v>71</v>
      </c>
      <c r="H1031" s="2" t="s">
        <v>50</v>
      </c>
      <c r="I1031" s="2" t="s">
        <v>2610</v>
      </c>
      <c r="J1031" s="3" t="str">
        <f>HYPERLINK("https://www.boe.es/gazeta/dias/1829/05/16/pdfs/GMD-1829-72.pdf#page=2","Abrir facsímil")</f>
        <v>Abrir facsímil</v>
      </c>
      <c r="K1031" s="3" t="s">
        <v>52</v>
      </c>
    </row>
    <row r="1032" spans="1:11" ht="42" customHeight="1">
      <c r="A1032" s="2" t="s">
        <v>2611</v>
      </c>
      <c r="B1032" s="2" t="s">
        <v>2611</v>
      </c>
      <c r="C1032" s="2" t="s">
        <v>41</v>
      </c>
      <c r="D1032" s="2" t="s">
        <v>42</v>
      </c>
      <c r="E1032" s="5" t="s">
        <v>334</v>
      </c>
      <c r="F1032" s="3" t="s">
        <v>335</v>
      </c>
      <c r="G1032" s="3" t="s">
        <v>2612</v>
      </c>
      <c r="H1032" s="2" t="s">
        <v>50</v>
      </c>
      <c r="I1032" s="2" t="s">
        <v>2613</v>
      </c>
      <c r="J1032" s="3" t="str">
        <f>HYPERLINK("https://www.boe.es/gazeta/dias/1829/11/19/pdfs/GMD-1829-162.pdf#page=1","Abrir facsímil")</f>
        <v>Abrir facsímil</v>
      </c>
      <c r="K1032" s="3" t="s">
        <v>52</v>
      </c>
    </row>
    <row r="1033" spans="1:11" ht="42" customHeight="1">
      <c r="A1033" s="2" t="s">
        <v>2614</v>
      </c>
      <c r="B1033" s="2" t="s">
        <v>2615</v>
      </c>
      <c r="C1033" s="2" t="s">
        <v>41</v>
      </c>
      <c r="D1033" s="2" t="s">
        <v>42</v>
      </c>
      <c r="E1033" s="5" t="s">
        <v>62</v>
      </c>
      <c r="F1033" s="3" t="s">
        <v>63</v>
      </c>
      <c r="G1033" s="3" t="s">
        <v>45</v>
      </c>
      <c r="H1033" s="2" t="s">
        <v>50</v>
      </c>
      <c r="I1033" s="2" t="s">
        <v>2616</v>
      </c>
      <c r="J1033" s="3" t="str">
        <f>HYPERLINK("https://www.boe.es/gazeta/dias/1829/02/19/pdfs/GMD-1829-22.pdf#page=1","Abrir facsímil")</f>
        <v>Abrir facsímil</v>
      </c>
      <c r="K1033" s="3" t="s">
        <v>52</v>
      </c>
    </row>
    <row r="1034" spans="1:11" ht="42" customHeight="1">
      <c r="A1034" s="2" t="s">
        <v>2617</v>
      </c>
      <c r="B1034" s="2" t="s">
        <v>2618</v>
      </c>
      <c r="C1034" s="2" t="s">
        <v>17</v>
      </c>
      <c r="D1034" s="2" t="s">
        <v>18</v>
      </c>
      <c r="E1034" s="5" t="s">
        <v>385</v>
      </c>
      <c r="F1034" s="3" t="s">
        <v>386</v>
      </c>
      <c r="G1034" s="3" t="s">
        <v>21</v>
      </c>
      <c r="H1034" s="2" t="s">
        <v>50</v>
      </c>
      <c r="I1034" s="2" t="s">
        <v>2619</v>
      </c>
      <c r="J1034" s="3" t="str">
        <f>HYPERLINK("https://www.boe.es/gazeta/dias/1829/08/11/pdfs/GMD-1829-112.pdf#page=3","Abrir facsímil")</f>
        <v>Abrir facsímil</v>
      </c>
      <c r="K1034" s="3" t="s">
        <v>52</v>
      </c>
    </row>
    <row r="1035" spans="1:11" ht="42" customHeight="1">
      <c r="A1035" s="2" t="s">
        <v>2620</v>
      </c>
      <c r="B1035" s="2" t="s">
        <v>2621</v>
      </c>
      <c r="C1035" s="2" t="s">
        <v>34</v>
      </c>
      <c r="D1035" s="2" t="s">
        <v>35</v>
      </c>
      <c r="E1035" s="5" t="s">
        <v>282</v>
      </c>
      <c r="F1035" s="3" t="s">
        <v>283</v>
      </c>
      <c r="G1035" s="3" t="s">
        <v>284</v>
      </c>
      <c r="H1035" s="2" t="s">
        <v>50</v>
      </c>
      <c r="I1035" s="2" t="s">
        <v>2622</v>
      </c>
      <c r="J1035" s="3" t="str">
        <f>HYPERLINK("https://www.boe.es/gazeta/dias/1829/07/25/pdfs/GMD-1829-105.pdf#page=3","Abrir facsímil")</f>
        <v>Abrir facsímil</v>
      </c>
      <c r="K1035" s="3" t="s">
        <v>52</v>
      </c>
    </row>
    <row r="1036" spans="1:11" ht="42" customHeight="1">
      <c r="A1036" s="2" t="s">
        <v>2623</v>
      </c>
      <c r="B1036" s="2" t="s">
        <v>2624</v>
      </c>
      <c r="C1036" s="2" t="s">
        <v>17</v>
      </c>
      <c r="D1036" s="2" t="s">
        <v>18</v>
      </c>
      <c r="E1036" s="5" t="s">
        <v>344</v>
      </c>
      <c r="F1036" s="3" t="s">
        <v>345</v>
      </c>
      <c r="G1036" s="3" t="s">
        <v>30</v>
      </c>
      <c r="H1036" s="2" t="s">
        <v>50</v>
      </c>
      <c r="I1036" s="2" t="s">
        <v>2625</v>
      </c>
      <c r="J1036" s="3" t="str">
        <f>HYPERLINK("https://www.boe.es/gazeta/dias/1829/08/29/pdfs/GMD-1829-120.pdf#page=4","Abrir facsímil")</f>
        <v>Abrir facsímil</v>
      </c>
      <c r="K1036" s="3" t="s">
        <v>52</v>
      </c>
    </row>
    <row r="1037" spans="1:11" ht="42" customHeight="1">
      <c r="A1037" s="2" t="s">
        <v>2626</v>
      </c>
      <c r="B1037" s="2" t="s">
        <v>2627</v>
      </c>
      <c r="C1037" s="2" t="s">
        <v>41</v>
      </c>
      <c r="D1037" s="2" t="s">
        <v>42</v>
      </c>
      <c r="E1037" s="5" t="s">
        <v>91</v>
      </c>
      <c r="F1037" s="3" t="s">
        <v>92</v>
      </c>
      <c r="G1037" s="3" t="s">
        <v>30</v>
      </c>
      <c r="H1037" s="2" t="s">
        <v>50</v>
      </c>
      <c r="I1037" s="2" t="s">
        <v>2628</v>
      </c>
      <c r="J1037" s="3" t="str">
        <f>HYPERLINK("https://www.boe.es/gazeta/dias/1829/02/28/pdfs/GMD-1829-26.pdf#page=4","Abrir facsímil")</f>
        <v>Abrir facsímil</v>
      </c>
      <c r="K1037" s="3" t="s">
        <v>52</v>
      </c>
    </row>
    <row r="1038" spans="1:11" ht="42" customHeight="1">
      <c r="A1038" s="2" t="s">
        <v>2629</v>
      </c>
      <c r="B1038" s="2" t="s">
        <v>2630</v>
      </c>
      <c r="C1038" s="2" t="s">
        <v>17</v>
      </c>
      <c r="D1038" s="2" t="s">
        <v>18</v>
      </c>
      <c r="E1038" s="5" t="s">
        <v>393</v>
      </c>
      <c r="F1038" s="3" t="s">
        <v>394</v>
      </c>
      <c r="G1038" s="3" t="s">
        <v>30</v>
      </c>
      <c r="H1038" s="2" t="s">
        <v>50</v>
      </c>
      <c r="I1038" s="2" t="s">
        <v>2631</v>
      </c>
      <c r="J1038" s="3" t="str">
        <f>HYPERLINK("https://www.boe.es/gazeta/dias/1829/06/04/pdfs/GMD-1829-83.pdf#page=4","Abrir facsímil")</f>
        <v>Abrir facsímil</v>
      </c>
      <c r="K1038" s="3" t="s">
        <v>52</v>
      </c>
    </row>
    <row r="1039" spans="1:11" ht="42" customHeight="1">
      <c r="A1039" s="2" t="s">
        <v>2632</v>
      </c>
      <c r="B1039" s="2" t="s">
        <v>2633</v>
      </c>
      <c r="C1039" s="2" t="s">
        <v>17</v>
      </c>
      <c r="D1039" s="2" t="s">
        <v>18</v>
      </c>
      <c r="E1039" s="5" t="s">
        <v>178</v>
      </c>
      <c r="F1039" s="3" t="s">
        <v>179</v>
      </c>
      <c r="G1039" s="3" t="s">
        <v>30</v>
      </c>
      <c r="H1039" s="2" t="s">
        <v>50</v>
      </c>
      <c r="I1039" s="2" t="s">
        <v>2634</v>
      </c>
      <c r="J1039" s="3" t="str">
        <f>HYPERLINK("https://www.boe.es/gazeta/dias/1829/01/15/pdfs/GMD-1829-7.pdf#page=4","Abrir facsímil")</f>
        <v>Abrir facsímil</v>
      </c>
      <c r="K1039" s="3" t="s">
        <v>52</v>
      </c>
    </row>
    <row r="1040" spans="1:11" ht="42" customHeight="1">
      <c r="A1040" s="2" t="s">
        <v>2635</v>
      </c>
      <c r="B1040" s="2" t="s">
        <v>2636</v>
      </c>
      <c r="C1040" s="2" t="s">
        <v>17</v>
      </c>
      <c r="D1040" s="2" t="s">
        <v>18</v>
      </c>
      <c r="E1040" s="5" t="s">
        <v>745</v>
      </c>
      <c r="F1040" s="3" t="s">
        <v>746</v>
      </c>
      <c r="G1040" s="3" t="s">
        <v>747</v>
      </c>
      <c r="H1040" s="2" t="s">
        <v>22</v>
      </c>
      <c r="I1040" s="2" t="s">
        <v>2637</v>
      </c>
      <c r="J1040" s="3" t="str">
        <f>HYPERLINK("https://www.boe.es/gazeta/dias/1829/05/16/pdfs/GMD-1829-72.pdf#page=3","Abrir facsímil")</f>
        <v>Abrir facsímil</v>
      </c>
      <c r="K1040" s="3" t="s">
        <v>24</v>
      </c>
    </row>
    <row r="1041" spans="1:11" ht="42" customHeight="1">
      <c r="A1041" s="2" t="s">
        <v>2638</v>
      </c>
      <c r="B1041" s="2" t="s">
        <v>2638</v>
      </c>
      <c r="C1041" s="2" t="s">
        <v>41</v>
      </c>
      <c r="D1041" s="2" t="s">
        <v>42</v>
      </c>
      <c r="E1041" s="5" t="s">
        <v>958</v>
      </c>
      <c r="F1041" s="3" t="s">
        <v>959</v>
      </c>
      <c r="G1041" s="3" t="s">
        <v>71</v>
      </c>
      <c r="H1041" s="2" t="s">
        <v>50</v>
      </c>
      <c r="I1041" s="2" t="s">
        <v>2639</v>
      </c>
      <c r="J1041" s="3" t="str">
        <f>HYPERLINK("https://www.boe.es/gazeta/dias/1829/09/19/pdfs/GMD-1829-136.pdf#page=2","Abrir facsímil")</f>
        <v>Abrir facsímil</v>
      </c>
      <c r="K1041" s="3" t="s">
        <v>52</v>
      </c>
    </row>
    <row r="1042" spans="1:11" ht="42" customHeight="1">
      <c r="A1042" s="2" t="s">
        <v>2640</v>
      </c>
      <c r="B1042" s="2" t="s">
        <v>2640</v>
      </c>
      <c r="C1042" s="2" t="s">
        <v>55</v>
      </c>
      <c r="D1042" s="2" t="s">
        <v>18</v>
      </c>
      <c r="E1042" s="5" t="s">
        <v>272</v>
      </c>
      <c r="F1042" s="3" t="s">
        <v>273</v>
      </c>
      <c r="G1042" s="3" t="s">
        <v>21</v>
      </c>
      <c r="H1042" s="2" t="s">
        <v>50</v>
      </c>
      <c r="I1042" s="2" t="s">
        <v>2641</v>
      </c>
      <c r="J1042" s="3" t="str">
        <f>HYPERLINK("https://www.boe.es/gazeta/dias/1829/07/11/pdfs/GMD-1829-99.pdf#page=3","Abrir facsímil")</f>
        <v>Abrir facsímil</v>
      </c>
      <c r="K1042" s="3" t="s">
        <v>52</v>
      </c>
    </row>
    <row r="1043" spans="1:11" ht="42" customHeight="1">
      <c r="A1043" s="2" t="s">
        <v>2640</v>
      </c>
      <c r="B1043" s="2" t="s">
        <v>2640</v>
      </c>
      <c r="C1043" s="2" t="s">
        <v>41</v>
      </c>
      <c r="D1043" s="2" t="s">
        <v>42</v>
      </c>
      <c r="E1043" s="5" t="s">
        <v>183</v>
      </c>
      <c r="F1043" s="3" t="s">
        <v>184</v>
      </c>
      <c r="G1043" s="3" t="s">
        <v>21</v>
      </c>
      <c r="H1043" s="2" t="s">
        <v>50</v>
      </c>
      <c r="I1043" s="2" t="s">
        <v>2642</v>
      </c>
      <c r="J1043" s="3" t="str">
        <f>HYPERLINK("https://www.boe.es/gazeta/dias/1829/10/13/pdfs/GMD-1829-146.pdf#page=3","Abrir facsímil")</f>
        <v>Abrir facsímil</v>
      </c>
      <c r="K1043" s="3" t="s">
        <v>52</v>
      </c>
    </row>
    <row r="1044" spans="1:11" ht="42" customHeight="1">
      <c r="A1044" s="2" t="s">
        <v>2643</v>
      </c>
      <c r="B1044" s="2" t="s">
        <v>2644</v>
      </c>
      <c r="C1044" s="2" t="s">
        <v>27</v>
      </c>
      <c r="D1044" s="2" t="s">
        <v>18</v>
      </c>
      <c r="E1044" s="5" t="s">
        <v>1519</v>
      </c>
      <c r="F1044" s="3" t="s">
        <v>1520</v>
      </c>
      <c r="G1044" s="3" t="s">
        <v>30</v>
      </c>
      <c r="H1044" s="2" t="s">
        <v>50</v>
      </c>
      <c r="I1044" s="2" t="s">
        <v>2645</v>
      </c>
      <c r="J1044" s="3" t="str">
        <f>HYPERLINK("https://www.boe.es/gazeta/dias/1829/09/08/pdfs/GMD-1829-125.pdf#page=4","Abrir facsímil")</f>
        <v>Abrir facsímil</v>
      </c>
      <c r="K1044" s="3" t="s">
        <v>52</v>
      </c>
    </row>
    <row r="1045" spans="1:11" ht="42" customHeight="1">
      <c r="A1045" s="2" t="s">
        <v>2646</v>
      </c>
      <c r="B1045" s="2" t="s">
        <v>2646</v>
      </c>
      <c r="C1045" s="2" t="s">
        <v>41</v>
      </c>
      <c r="D1045" s="2" t="s">
        <v>42</v>
      </c>
      <c r="E1045" s="5" t="s">
        <v>1608</v>
      </c>
      <c r="F1045" s="3" t="s">
        <v>1609</v>
      </c>
      <c r="G1045" s="3" t="s">
        <v>71</v>
      </c>
      <c r="H1045" s="2" t="s">
        <v>50</v>
      </c>
      <c r="I1045" s="2" t="s">
        <v>2647</v>
      </c>
      <c r="J1045" s="3" t="str">
        <f>HYPERLINK("https://www.boe.es/gazeta/dias/1829/08/22/pdfs/GMD-1829-117.pdf#page=2","Abrir facsímil")</f>
        <v>Abrir facsímil</v>
      </c>
      <c r="K1045" s="3" t="s">
        <v>52</v>
      </c>
    </row>
    <row r="1046" spans="1:11" ht="42" customHeight="1">
      <c r="A1046" s="2" t="s">
        <v>2646</v>
      </c>
      <c r="B1046" s="2" t="s">
        <v>2646</v>
      </c>
      <c r="C1046" s="2" t="s">
        <v>41</v>
      </c>
      <c r="D1046" s="2" t="s">
        <v>42</v>
      </c>
      <c r="E1046" s="5" t="s">
        <v>355</v>
      </c>
      <c r="F1046" s="3" t="s">
        <v>356</v>
      </c>
      <c r="G1046" s="3" t="s">
        <v>45</v>
      </c>
      <c r="H1046" s="2" t="s">
        <v>50</v>
      </c>
      <c r="I1046" s="2" t="s">
        <v>2648</v>
      </c>
      <c r="J1046" s="3" t="str">
        <f>HYPERLINK("https://www.boe.es/gazeta/dias/1829/10/03/pdfs/GMD-1829-142.pdf#page=1","Abrir facsímil")</f>
        <v>Abrir facsímil</v>
      </c>
      <c r="K1046" s="3" t="s">
        <v>52</v>
      </c>
    </row>
    <row r="1047" spans="1:11" ht="42" customHeight="1">
      <c r="A1047" s="2" t="s">
        <v>2649</v>
      </c>
      <c r="B1047" s="2" t="s">
        <v>2649</v>
      </c>
      <c r="C1047" s="2" t="s">
        <v>17</v>
      </c>
      <c r="D1047" s="2" t="s">
        <v>18</v>
      </c>
      <c r="E1047" s="5" t="s">
        <v>233</v>
      </c>
      <c r="F1047" s="3" t="s">
        <v>234</v>
      </c>
      <c r="G1047" s="3" t="s">
        <v>30</v>
      </c>
      <c r="H1047" s="2" t="s">
        <v>50</v>
      </c>
      <c r="I1047" s="2" t="s">
        <v>2650</v>
      </c>
      <c r="J1047" s="3" t="str">
        <f>HYPERLINK("https://www.boe.es/gazeta/dias/1829/03/07/pdfs/GMD-1829-29.pdf#page=4","Abrir facsímil")</f>
        <v>Abrir facsímil</v>
      </c>
      <c r="K1047" s="3" t="s">
        <v>52</v>
      </c>
    </row>
    <row r="1048" spans="1:11" ht="42" customHeight="1">
      <c r="A1048" s="2" t="s">
        <v>2651</v>
      </c>
      <c r="B1048" s="2" t="s">
        <v>2651</v>
      </c>
      <c r="C1048" s="2" t="s">
        <v>589</v>
      </c>
      <c r="D1048" s="2" t="s">
        <v>35</v>
      </c>
      <c r="E1048" s="5" t="s">
        <v>2652</v>
      </c>
      <c r="F1048" s="3" t="s">
        <v>2653</v>
      </c>
      <c r="G1048" s="3" t="s">
        <v>30</v>
      </c>
      <c r="H1048" s="2" t="s">
        <v>50</v>
      </c>
      <c r="I1048" s="2" t="s">
        <v>2654</v>
      </c>
      <c r="J1048" s="3" t="str">
        <f>HYPERLINK("https://www.boe.es/gazeta/dias/1829/02/03/pdfs/GMD-1829-15.pdf#page=4","Abrir facsímil")</f>
        <v>Abrir facsímil</v>
      </c>
      <c r="K1048" s="3" t="s">
        <v>52</v>
      </c>
    </row>
    <row r="1049" spans="1:11" ht="42" customHeight="1">
      <c r="A1049" s="2" t="s">
        <v>2655</v>
      </c>
      <c r="B1049" s="2" t="s">
        <v>2656</v>
      </c>
      <c r="C1049" s="2" t="s">
        <v>41</v>
      </c>
      <c r="D1049" s="2" t="s">
        <v>42</v>
      </c>
      <c r="E1049" s="5" t="s">
        <v>393</v>
      </c>
      <c r="F1049" s="3" t="s">
        <v>394</v>
      </c>
      <c r="G1049" s="3" t="s">
        <v>30</v>
      </c>
      <c r="H1049" s="2" t="s">
        <v>50</v>
      </c>
      <c r="I1049" s="2" t="s">
        <v>2657</v>
      </c>
      <c r="J1049" s="3" t="str">
        <f>HYPERLINK("https://www.boe.es/gazeta/dias/1829/06/04/pdfs/GMD-1829-83.pdf#page=4","Abrir facsímil")</f>
        <v>Abrir facsímil</v>
      </c>
      <c r="K1049" s="3" t="s">
        <v>52</v>
      </c>
    </row>
    <row r="1050" spans="1:11" ht="42" customHeight="1">
      <c r="A1050" s="2" t="s">
        <v>2658</v>
      </c>
      <c r="B1050" s="2" t="s">
        <v>2659</v>
      </c>
      <c r="C1050" s="2" t="s">
        <v>41</v>
      </c>
      <c r="D1050" s="2" t="s">
        <v>42</v>
      </c>
      <c r="E1050" s="5" t="s">
        <v>456</v>
      </c>
      <c r="F1050" s="3" t="s">
        <v>457</v>
      </c>
      <c r="G1050" s="3" t="s">
        <v>1466</v>
      </c>
      <c r="H1050" s="2" t="s">
        <v>50</v>
      </c>
      <c r="I1050" s="2" t="s">
        <v>2660</v>
      </c>
      <c r="J1050" s="3" t="str">
        <f>HYPERLINK("https://www.boe.es/gazeta/dias/1829/02/12/pdfs/GMD-1829-19.pdf#page=4","Abrir facsímil")</f>
        <v>Abrir facsímil</v>
      </c>
      <c r="K1050" s="3" t="s">
        <v>52</v>
      </c>
    </row>
    <row r="1051" spans="1:11" ht="42" customHeight="1">
      <c r="A1051" s="2" t="s">
        <v>2661</v>
      </c>
      <c r="B1051" s="2" t="s">
        <v>2662</v>
      </c>
      <c r="C1051" s="2" t="s">
        <v>17</v>
      </c>
      <c r="D1051" s="2" t="s">
        <v>18</v>
      </c>
      <c r="E1051" s="5" t="s">
        <v>344</v>
      </c>
      <c r="F1051" s="3" t="s">
        <v>345</v>
      </c>
      <c r="G1051" s="3" t="s">
        <v>30</v>
      </c>
      <c r="H1051" s="2" t="s">
        <v>50</v>
      </c>
      <c r="I1051" s="2" t="s">
        <v>2663</v>
      </c>
      <c r="J1051" s="3" t="str">
        <f>HYPERLINK("https://www.boe.es/gazeta/dias/1829/08/29/pdfs/GMD-1829-120.pdf#page=4","Abrir facsímil")</f>
        <v>Abrir facsímil</v>
      </c>
      <c r="K1051" s="3" t="s">
        <v>52</v>
      </c>
    </row>
    <row r="1052" spans="1:11" ht="42" customHeight="1">
      <c r="A1052" s="2" t="s">
        <v>2664</v>
      </c>
      <c r="B1052" s="2" t="s">
        <v>2664</v>
      </c>
      <c r="C1052" s="2" t="s">
        <v>41</v>
      </c>
      <c r="D1052" s="2" t="s">
        <v>42</v>
      </c>
      <c r="E1052" s="5" t="s">
        <v>272</v>
      </c>
      <c r="F1052" s="3" t="s">
        <v>273</v>
      </c>
      <c r="G1052" s="3" t="s">
        <v>30</v>
      </c>
      <c r="H1052" s="2" t="s">
        <v>50</v>
      </c>
      <c r="I1052" s="2" t="s">
        <v>2665</v>
      </c>
      <c r="J1052" s="3" t="str">
        <f>HYPERLINK("https://www.boe.es/gazeta/dias/1829/07/11/pdfs/GMD-1829-99.pdf#page=4","Abrir facsímil")</f>
        <v>Abrir facsímil</v>
      </c>
      <c r="K1052" s="3" t="s">
        <v>52</v>
      </c>
    </row>
    <row r="1053" spans="1:11" ht="42" customHeight="1">
      <c r="A1053" s="2" t="s">
        <v>2666</v>
      </c>
      <c r="B1053" s="2" t="s">
        <v>2667</v>
      </c>
      <c r="C1053" s="2" t="s">
        <v>34</v>
      </c>
      <c r="D1053" s="2" t="s">
        <v>35</v>
      </c>
      <c r="E1053" s="5" t="s">
        <v>1679</v>
      </c>
      <c r="F1053" s="3" t="s">
        <v>1680</v>
      </c>
      <c r="G1053" s="3" t="s">
        <v>21</v>
      </c>
      <c r="H1053" s="2" t="s">
        <v>50</v>
      </c>
      <c r="I1053" s="2" t="s">
        <v>2668</v>
      </c>
      <c r="J1053" s="3" t="str">
        <f>HYPERLINK("https://www.boe.es/gazeta/dias/1829/01/24/pdfs/GMD-1829-11.pdf#page=3","Abrir facsímil")</f>
        <v>Abrir facsímil</v>
      </c>
      <c r="K1053" s="3" t="s">
        <v>52</v>
      </c>
    </row>
    <row r="1054" spans="1:11" ht="42" customHeight="1">
      <c r="A1054" s="2" t="s">
        <v>2669</v>
      </c>
      <c r="B1054" s="2" t="s">
        <v>2670</v>
      </c>
      <c r="C1054" s="2" t="s">
        <v>34</v>
      </c>
      <c r="D1054" s="2" t="s">
        <v>35</v>
      </c>
      <c r="E1054" s="5" t="s">
        <v>1279</v>
      </c>
      <c r="F1054" s="3" t="s">
        <v>1280</v>
      </c>
      <c r="G1054" s="3" t="s">
        <v>21</v>
      </c>
      <c r="H1054" s="2" t="s">
        <v>50</v>
      </c>
      <c r="I1054" s="2" t="s">
        <v>2671</v>
      </c>
      <c r="J1054" s="3" t="str">
        <f>HYPERLINK("https://www.boe.es/gazeta/dias/1829/06/30/pdfs/GMD-1829-94.pdf#page=3","Abrir facsímil")</f>
        <v>Abrir facsímil</v>
      </c>
      <c r="K1054" s="3" t="s">
        <v>52</v>
      </c>
    </row>
    <row r="1055" spans="1:11" ht="42" customHeight="1">
      <c r="A1055" s="2" t="s">
        <v>2672</v>
      </c>
      <c r="B1055" s="2" t="s">
        <v>2673</v>
      </c>
      <c r="C1055" s="2" t="s">
        <v>27</v>
      </c>
      <c r="D1055" s="2" t="s">
        <v>18</v>
      </c>
      <c r="E1055" s="5" t="s">
        <v>202</v>
      </c>
      <c r="F1055" s="3" t="s">
        <v>203</v>
      </c>
      <c r="G1055" s="3" t="s">
        <v>30</v>
      </c>
      <c r="H1055" s="2" t="s">
        <v>50</v>
      </c>
      <c r="I1055" s="2" t="s">
        <v>2674</v>
      </c>
      <c r="J1055" s="3" t="str">
        <f>HYPERLINK("https://www.boe.es/gazeta/dias/1829/04/07/pdfs/GMD-1829-42.pdf#page=4","Abrir facsímil")</f>
        <v>Abrir facsímil</v>
      </c>
      <c r="K1055" s="3" t="s">
        <v>52</v>
      </c>
    </row>
    <row r="1056" spans="1:11" ht="42" customHeight="1">
      <c r="A1056" s="2" t="s">
        <v>2675</v>
      </c>
      <c r="B1056" s="2" t="s">
        <v>2675</v>
      </c>
      <c r="C1056" s="2" t="s">
        <v>41</v>
      </c>
      <c r="D1056" s="2" t="s">
        <v>42</v>
      </c>
      <c r="E1056" s="5" t="s">
        <v>243</v>
      </c>
      <c r="F1056" s="3" t="s">
        <v>244</v>
      </c>
      <c r="G1056" s="3" t="s">
        <v>71</v>
      </c>
      <c r="H1056" s="2" t="s">
        <v>50</v>
      </c>
      <c r="I1056" s="2" t="s">
        <v>2676</v>
      </c>
      <c r="J1056" s="3" t="str">
        <f>HYPERLINK("https://www.boe.es/gazeta/dias/1829/07/21/pdfs/GMD-1829-103.pdf#page=2","Abrir facsímil")</f>
        <v>Abrir facsímil</v>
      </c>
      <c r="K1056" s="3" t="s">
        <v>52</v>
      </c>
    </row>
    <row r="1057" spans="1:11" ht="42" customHeight="1">
      <c r="A1057" s="2" t="s">
        <v>2677</v>
      </c>
      <c r="B1057" s="2" t="s">
        <v>2678</v>
      </c>
      <c r="C1057" s="2" t="s">
        <v>41</v>
      </c>
      <c r="D1057" s="2" t="s">
        <v>42</v>
      </c>
      <c r="E1057" s="5" t="s">
        <v>75</v>
      </c>
      <c r="F1057" s="3" t="s">
        <v>76</v>
      </c>
      <c r="G1057" s="3" t="s">
        <v>21</v>
      </c>
      <c r="H1057" s="2" t="s">
        <v>50</v>
      </c>
      <c r="I1057" s="2" t="s">
        <v>2679</v>
      </c>
      <c r="J1057" s="3" t="str">
        <f>HYPERLINK("https://www.boe.es/gazeta/dias/1829/09/05/pdfs/GMD-1829-123.pdf#page=3","Abrir facsímil")</f>
        <v>Abrir facsímil</v>
      </c>
      <c r="K1057" s="3" t="s">
        <v>52</v>
      </c>
    </row>
    <row r="1058" spans="1:11" ht="42" customHeight="1">
      <c r="A1058" s="2" t="s">
        <v>2680</v>
      </c>
      <c r="B1058" s="2" t="s">
        <v>2681</v>
      </c>
      <c r="C1058" s="2" t="s">
        <v>167</v>
      </c>
      <c r="D1058" s="2" t="s">
        <v>18</v>
      </c>
      <c r="E1058" s="5" t="s">
        <v>385</v>
      </c>
      <c r="F1058" s="3" t="s">
        <v>386</v>
      </c>
      <c r="G1058" s="3" t="s">
        <v>30</v>
      </c>
      <c r="H1058" s="2" t="s">
        <v>50</v>
      </c>
      <c r="I1058" s="2" t="s">
        <v>2682</v>
      </c>
      <c r="J1058" s="3" t="str">
        <f>HYPERLINK("https://www.boe.es/gazeta/dias/1829/08/11/pdfs/GMD-1829-112.pdf#page=4","Abrir facsímil")</f>
        <v>Abrir facsímil</v>
      </c>
      <c r="K1058" s="3" t="s">
        <v>52</v>
      </c>
    </row>
    <row r="1059" spans="1:11" ht="42" customHeight="1">
      <c r="A1059" s="2" t="s">
        <v>2683</v>
      </c>
      <c r="B1059" s="2" t="s">
        <v>2684</v>
      </c>
      <c r="C1059" s="2" t="s">
        <v>17</v>
      </c>
      <c r="D1059" s="2" t="s">
        <v>18</v>
      </c>
      <c r="E1059" s="5" t="s">
        <v>1061</v>
      </c>
      <c r="F1059" s="3" t="s">
        <v>1062</v>
      </c>
      <c r="G1059" s="3" t="s">
        <v>21</v>
      </c>
      <c r="H1059" s="2" t="s">
        <v>22</v>
      </c>
      <c r="I1059" s="2" t="s">
        <v>2685</v>
      </c>
      <c r="J1059" s="3" t="str">
        <f>HYPERLINK("https://www.boe.es/gazeta/dias/1829/07/16/pdfs/GMD-1829-101.pdf#page=3","Abrir facsímil")</f>
        <v>Abrir facsímil</v>
      </c>
      <c r="K1059" s="3" t="s">
        <v>24</v>
      </c>
    </row>
    <row r="1060" spans="1:11" ht="42" customHeight="1">
      <c r="A1060" s="2" t="s">
        <v>2686</v>
      </c>
      <c r="B1060" s="2" t="s">
        <v>2687</v>
      </c>
      <c r="C1060" s="2" t="s">
        <v>17</v>
      </c>
      <c r="D1060" s="2" t="s">
        <v>18</v>
      </c>
      <c r="E1060" s="5" t="s">
        <v>202</v>
      </c>
      <c r="F1060" s="3" t="s">
        <v>203</v>
      </c>
      <c r="G1060" s="3" t="s">
        <v>30</v>
      </c>
      <c r="H1060" s="2" t="s">
        <v>50</v>
      </c>
      <c r="I1060" s="2" t="s">
        <v>2688</v>
      </c>
      <c r="J1060" s="3" t="str">
        <f>HYPERLINK("https://www.boe.es/gazeta/dias/1829/04/07/pdfs/GMD-1829-42.pdf#page=4","Abrir facsímil")</f>
        <v>Abrir facsímil</v>
      </c>
      <c r="K1060" s="3" t="s">
        <v>52</v>
      </c>
    </row>
    <row r="1061" spans="1:11" ht="42" customHeight="1">
      <c r="A1061" s="2" t="s">
        <v>2689</v>
      </c>
      <c r="B1061" s="2" t="s">
        <v>2690</v>
      </c>
      <c r="C1061" s="2" t="s">
        <v>41</v>
      </c>
      <c r="D1061" s="2" t="s">
        <v>42</v>
      </c>
      <c r="E1061" s="5" t="s">
        <v>339</v>
      </c>
      <c r="F1061" s="3" t="s">
        <v>340</v>
      </c>
      <c r="G1061" s="3" t="s">
        <v>30</v>
      </c>
      <c r="H1061" s="2" t="s">
        <v>50</v>
      </c>
      <c r="I1061" s="2" t="s">
        <v>2691</v>
      </c>
      <c r="J1061" s="3" t="str">
        <f>HYPERLINK("https://www.boe.es/gazeta/dias/1829/03/03/pdfs/GMD-1829-27.pdf#page=4","Abrir facsímil")</f>
        <v>Abrir facsímil</v>
      </c>
      <c r="K1061" s="3" t="s">
        <v>52</v>
      </c>
    </row>
    <row r="1062" spans="1:11" ht="42" customHeight="1">
      <c r="A1062" s="2" t="s">
        <v>2692</v>
      </c>
      <c r="B1062" s="2" t="s">
        <v>2693</v>
      </c>
      <c r="C1062" s="2" t="s">
        <v>17</v>
      </c>
      <c r="D1062" s="2" t="s">
        <v>18</v>
      </c>
      <c r="E1062" s="5" t="s">
        <v>202</v>
      </c>
      <c r="F1062" s="3" t="s">
        <v>203</v>
      </c>
      <c r="G1062" s="3" t="s">
        <v>30</v>
      </c>
      <c r="H1062" s="2" t="s">
        <v>50</v>
      </c>
      <c r="I1062" s="2" t="s">
        <v>2694</v>
      </c>
      <c r="J1062" s="3" t="str">
        <f>HYPERLINK("https://www.boe.es/gazeta/dias/1829/04/07/pdfs/GMD-1829-42.pdf#page=4","Abrir facsímil")</f>
        <v>Abrir facsímil</v>
      </c>
      <c r="K1062" s="3" t="s">
        <v>52</v>
      </c>
    </row>
    <row r="1063" spans="1:11" ht="42" customHeight="1">
      <c r="A1063" s="2" t="s">
        <v>2695</v>
      </c>
      <c r="B1063" s="2" t="s">
        <v>2696</v>
      </c>
      <c r="C1063" s="2" t="s">
        <v>41</v>
      </c>
      <c r="D1063" s="2" t="s">
        <v>42</v>
      </c>
      <c r="E1063" s="5" t="s">
        <v>403</v>
      </c>
      <c r="F1063" s="3" t="s">
        <v>404</v>
      </c>
      <c r="G1063" s="3" t="s">
        <v>71</v>
      </c>
      <c r="H1063" s="2" t="s">
        <v>50</v>
      </c>
      <c r="I1063" s="2" t="s">
        <v>2697</v>
      </c>
      <c r="J1063" s="3" t="str">
        <f>HYPERLINK("https://www.boe.es/gazeta/dias/1829/10/22/pdfs/GMD-1829-150.pdf#page=2","Abrir facsímil")</f>
        <v>Abrir facsímil</v>
      </c>
      <c r="K1063" s="3" t="s">
        <v>52</v>
      </c>
    </row>
    <row r="1064" spans="1:11" ht="42" customHeight="1">
      <c r="A1064" s="2" t="s">
        <v>2698</v>
      </c>
      <c r="B1064" s="2" t="s">
        <v>2699</v>
      </c>
      <c r="C1064" s="2" t="s">
        <v>34</v>
      </c>
      <c r="D1064" s="2" t="s">
        <v>35</v>
      </c>
      <c r="E1064" s="5" t="s">
        <v>214</v>
      </c>
      <c r="F1064" s="3" t="s">
        <v>215</v>
      </c>
      <c r="G1064" s="3" t="s">
        <v>21</v>
      </c>
      <c r="H1064" s="2" t="s">
        <v>50</v>
      </c>
      <c r="I1064" s="2" t="s">
        <v>2700</v>
      </c>
      <c r="J1064" s="3" t="str">
        <f>HYPERLINK("https://www.boe.es/gazeta/dias/1829/08/13/pdfs/GMD-1829-113.pdf#page=3","Abrir facsímil")</f>
        <v>Abrir facsímil</v>
      </c>
      <c r="K1064" s="3" t="s">
        <v>52</v>
      </c>
    </row>
    <row r="1065" spans="1:11" ht="42" customHeight="1">
      <c r="A1065" s="2" t="s">
        <v>2701</v>
      </c>
      <c r="B1065" s="2" t="s">
        <v>2702</v>
      </c>
      <c r="C1065" s="2" t="s">
        <v>27</v>
      </c>
      <c r="D1065" s="2" t="s">
        <v>18</v>
      </c>
      <c r="E1065" s="5" t="s">
        <v>1387</v>
      </c>
      <c r="F1065" s="3" t="s">
        <v>1388</v>
      </c>
      <c r="G1065" s="3" t="s">
        <v>30</v>
      </c>
      <c r="H1065" s="2" t="s">
        <v>50</v>
      </c>
      <c r="I1065" s="2" t="s">
        <v>2703</v>
      </c>
      <c r="J1065" s="3" t="str">
        <f>HYPERLINK("https://www.boe.es/gazeta/dias/1829/04/09/pdfs/GMD-1829-43.pdf#page=4","Abrir facsímil")</f>
        <v>Abrir facsímil</v>
      </c>
      <c r="K1065" s="3" t="s">
        <v>52</v>
      </c>
    </row>
    <row r="1066" spans="1:11" ht="42" customHeight="1">
      <c r="A1066" s="2" t="s">
        <v>2704</v>
      </c>
      <c r="B1066" s="2" t="s">
        <v>2705</v>
      </c>
      <c r="C1066" s="2" t="s">
        <v>17</v>
      </c>
      <c r="D1066" s="2" t="s">
        <v>18</v>
      </c>
      <c r="E1066" s="5" t="s">
        <v>524</v>
      </c>
      <c r="F1066" s="3" t="s">
        <v>525</v>
      </c>
      <c r="G1066" s="3" t="s">
        <v>526</v>
      </c>
      <c r="H1066" s="2" t="s">
        <v>50</v>
      </c>
      <c r="I1066" s="2" t="s">
        <v>2706</v>
      </c>
      <c r="J1066" s="3" t="str">
        <f>HYPERLINK("https://www.boe.es/gazeta/dias/1829/08/06/pdfs/GMD-1829-110.pdf#page=3","Abrir facsímil")</f>
        <v>Abrir facsímil</v>
      </c>
      <c r="K1066" s="3" t="s">
        <v>52</v>
      </c>
    </row>
    <row r="1067" spans="1:11" ht="42" customHeight="1">
      <c r="A1067" s="2" t="s">
        <v>2707</v>
      </c>
      <c r="B1067" s="2" t="s">
        <v>2708</v>
      </c>
      <c r="C1067" s="2" t="s">
        <v>41</v>
      </c>
      <c r="D1067" s="2" t="s">
        <v>42</v>
      </c>
      <c r="E1067" s="5" t="s">
        <v>983</v>
      </c>
      <c r="F1067" s="3" t="s">
        <v>984</v>
      </c>
      <c r="G1067" s="3" t="s">
        <v>21</v>
      </c>
      <c r="H1067" s="2" t="s">
        <v>50</v>
      </c>
      <c r="I1067" s="2" t="s">
        <v>2709</v>
      </c>
      <c r="J1067" s="3" t="str">
        <f>HYPERLINK("https://www.boe.es/gazeta/dias/1829/01/29/pdfs/GMD-1829-13.pdf#page=3","Abrir facsímil")</f>
        <v>Abrir facsímil</v>
      </c>
      <c r="K1067" s="3" t="s">
        <v>52</v>
      </c>
    </row>
    <row r="1068" spans="1:11" ht="42" customHeight="1">
      <c r="A1068" s="2" t="s">
        <v>2710</v>
      </c>
      <c r="B1068" s="2" t="s">
        <v>2710</v>
      </c>
      <c r="C1068" s="2" t="s">
        <v>41</v>
      </c>
      <c r="D1068" s="2" t="s">
        <v>42</v>
      </c>
      <c r="E1068" s="5" t="s">
        <v>233</v>
      </c>
      <c r="F1068" s="3" t="s">
        <v>234</v>
      </c>
      <c r="G1068" s="3" t="s">
        <v>71</v>
      </c>
      <c r="H1068" s="2" t="s">
        <v>50</v>
      </c>
      <c r="I1068" s="2" t="s">
        <v>2711</v>
      </c>
      <c r="J1068" s="3" t="str">
        <f>HYPERLINK("https://www.boe.es/gazeta/dias/1829/03/07/pdfs/GMD-1829-29.pdf#page=2","Abrir facsímil")</f>
        <v>Abrir facsímil</v>
      </c>
      <c r="K1068" s="3" t="s">
        <v>52</v>
      </c>
    </row>
    <row r="1069" spans="1:11" ht="42" customHeight="1">
      <c r="A1069" s="2" t="s">
        <v>2712</v>
      </c>
      <c r="B1069" s="2" t="s">
        <v>2713</v>
      </c>
      <c r="C1069" s="2" t="s">
        <v>151</v>
      </c>
      <c r="D1069" s="2" t="s">
        <v>18</v>
      </c>
      <c r="E1069" s="5" t="s">
        <v>83</v>
      </c>
      <c r="F1069" s="3" t="s">
        <v>84</v>
      </c>
      <c r="G1069" s="3" t="s">
        <v>1177</v>
      </c>
      <c r="H1069" s="2" t="s">
        <v>50</v>
      </c>
      <c r="I1069" s="2" t="s">
        <v>2714</v>
      </c>
      <c r="J1069" s="3" t="str">
        <f>HYPERLINK("https://www.boe.es/gazeta/dias/1829/08/04/pdfs/GMD-1829-109.pdf#page=3","Abrir facsímil")</f>
        <v>Abrir facsímil</v>
      </c>
      <c r="K1069" s="3" t="s">
        <v>52</v>
      </c>
    </row>
    <row r="1070" spans="1:11" ht="42" customHeight="1">
      <c r="A1070" s="2" t="s">
        <v>2715</v>
      </c>
      <c r="B1070" s="2" t="s">
        <v>2716</v>
      </c>
      <c r="C1070" s="2" t="s">
        <v>17</v>
      </c>
      <c r="D1070" s="2" t="s">
        <v>18</v>
      </c>
      <c r="E1070" s="5" t="s">
        <v>299</v>
      </c>
      <c r="F1070" s="3" t="s">
        <v>300</v>
      </c>
      <c r="G1070" s="3" t="s">
        <v>21</v>
      </c>
      <c r="H1070" s="2" t="s">
        <v>50</v>
      </c>
      <c r="I1070" s="2" t="s">
        <v>2717</v>
      </c>
      <c r="J1070" s="3" t="str">
        <f>HYPERLINK("https://www.boe.es/gazeta/dias/1829/08/20/pdfs/GMD-1829-116.pdf#page=3","Abrir facsímil")</f>
        <v>Abrir facsímil</v>
      </c>
      <c r="K1070" s="3" t="s">
        <v>52</v>
      </c>
    </row>
    <row r="1071" spans="1:11" ht="42" customHeight="1">
      <c r="A1071" s="2" t="s">
        <v>2718</v>
      </c>
      <c r="B1071" s="2" t="s">
        <v>2719</v>
      </c>
      <c r="C1071" s="2" t="s">
        <v>41</v>
      </c>
      <c r="D1071" s="2" t="s">
        <v>42</v>
      </c>
      <c r="E1071" s="5" t="s">
        <v>504</v>
      </c>
      <c r="F1071" s="3" t="s">
        <v>505</v>
      </c>
      <c r="G1071" s="3" t="s">
        <v>21</v>
      </c>
      <c r="H1071" s="2" t="s">
        <v>50</v>
      </c>
      <c r="I1071" s="2" t="s">
        <v>2720</v>
      </c>
      <c r="J1071" s="3" t="str">
        <f>HYPERLINK("https://www.boe.es/gazeta/dias/1829/12/03/pdfs/GMD-1829-168.pdf#page=3","Abrir facsímil")</f>
        <v>Abrir facsímil</v>
      </c>
      <c r="K1071" s="3" t="s">
        <v>52</v>
      </c>
    </row>
    <row r="1072" spans="1:11" ht="42" customHeight="1">
      <c r="A1072" s="2" t="s">
        <v>2721</v>
      </c>
      <c r="B1072" s="2" t="s">
        <v>2722</v>
      </c>
      <c r="C1072" s="2" t="s">
        <v>17</v>
      </c>
      <c r="D1072" s="2" t="s">
        <v>18</v>
      </c>
      <c r="E1072" s="5" t="s">
        <v>36</v>
      </c>
      <c r="F1072" s="3" t="s">
        <v>37</v>
      </c>
      <c r="G1072" s="3" t="s">
        <v>30</v>
      </c>
      <c r="H1072" s="2" t="s">
        <v>50</v>
      </c>
      <c r="I1072" s="2" t="s">
        <v>2723</v>
      </c>
      <c r="J1072" s="3" t="str">
        <f>HYPERLINK("https://www.boe.es/gazeta/dias/1829/11/12/pdfs/GMD-1829-159.pdf#page=4","Abrir facsímil")</f>
        <v>Abrir facsímil</v>
      </c>
      <c r="K1072" s="3" t="s">
        <v>52</v>
      </c>
    </row>
    <row r="1073" spans="1:11" ht="42" customHeight="1">
      <c r="A1073" s="2" t="s">
        <v>2724</v>
      </c>
      <c r="B1073" s="2" t="s">
        <v>2725</v>
      </c>
      <c r="C1073" s="2" t="s">
        <v>167</v>
      </c>
      <c r="D1073" s="2" t="s">
        <v>18</v>
      </c>
      <c r="E1073" s="5" t="s">
        <v>737</v>
      </c>
      <c r="F1073" s="3" t="s">
        <v>738</v>
      </c>
      <c r="G1073" s="3" t="s">
        <v>21</v>
      </c>
      <c r="H1073" s="2" t="s">
        <v>50</v>
      </c>
      <c r="I1073" s="2" t="s">
        <v>2726</v>
      </c>
      <c r="J1073" s="3" t="str">
        <f>HYPERLINK("https://www.boe.es/gazeta/dias/1829/06/11/pdfs/GMD-1829-86.pdf#page=3","Abrir facsímil")</f>
        <v>Abrir facsímil</v>
      </c>
      <c r="K1073" s="3" t="s">
        <v>52</v>
      </c>
    </row>
    <row r="1074" spans="1:11" ht="42" customHeight="1">
      <c r="A1074" s="2" t="s">
        <v>2727</v>
      </c>
      <c r="B1074" s="2" t="s">
        <v>2728</v>
      </c>
      <c r="C1074" s="2" t="s">
        <v>41</v>
      </c>
      <c r="D1074" s="2" t="s">
        <v>42</v>
      </c>
      <c r="E1074" s="5" t="s">
        <v>56</v>
      </c>
      <c r="F1074" s="3" t="s">
        <v>57</v>
      </c>
      <c r="G1074" s="3" t="s">
        <v>30</v>
      </c>
      <c r="H1074" s="2" t="s">
        <v>50</v>
      </c>
      <c r="I1074" s="2" t="s">
        <v>2729</v>
      </c>
      <c r="J1074" s="3" t="str">
        <f>HYPERLINK("https://www.boe.es/gazeta/dias/1829/09/15/pdfs/GMD-1829-134.pdf#page=4","Abrir facsímil")</f>
        <v>Abrir facsímil</v>
      </c>
      <c r="K1074" s="3" t="s">
        <v>52</v>
      </c>
    </row>
    <row r="1075" spans="1:11" ht="42" customHeight="1">
      <c r="A1075" s="2" t="s">
        <v>2730</v>
      </c>
      <c r="B1075" s="2" t="s">
        <v>2731</v>
      </c>
      <c r="C1075" s="2" t="s">
        <v>17</v>
      </c>
      <c r="D1075" s="2" t="s">
        <v>18</v>
      </c>
      <c r="E1075" s="5" t="s">
        <v>403</v>
      </c>
      <c r="F1075" s="3" t="s">
        <v>404</v>
      </c>
      <c r="G1075" s="3" t="s">
        <v>21</v>
      </c>
      <c r="H1075" s="2" t="s">
        <v>50</v>
      </c>
      <c r="I1075" s="2" t="s">
        <v>2732</v>
      </c>
      <c r="J1075" s="3" t="str">
        <f>HYPERLINK("https://www.boe.es/gazeta/dias/1829/10/22/pdfs/GMD-1829-150.pdf#page=3","Abrir facsímil")</f>
        <v>Abrir facsímil</v>
      </c>
      <c r="K1075" s="3" t="s">
        <v>52</v>
      </c>
    </row>
    <row r="1076" spans="1:11" ht="42" customHeight="1">
      <c r="A1076" s="2" t="s">
        <v>2733</v>
      </c>
      <c r="B1076" s="2" t="s">
        <v>2734</v>
      </c>
      <c r="C1076" s="2" t="s">
        <v>17</v>
      </c>
      <c r="D1076" s="2" t="s">
        <v>18</v>
      </c>
      <c r="E1076" s="5" t="s">
        <v>248</v>
      </c>
      <c r="F1076" s="3" t="s">
        <v>249</v>
      </c>
      <c r="G1076" s="3" t="s">
        <v>21</v>
      </c>
      <c r="H1076" s="2" t="s">
        <v>50</v>
      </c>
      <c r="I1076" s="2" t="s">
        <v>2735</v>
      </c>
      <c r="J1076" s="3" t="str">
        <f>HYPERLINK("https://www.boe.es/gazeta/dias/1829/12/31/pdfs/GMD-1829-180.pdf#page=3","Abrir facsímil")</f>
        <v>Abrir facsímil</v>
      </c>
      <c r="K1076" s="3" t="s">
        <v>52</v>
      </c>
    </row>
    <row r="1077" spans="1:11" ht="42" customHeight="1">
      <c r="A1077" s="2" t="s">
        <v>2736</v>
      </c>
      <c r="B1077" s="2" t="s">
        <v>2736</v>
      </c>
      <c r="C1077" s="2" t="s">
        <v>17</v>
      </c>
      <c r="D1077" s="2" t="s">
        <v>18</v>
      </c>
      <c r="E1077" s="5" t="s">
        <v>299</v>
      </c>
      <c r="F1077" s="3" t="s">
        <v>300</v>
      </c>
      <c r="G1077" s="3" t="s">
        <v>45</v>
      </c>
      <c r="H1077" s="2" t="s">
        <v>50</v>
      </c>
      <c r="I1077" s="2" t="s">
        <v>2737</v>
      </c>
      <c r="J1077" s="3" t="str">
        <f>HYPERLINK("https://www.boe.es/gazeta/dias/1829/08/20/pdfs/GMD-1829-116.pdf#page=1","Abrir facsímil")</f>
        <v>Abrir facsímil</v>
      </c>
      <c r="K1077" s="3" t="s">
        <v>52</v>
      </c>
    </row>
    <row r="1078" spans="1:11" ht="42" customHeight="1">
      <c r="A1078" s="2" t="s">
        <v>2738</v>
      </c>
      <c r="B1078" s="2" t="s">
        <v>2739</v>
      </c>
      <c r="C1078" s="2" t="s">
        <v>34</v>
      </c>
      <c r="D1078" s="2" t="s">
        <v>35</v>
      </c>
      <c r="E1078" s="5" t="s">
        <v>363</v>
      </c>
      <c r="F1078" s="3" t="s">
        <v>364</v>
      </c>
      <c r="G1078" s="3" t="s">
        <v>30</v>
      </c>
      <c r="H1078" s="2" t="s">
        <v>50</v>
      </c>
      <c r="I1078" s="2" t="s">
        <v>2740</v>
      </c>
      <c r="J1078" s="3" t="str">
        <f>HYPERLINK("https://www.boe.es/gazeta/dias/1829/03/26/pdfs/GMD-1829-37.pdf#page=4","Abrir facsímil")</f>
        <v>Abrir facsímil</v>
      </c>
      <c r="K1078" s="3" t="s">
        <v>52</v>
      </c>
    </row>
    <row r="1079" spans="1:11" ht="42" customHeight="1">
      <c r="A1079" s="2" t="s">
        <v>2741</v>
      </c>
      <c r="B1079" s="2" t="s">
        <v>2741</v>
      </c>
      <c r="C1079" s="2" t="s">
        <v>41</v>
      </c>
      <c r="D1079" s="2" t="s">
        <v>42</v>
      </c>
      <c r="E1079" s="5" t="s">
        <v>265</v>
      </c>
      <c r="F1079" s="3" t="s">
        <v>266</v>
      </c>
      <c r="G1079" s="3" t="s">
        <v>71</v>
      </c>
      <c r="H1079" s="2" t="s">
        <v>50</v>
      </c>
      <c r="I1079" s="2" t="s">
        <v>2742</v>
      </c>
      <c r="J1079" s="3" t="str">
        <f>HYPERLINK("https://www.boe.es/gazeta/dias/1829/08/18/pdfs/GMD-1829-115.pdf#page=2","Abrir facsímil")</f>
        <v>Abrir facsímil</v>
      </c>
      <c r="K1079" s="3" t="s">
        <v>52</v>
      </c>
    </row>
    <row r="1080" spans="1:11" ht="42" customHeight="1">
      <c r="A1080" s="2" t="s">
        <v>2743</v>
      </c>
      <c r="B1080" s="2" t="s">
        <v>2743</v>
      </c>
      <c r="C1080" s="2" t="s">
        <v>41</v>
      </c>
      <c r="D1080" s="2" t="s">
        <v>42</v>
      </c>
      <c r="E1080" s="5" t="s">
        <v>1608</v>
      </c>
      <c r="F1080" s="3" t="s">
        <v>1609</v>
      </c>
      <c r="G1080" s="3" t="s">
        <v>71</v>
      </c>
      <c r="H1080" s="2" t="s">
        <v>50</v>
      </c>
      <c r="I1080" s="2" t="s">
        <v>2744</v>
      </c>
      <c r="J1080" s="3" t="str">
        <f>HYPERLINK("https://www.boe.es/gazeta/dias/1829/08/22/pdfs/GMD-1829-117.pdf#page=2","Abrir facsímil")</f>
        <v>Abrir facsímil</v>
      </c>
      <c r="K1080" s="3" t="s">
        <v>52</v>
      </c>
    </row>
    <row r="1081" spans="1:11" ht="42" customHeight="1">
      <c r="A1081" s="2" t="s">
        <v>2745</v>
      </c>
      <c r="B1081" s="2" t="s">
        <v>2745</v>
      </c>
      <c r="C1081" s="2" t="s">
        <v>41</v>
      </c>
      <c r="D1081" s="2" t="s">
        <v>42</v>
      </c>
      <c r="E1081" s="5" t="s">
        <v>1116</v>
      </c>
      <c r="F1081" s="3" t="s">
        <v>1117</v>
      </c>
      <c r="G1081" s="3" t="s">
        <v>71</v>
      </c>
      <c r="H1081" s="2" t="s">
        <v>50</v>
      </c>
      <c r="I1081" s="2" t="s">
        <v>2746</v>
      </c>
      <c r="J1081" s="3" t="str">
        <f>HYPERLINK("https://www.boe.es/gazeta/dias/1829/09/03/pdfs/GMD-1829-122.pdf#page=2","Abrir facsímil")</f>
        <v>Abrir facsímil</v>
      </c>
      <c r="K1081" s="3" t="s">
        <v>52</v>
      </c>
    </row>
    <row r="1082" spans="1:11" ht="42" customHeight="1">
      <c r="A1082" s="2" t="s">
        <v>2747</v>
      </c>
      <c r="B1082" s="2" t="s">
        <v>2747</v>
      </c>
      <c r="C1082" s="2" t="s">
        <v>41</v>
      </c>
      <c r="D1082" s="2" t="s">
        <v>42</v>
      </c>
      <c r="E1082" s="5" t="s">
        <v>1116</v>
      </c>
      <c r="F1082" s="3" t="s">
        <v>1117</v>
      </c>
      <c r="G1082" s="3" t="s">
        <v>1878</v>
      </c>
      <c r="H1082" s="2" t="s">
        <v>50</v>
      </c>
      <c r="I1082" s="2" t="s">
        <v>2748</v>
      </c>
      <c r="J1082" s="3" t="str">
        <f>HYPERLINK("https://www.boe.es/gazeta/dias/1829/09/03/pdfs/GMD-1829-122.pdf#page=3","Abrir facsímil")</f>
        <v>Abrir facsímil</v>
      </c>
      <c r="K1082" s="3" t="s">
        <v>52</v>
      </c>
    </row>
    <row r="1083" spans="1:11" ht="42" customHeight="1">
      <c r="A1083" s="2" t="s">
        <v>2749</v>
      </c>
      <c r="B1083" s="2" t="s">
        <v>2750</v>
      </c>
      <c r="C1083" s="2" t="s">
        <v>41</v>
      </c>
      <c r="D1083" s="2" t="s">
        <v>42</v>
      </c>
      <c r="E1083" s="5" t="s">
        <v>248</v>
      </c>
      <c r="F1083" s="3" t="s">
        <v>249</v>
      </c>
      <c r="G1083" s="3" t="s">
        <v>21</v>
      </c>
      <c r="H1083" s="2" t="s">
        <v>22</v>
      </c>
      <c r="I1083" s="2" t="s">
        <v>2751</v>
      </c>
      <c r="J1083" s="3" t="str">
        <f>HYPERLINK("https://www.boe.es/gazeta/dias/1829/12/31/pdfs/GMD-1829-180.pdf#page=3","Abrir facsímil")</f>
        <v>Abrir facsímil</v>
      </c>
      <c r="K1083" s="3" t="s">
        <v>24</v>
      </c>
    </row>
    <row r="1084" spans="1:11" ht="42" customHeight="1">
      <c r="A1084" s="2" t="s">
        <v>2752</v>
      </c>
      <c r="B1084" s="2" t="s">
        <v>2753</v>
      </c>
      <c r="C1084" s="2" t="s">
        <v>17</v>
      </c>
      <c r="D1084" s="2" t="s">
        <v>18</v>
      </c>
      <c r="E1084" s="5" t="s">
        <v>1002</v>
      </c>
      <c r="F1084" s="3" t="s">
        <v>1003</v>
      </c>
      <c r="G1084" s="3" t="s">
        <v>21</v>
      </c>
      <c r="H1084" s="2" t="s">
        <v>50</v>
      </c>
      <c r="I1084" s="2" t="s">
        <v>2754</v>
      </c>
      <c r="J1084" s="3" t="str">
        <f>HYPERLINK("https://www.boe.es/gazeta/dias/1829/04/04/pdfs/GMD-1829-41.pdf#page=3","Abrir facsímil")</f>
        <v>Abrir facsímil</v>
      </c>
      <c r="K1084" s="3" t="s">
        <v>52</v>
      </c>
    </row>
    <row r="1085" spans="1:11" ht="42" customHeight="1">
      <c r="A1085" s="2" t="s">
        <v>2755</v>
      </c>
      <c r="B1085" s="2" t="s">
        <v>2756</v>
      </c>
      <c r="C1085" s="2" t="s">
        <v>17</v>
      </c>
      <c r="D1085" s="2" t="s">
        <v>18</v>
      </c>
      <c r="E1085" s="5" t="s">
        <v>1172</v>
      </c>
      <c r="F1085" s="3" t="s">
        <v>1173</v>
      </c>
      <c r="G1085" s="3" t="s">
        <v>30</v>
      </c>
      <c r="H1085" s="2" t="s">
        <v>50</v>
      </c>
      <c r="I1085" s="2" t="s">
        <v>2757</v>
      </c>
      <c r="J1085" s="3" t="str">
        <f>HYPERLINK("https://www.boe.es/gazeta/dias/1829/12/15/pdfs/GMD-1829-173.pdf#page=4","Abrir facsímil")</f>
        <v>Abrir facsímil</v>
      </c>
      <c r="K1085" s="3" t="s">
        <v>52</v>
      </c>
    </row>
    <row r="1086" spans="1:11" ht="42" customHeight="1">
      <c r="A1086" s="2" t="s">
        <v>2758</v>
      </c>
      <c r="B1086" s="2" t="s">
        <v>2758</v>
      </c>
      <c r="C1086" s="2" t="s">
        <v>41</v>
      </c>
      <c r="D1086" s="2" t="s">
        <v>42</v>
      </c>
      <c r="E1086" s="5" t="s">
        <v>209</v>
      </c>
      <c r="F1086" s="3" t="s">
        <v>210</v>
      </c>
      <c r="G1086" s="3" t="s">
        <v>45</v>
      </c>
      <c r="H1086" s="2" t="s">
        <v>50</v>
      </c>
      <c r="I1086" s="2" t="s">
        <v>2759</v>
      </c>
      <c r="J1086" s="3" t="str">
        <f>HYPERLINK("https://www.boe.es/gazeta/dias/1829/09/26/pdfs/GMD-1829-139.pdf#page=1","Abrir facsímil")</f>
        <v>Abrir facsímil</v>
      </c>
      <c r="K1086" s="3" t="s">
        <v>52</v>
      </c>
    </row>
    <row r="1087" spans="1:11" ht="42" customHeight="1">
      <c r="A1087" s="2" t="s">
        <v>2760</v>
      </c>
      <c r="B1087" s="2" t="s">
        <v>2761</v>
      </c>
      <c r="C1087" s="2" t="s">
        <v>61</v>
      </c>
      <c r="D1087" s="2" t="s">
        <v>18</v>
      </c>
      <c r="E1087" s="5" t="s">
        <v>344</v>
      </c>
      <c r="F1087" s="3" t="s">
        <v>345</v>
      </c>
      <c r="G1087" s="3" t="s">
        <v>30</v>
      </c>
      <c r="H1087" s="2" t="s">
        <v>50</v>
      </c>
      <c r="I1087" s="2" t="s">
        <v>2762</v>
      </c>
      <c r="J1087" s="3" t="str">
        <f>HYPERLINK("https://www.boe.es/gazeta/dias/1829/08/29/pdfs/GMD-1829-120.pdf#page=4","Abrir facsímil")</f>
        <v>Abrir facsímil</v>
      </c>
      <c r="K1087" s="3" t="s">
        <v>52</v>
      </c>
    </row>
    <row r="1088" spans="1:11" ht="42" customHeight="1">
      <c r="A1088" s="2" t="s">
        <v>2763</v>
      </c>
      <c r="B1088" s="2" t="s">
        <v>2764</v>
      </c>
      <c r="C1088" s="2" t="s">
        <v>17</v>
      </c>
      <c r="D1088" s="2" t="s">
        <v>18</v>
      </c>
      <c r="E1088" s="5" t="s">
        <v>344</v>
      </c>
      <c r="F1088" s="3" t="s">
        <v>345</v>
      </c>
      <c r="G1088" s="3" t="s">
        <v>30</v>
      </c>
      <c r="H1088" s="2" t="s">
        <v>50</v>
      </c>
      <c r="I1088" s="2" t="s">
        <v>2765</v>
      </c>
      <c r="J1088" s="3" t="str">
        <f>HYPERLINK("https://www.boe.es/gazeta/dias/1829/08/29/pdfs/GMD-1829-120.pdf#page=4","Abrir facsímil")</f>
        <v>Abrir facsímil</v>
      </c>
      <c r="K1088" s="3" t="s">
        <v>52</v>
      </c>
    </row>
    <row r="1089" spans="1:11" ht="42" customHeight="1">
      <c r="A1089" s="2" t="s">
        <v>2766</v>
      </c>
      <c r="B1089" s="2" t="s">
        <v>2767</v>
      </c>
      <c r="C1089" s="2" t="s">
        <v>17</v>
      </c>
      <c r="D1089" s="2" t="s">
        <v>18</v>
      </c>
      <c r="E1089" s="5" t="s">
        <v>344</v>
      </c>
      <c r="F1089" s="3" t="s">
        <v>345</v>
      </c>
      <c r="G1089" s="3" t="s">
        <v>30</v>
      </c>
      <c r="H1089" s="2" t="s">
        <v>50</v>
      </c>
      <c r="I1089" s="2" t="s">
        <v>2768</v>
      </c>
      <c r="J1089" s="3" t="str">
        <f>HYPERLINK("https://www.boe.es/gazeta/dias/1829/08/29/pdfs/GMD-1829-120.pdf#page=4","Abrir facsímil")</f>
        <v>Abrir facsímil</v>
      </c>
      <c r="K1089" s="3" t="s">
        <v>52</v>
      </c>
    </row>
    <row r="1090" spans="1:11" ht="42" customHeight="1">
      <c r="A1090" s="2" t="s">
        <v>2769</v>
      </c>
      <c r="B1090" s="2" t="s">
        <v>2769</v>
      </c>
      <c r="C1090" s="2" t="s">
        <v>17</v>
      </c>
      <c r="D1090" s="2" t="s">
        <v>18</v>
      </c>
      <c r="E1090" s="5" t="s">
        <v>339</v>
      </c>
      <c r="F1090" s="3" t="s">
        <v>340</v>
      </c>
      <c r="G1090" s="3" t="s">
        <v>30</v>
      </c>
      <c r="H1090" s="2" t="s">
        <v>50</v>
      </c>
      <c r="I1090" s="2" t="s">
        <v>2770</v>
      </c>
      <c r="J1090" s="3" t="str">
        <f>HYPERLINK("https://www.boe.es/gazeta/dias/1829/03/03/pdfs/GMD-1829-27.pdf#page=4","Abrir facsímil")</f>
        <v>Abrir facsímil</v>
      </c>
      <c r="K1090" s="3" t="s">
        <v>52</v>
      </c>
    </row>
    <row r="1091" spans="1:11" ht="42" customHeight="1">
      <c r="A1091" s="2" t="s">
        <v>2771</v>
      </c>
      <c r="B1091" s="2" t="s">
        <v>2772</v>
      </c>
      <c r="C1091" s="2" t="s">
        <v>17</v>
      </c>
      <c r="D1091" s="2" t="s">
        <v>18</v>
      </c>
      <c r="E1091" s="5" t="s">
        <v>1007</v>
      </c>
      <c r="F1091" s="3" t="s">
        <v>1008</v>
      </c>
      <c r="G1091" s="3" t="s">
        <v>30</v>
      </c>
      <c r="H1091" s="2" t="s">
        <v>50</v>
      </c>
      <c r="I1091" s="2" t="s">
        <v>2773</v>
      </c>
      <c r="J1091" s="3" t="str">
        <f>HYPERLINK("https://www.boe.es/gazeta/dias/1829/08/27/pdfs/GMD-1829-119.pdf#page=4","Abrir facsímil")</f>
        <v>Abrir facsímil</v>
      </c>
      <c r="K1091" s="3" t="s">
        <v>52</v>
      </c>
    </row>
    <row r="1092" spans="1:11" ht="42" customHeight="1">
      <c r="A1092" s="2" t="s">
        <v>2774</v>
      </c>
      <c r="B1092" s="2" t="s">
        <v>2775</v>
      </c>
      <c r="C1092" s="2" t="s">
        <v>55</v>
      </c>
      <c r="D1092" s="2" t="s">
        <v>18</v>
      </c>
      <c r="E1092" s="5" t="s">
        <v>62</v>
      </c>
      <c r="F1092" s="3" t="s">
        <v>63</v>
      </c>
      <c r="G1092" s="3" t="s">
        <v>495</v>
      </c>
      <c r="H1092" s="2" t="s">
        <v>50</v>
      </c>
      <c r="I1092" s="2" t="s">
        <v>2776</v>
      </c>
      <c r="J1092" s="3" t="str">
        <f>HYPERLINK("https://www.boe.es/gazeta/dias/1829/02/19/pdfs/GMD-1829-22.pdf#page=4","Abrir facsímil")</f>
        <v>Abrir facsímil</v>
      </c>
      <c r="K1092" s="3" t="s">
        <v>52</v>
      </c>
    </row>
    <row r="1093" spans="1:11" ht="42" customHeight="1">
      <c r="A1093" s="2" t="s">
        <v>2777</v>
      </c>
      <c r="B1093" s="2" t="s">
        <v>2778</v>
      </c>
      <c r="C1093" s="2" t="s">
        <v>55</v>
      </c>
      <c r="D1093" s="2" t="s">
        <v>18</v>
      </c>
      <c r="E1093" s="5" t="s">
        <v>102</v>
      </c>
      <c r="F1093" s="3" t="s">
        <v>103</v>
      </c>
      <c r="G1093" s="3" t="s">
        <v>21</v>
      </c>
      <c r="H1093" s="2" t="s">
        <v>50</v>
      </c>
      <c r="I1093" s="2" t="s">
        <v>2779</v>
      </c>
      <c r="J1093" s="3" t="str">
        <f>HYPERLINK("https://www.boe.es/gazeta/dias/1829/01/31/pdfs/GMD-1829-14.pdf#page=3","Abrir facsímil")</f>
        <v>Abrir facsímil</v>
      </c>
      <c r="K1093" s="3" t="s">
        <v>52</v>
      </c>
    </row>
    <row r="1094" spans="1:11" ht="42" customHeight="1">
      <c r="A1094" s="2" t="s">
        <v>2780</v>
      </c>
      <c r="B1094" s="2" t="s">
        <v>2781</v>
      </c>
      <c r="C1094" s="2" t="s">
        <v>17</v>
      </c>
      <c r="D1094" s="2" t="s">
        <v>18</v>
      </c>
      <c r="E1094" s="5" t="s">
        <v>466</v>
      </c>
      <c r="F1094" s="3" t="s">
        <v>467</v>
      </c>
      <c r="G1094" s="3" t="s">
        <v>21</v>
      </c>
      <c r="H1094" s="2" t="s">
        <v>50</v>
      </c>
      <c r="I1094" s="2" t="s">
        <v>2782</v>
      </c>
      <c r="J1094" s="3" t="str">
        <f>HYPERLINK("https://www.boe.es/gazeta/dias/1829/12/01/pdfs/GMD-1829-167.pdf#page=3","Abrir facsímil")</f>
        <v>Abrir facsímil</v>
      </c>
      <c r="K1094" s="3" t="s">
        <v>52</v>
      </c>
    </row>
    <row r="1095" spans="1:11" ht="42" customHeight="1">
      <c r="A1095" s="2" t="s">
        <v>2783</v>
      </c>
      <c r="B1095" s="2" t="s">
        <v>2783</v>
      </c>
      <c r="C1095" s="2" t="s">
        <v>34</v>
      </c>
      <c r="D1095" s="2" t="s">
        <v>35</v>
      </c>
      <c r="E1095" s="5" t="s">
        <v>1116</v>
      </c>
      <c r="F1095" s="3" t="s">
        <v>1117</v>
      </c>
      <c r="G1095" s="3" t="s">
        <v>30</v>
      </c>
      <c r="H1095" s="2" t="s">
        <v>50</v>
      </c>
      <c r="I1095" s="2" t="s">
        <v>2784</v>
      </c>
      <c r="J1095" s="3" t="str">
        <f>HYPERLINK("https://www.boe.es/gazeta/dias/1829/09/03/pdfs/GMD-1829-122.pdf#page=4","Abrir facsímil")</f>
        <v>Abrir facsímil</v>
      </c>
      <c r="K1095" s="3" t="s">
        <v>52</v>
      </c>
    </row>
    <row r="1096" spans="1:11" ht="42" customHeight="1">
      <c r="A1096" s="2" t="s">
        <v>2785</v>
      </c>
      <c r="B1096" s="2" t="s">
        <v>2785</v>
      </c>
      <c r="C1096" s="2" t="s">
        <v>41</v>
      </c>
      <c r="D1096" s="2" t="s">
        <v>42</v>
      </c>
      <c r="E1096" s="5" t="s">
        <v>674</v>
      </c>
      <c r="F1096" s="3" t="s">
        <v>675</v>
      </c>
      <c r="G1096" s="3" t="s">
        <v>71</v>
      </c>
      <c r="H1096" s="2" t="s">
        <v>50</v>
      </c>
      <c r="I1096" s="2" t="s">
        <v>2786</v>
      </c>
      <c r="J1096" s="3" t="str">
        <f>HYPERLINK("https://www.boe.es/gazeta/dias/1829/05/23/pdfs/GMD-1829-78.pdf#page=2","Abrir facsímil")</f>
        <v>Abrir facsímil</v>
      </c>
      <c r="K1096" s="3" t="s">
        <v>52</v>
      </c>
    </row>
    <row r="1097" spans="1:11" ht="42" customHeight="1">
      <c r="A1097" s="2" t="s">
        <v>2785</v>
      </c>
      <c r="B1097" s="2" t="s">
        <v>2785</v>
      </c>
      <c r="C1097" s="2" t="s">
        <v>41</v>
      </c>
      <c r="D1097" s="2" t="s">
        <v>42</v>
      </c>
      <c r="E1097" s="5" t="s">
        <v>403</v>
      </c>
      <c r="F1097" s="3" t="s">
        <v>404</v>
      </c>
      <c r="G1097" s="3" t="s">
        <v>71</v>
      </c>
      <c r="H1097" s="2" t="s">
        <v>50</v>
      </c>
      <c r="I1097" s="2" t="s">
        <v>2787</v>
      </c>
      <c r="J1097" s="3" t="str">
        <f>HYPERLINK("https://www.boe.es/gazeta/dias/1829/10/22/pdfs/GMD-1829-150.pdf#page=2","Abrir facsímil")</f>
        <v>Abrir facsímil</v>
      </c>
      <c r="K1097" s="3" t="s">
        <v>52</v>
      </c>
    </row>
    <row r="1098" spans="1:11" ht="42" customHeight="1">
      <c r="A1098" s="2" t="s">
        <v>2788</v>
      </c>
      <c r="B1098" s="2" t="s">
        <v>2789</v>
      </c>
      <c r="C1098" s="2" t="s">
        <v>27</v>
      </c>
      <c r="D1098" s="2" t="s">
        <v>18</v>
      </c>
      <c r="E1098" s="5" t="s">
        <v>576</v>
      </c>
      <c r="F1098" s="3" t="s">
        <v>577</v>
      </c>
      <c r="G1098" s="3" t="s">
        <v>30</v>
      </c>
      <c r="H1098" s="2" t="s">
        <v>50</v>
      </c>
      <c r="I1098" s="2" t="s">
        <v>2790</v>
      </c>
      <c r="J1098" s="3" t="str">
        <f>HYPERLINK("https://www.boe.es/gazeta/dias/1829/04/25/pdfs/GMD-1829-50.pdf#page=4","Abrir facsímil")</f>
        <v>Abrir facsímil</v>
      </c>
      <c r="K1098" s="3" t="s">
        <v>52</v>
      </c>
    </row>
    <row r="1099" spans="1:11" ht="42" customHeight="1">
      <c r="A1099" s="2" t="s">
        <v>2791</v>
      </c>
      <c r="B1099" s="2" t="s">
        <v>2791</v>
      </c>
      <c r="C1099" s="2" t="s">
        <v>41</v>
      </c>
      <c r="D1099" s="2" t="s">
        <v>42</v>
      </c>
      <c r="E1099" s="5" t="s">
        <v>564</v>
      </c>
      <c r="F1099" s="3" t="s">
        <v>565</v>
      </c>
      <c r="G1099" s="3" t="s">
        <v>45</v>
      </c>
      <c r="H1099" s="2" t="s">
        <v>50</v>
      </c>
      <c r="I1099" s="2" t="s">
        <v>2792</v>
      </c>
      <c r="J1099" s="3" t="str">
        <f>HYPERLINK("https://www.boe.es/gazeta/dias/1829/02/05/pdfs/GMD-1829-16.pdf#page=1","Abrir facsímil")</f>
        <v>Abrir facsímil</v>
      </c>
      <c r="K1099" s="3" t="s">
        <v>52</v>
      </c>
    </row>
    <row r="1100" spans="1:11" ht="42" customHeight="1">
      <c r="A1100" s="2" t="s">
        <v>2791</v>
      </c>
      <c r="B1100" s="2" t="s">
        <v>2791</v>
      </c>
      <c r="C1100" s="2" t="s">
        <v>41</v>
      </c>
      <c r="D1100" s="2" t="s">
        <v>42</v>
      </c>
      <c r="E1100" s="5" t="s">
        <v>1002</v>
      </c>
      <c r="F1100" s="3" t="s">
        <v>1003</v>
      </c>
      <c r="G1100" s="3" t="s">
        <v>71</v>
      </c>
      <c r="H1100" s="2" t="s">
        <v>50</v>
      </c>
      <c r="I1100" s="2" t="s">
        <v>2793</v>
      </c>
      <c r="J1100" s="3" t="str">
        <f>HYPERLINK("https://www.boe.es/gazeta/dias/1829/04/04/pdfs/GMD-1829-41.pdf#page=2","Abrir facsímil")</f>
        <v>Abrir facsímil</v>
      </c>
      <c r="K1100" s="3" t="s">
        <v>52</v>
      </c>
    </row>
    <row r="1101" spans="1:11" ht="42" customHeight="1">
      <c r="A1101" s="2" t="s">
        <v>2791</v>
      </c>
      <c r="B1101" s="2" t="s">
        <v>2791</v>
      </c>
      <c r="C1101" s="2" t="s">
        <v>41</v>
      </c>
      <c r="D1101" s="2" t="s">
        <v>42</v>
      </c>
      <c r="E1101" s="5" t="s">
        <v>168</v>
      </c>
      <c r="F1101" s="3" t="s">
        <v>169</v>
      </c>
      <c r="G1101" s="3" t="s">
        <v>45</v>
      </c>
      <c r="H1101" s="2" t="s">
        <v>50</v>
      </c>
      <c r="I1101" s="2" t="s">
        <v>2794</v>
      </c>
      <c r="J1101" s="3" t="str">
        <f>HYPERLINK("https://www.boe.es/gazeta/dias/1829/07/04/pdfs/GMD-1829-96.pdf#page=1","Abrir facsímil")</f>
        <v>Abrir facsímil</v>
      </c>
      <c r="K1101" s="3" t="s">
        <v>52</v>
      </c>
    </row>
    <row r="1102" spans="1:11" ht="42" customHeight="1">
      <c r="A1102" s="2" t="s">
        <v>2791</v>
      </c>
      <c r="B1102" s="2" t="s">
        <v>2791</v>
      </c>
      <c r="C1102" s="2" t="s">
        <v>167</v>
      </c>
      <c r="D1102" s="2" t="s">
        <v>18</v>
      </c>
      <c r="E1102" s="5" t="s">
        <v>647</v>
      </c>
      <c r="F1102" s="3" t="s">
        <v>648</v>
      </c>
      <c r="G1102" s="3" t="s">
        <v>915</v>
      </c>
      <c r="H1102" s="2" t="s">
        <v>50</v>
      </c>
      <c r="I1102" s="2" t="s">
        <v>2795</v>
      </c>
      <c r="J1102" s="3" t="str">
        <f>HYPERLINK("https://www.boe.es/gazeta/dias/1829/07/09/pdfs/GMD-1829-98.pdf#page=1","Abrir facsímil")</f>
        <v>Abrir facsímil</v>
      </c>
      <c r="K1102" s="3" t="s">
        <v>52</v>
      </c>
    </row>
    <row r="1103" spans="1:11" ht="42" customHeight="1">
      <c r="A1103" s="2" t="s">
        <v>2791</v>
      </c>
      <c r="B1103" s="2" t="s">
        <v>2791</v>
      </c>
      <c r="C1103" s="2" t="s">
        <v>41</v>
      </c>
      <c r="D1103" s="2" t="s">
        <v>42</v>
      </c>
      <c r="E1103" s="5" t="s">
        <v>1833</v>
      </c>
      <c r="F1103" s="3" t="s">
        <v>1834</v>
      </c>
      <c r="G1103" s="3" t="s">
        <v>71</v>
      </c>
      <c r="H1103" s="2" t="s">
        <v>50</v>
      </c>
      <c r="I1103" s="2" t="s">
        <v>2796</v>
      </c>
      <c r="J1103" s="3" t="str">
        <f>HYPERLINK("https://www.boe.es/gazeta/dias/1829/07/18/pdfs/GMD-1829-102.pdf#page=2","Abrir facsímil")</f>
        <v>Abrir facsímil</v>
      </c>
      <c r="K1103" s="3" t="s">
        <v>52</v>
      </c>
    </row>
    <row r="1104" spans="1:11" ht="42" customHeight="1">
      <c r="A1104" s="2" t="s">
        <v>2797</v>
      </c>
      <c r="B1104" s="2" t="s">
        <v>2797</v>
      </c>
      <c r="C1104" s="2" t="s">
        <v>17</v>
      </c>
      <c r="D1104" s="2" t="s">
        <v>18</v>
      </c>
      <c r="E1104" s="5" t="s">
        <v>1116</v>
      </c>
      <c r="F1104" s="3" t="s">
        <v>1117</v>
      </c>
      <c r="G1104" s="3" t="s">
        <v>1878</v>
      </c>
      <c r="H1104" s="2" t="s">
        <v>50</v>
      </c>
      <c r="I1104" s="2" t="s">
        <v>2798</v>
      </c>
      <c r="J1104" s="3" t="str">
        <f>HYPERLINK("https://www.boe.es/gazeta/dias/1829/09/03/pdfs/GMD-1829-122.pdf#page=3","Abrir facsímil")</f>
        <v>Abrir facsímil</v>
      </c>
      <c r="K1104" s="3" t="s">
        <v>52</v>
      </c>
    </row>
    <row r="1105" spans="1:11" ht="42" customHeight="1">
      <c r="A1105" s="2" t="s">
        <v>2791</v>
      </c>
      <c r="B1105" s="2" t="s">
        <v>2791</v>
      </c>
      <c r="C1105" s="2" t="s">
        <v>41</v>
      </c>
      <c r="D1105" s="2" t="s">
        <v>42</v>
      </c>
      <c r="E1105" s="5" t="s">
        <v>1116</v>
      </c>
      <c r="F1105" s="3" t="s">
        <v>1117</v>
      </c>
      <c r="G1105" s="3" t="s">
        <v>71</v>
      </c>
      <c r="H1105" s="2" t="s">
        <v>50</v>
      </c>
      <c r="I1105" s="2" t="s">
        <v>2799</v>
      </c>
      <c r="J1105" s="3" t="str">
        <f>HYPERLINK("https://www.boe.es/gazeta/dias/1829/09/03/pdfs/GMD-1829-122.pdf#page=2","Abrir facsímil")</f>
        <v>Abrir facsímil</v>
      </c>
      <c r="K1105" s="3" t="s">
        <v>52</v>
      </c>
    </row>
    <row r="1106" spans="1:11" ht="42" customHeight="1">
      <c r="A1106" s="2" t="s">
        <v>2791</v>
      </c>
      <c r="B1106" s="2" t="s">
        <v>2791</v>
      </c>
      <c r="C1106" s="2" t="s">
        <v>41</v>
      </c>
      <c r="D1106" s="2" t="s">
        <v>42</v>
      </c>
      <c r="E1106" s="5" t="s">
        <v>56</v>
      </c>
      <c r="F1106" s="3" t="s">
        <v>57</v>
      </c>
      <c r="G1106" s="3" t="s">
        <v>71</v>
      </c>
      <c r="H1106" s="2" t="s">
        <v>50</v>
      </c>
      <c r="I1106" s="2" t="s">
        <v>2800</v>
      </c>
      <c r="J1106" s="3" t="str">
        <f>HYPERLINK("https://www.boe.es/gazeta/dias/1829/09/15/pdfs/GMD-1829-134.pdf#page=2","Abrir facsímil")</f>
        <v>Abrir facsímil</v>
      </c>
      <c r="K1106" s="3" t="s">
        <v>52</v>
      </c>
    </row>
    <row r="1107" spans="1:11" ht="42" customHeight="1">
      <c r="A1107" s="2" t="s">
        <v>2791</v>
      </c>
      <c r="B1107" s="2" t="s">
        <v>2791</v>
      </c>
      <c r="C1107" s="2" t="s">
        <v>41</v>
      </c>
      <c r="D1107" s="2" t="s">
        <v>42</v>
      </c>
      <c r="E1107" s="5" t="s">
        <v>316</v>
      </c>
      <c r="F1107" s="3" t="s">
        <v>317</v>
      </c>
      <c r="G1107" s="3" t="s">
        <v>1639</v>
      </c>
      <c r="H1107" s="2" t="s">
        <v>50</v>
      </c>
      <c r="I1107" s="2" t="s">
        <v>2801</v>
      </c>
      <c r="J1107" s="3" t="str">
        <f>HYPERLINK("https://www.boe.es/gazeta/dias/1829/09/22/pdfs/GMD-1829-137.pdf#page=2","Abrir facsímil")</f>
        <v>Abrir facsímil</v>
      </c>
      <c r="K1107" s="3" t="s">
        <v>52</v>
      </c>
    </row>
    <row r="1108" spans="1:11" ht="42" customHeight="1">
      <c r="A1108" s="2" t="s">
        <v>2802</v>
      </c>
      <c r="B1108" s="2" t="s">
        <v>2802</v>
      </c>
      <c r="C1108" s="2" t="s">
        <v>41</v>
      </c>
      <c r="D1108" s="2" t="s">
        <v>42</v>
      </c>
      <c r="E1108" s="5" t="s">
        <v>1279</v>
      </c>
      <c r="F1108" s="3" t="s">
        <v>1280</v>
      </c>
      <c r="G1108" s="3" t="s">
        <v>45</v>
      </c>
      <c r="H1108" s="2" t="s">
        <v>50</v>
      </c>
      <c r="I1108" s="2" t="s">
        <v>2803</v>
      </c>
      <c r="J1108" s="3" t="str">
        <f>HYPERLINK("https://www.boe.es/gazeta/dias/1829/06/30/pdfs/GMD-1829-94.pdf#page=1","Abrir facsímil")</f>
        <v>Abrir facsímil</v>
      </c>
      <c r="K1108" s="3" t="s">
        <v>52</v>
      </c>
    </row>
    <row r="1109" spans="1:11" ht="42" customHeight="1">
      <c r="A1109" s="2" t="s">
        <v>2804</v>
      </c>
      <c r="B1109" s="2" t="s">
        <v>2804</v>
      </c>
      <c r="C1109" s="2" t="s">
        <v>151</v>
      </c>
      <c r="D1109" s="2" t="s">
        <v>18</v>
      </c>
      <c r="E1109" s="5" t="s">
        <v>79</v>
      </c>
      <c r="F1109" s="3" t="s">
        <v>80</v>
      </c>
      <c r="G1109" s="3" t="s">
        <v>21</v>
      </c>
      <c r="H1109" s="2" t="s">
        <v>50</v>
      </c>
      <c r="I1109" s="2" t="s">
        <v>2805</v>
      </c>
      <c r="J1109" s="3" t="str">
        <f>HYPERLINK("https://www.boe.es/gazeta/dias/1829/02/21/pdfs/GMD-1829-23.pdf#page=3","Abrir facsímil")</f>
        <v>Abrir facsímil</v>
      </c>
      <c r="K1109" s="3" t="s">
        <v>52</v>
      </c>
    </row>
    <row r="1110" spans="1:11" ht="42" customHeight="1">
      <c r="A1110" s="2" t="s">
        <v>2804</v>
      </c>
      <c r="B1110" s="2" t="s">
        <v>2804</v>
      </c>
      <c r="C1110" s="2" t="s">
        <v>151</v>
      </c>
      <c r="D1110" s="2" t="s">
        <v>18</v>
      </c>
      <c r="E1110" s="5" t="s">
        <v>339</v>
      </c>
      <c r="F1110" s="3" t="s">
        <v>340</v>
      </c>
      <c r="G1110" s="3" t="s">
        <v>71</v>
      </c>
      <c r="H1110" s="2" t="s">
        <v>50</v>
      </c>
      <c r="I1110" s="2" t="s">
        <v>2806</v>
      </c>
      <c r="J1110" s="3" t="str">
        <f>HYPERLINK("https://www.boe.es/gazeta/dias/1829/03/03/pdfs/GMD-1829-27.pdf#page=2","Abrir facsímil")</f>
        <v>Abrir facsímil</v>
      </c>
      <c r="K1110" s="3" t="s">
        <v>52</v>
      </c>
    </row>
    <row r="1111" spans="1:11" ht="42" customHeight="1">
      <c r="A1111" s="2" t="s">
        <v>2804</v>
      </c>
      <c r="B1111" s="2" t="s">
        <v>2804</v>
      </c>
      <c r="C1111" s="2" t="s">
        <v>61</v>
      </c>
      <c r="D1111" s="2" t="s">
        <v>18</v>
      </c>
      <c r="E1111" s="5" t="s">
        <v>294</v>
      </c>
      <c r="F1111" s="3" t="s">
        <v>295</v>
      </c>
      <c r="G1111" s="3" t="s">
        <v>21</v>
      </c>
      <c r="H1111" s="2" t="s">
        <v>50</v>
      </c>
      <c r="I1111" s="2" t="s">
        <v>2807</v>
      </c>
      <c r="J1111" s="3" t="str">
        <f>HYPERLINK("https://www.boe.es/gazeta/dias/1829/03/21/pdfs/GMD-1829-35.pdf#page=3","Abrir facsímil")</f>
        <v>Abrir facsímil</v>
      </c>
      <c r="K1111" s="3" t="s">
        <v>52</v>
      </c>
    </row>
    <row r="1112" spans="1:11" ht="42" customHeight="1">
      <c r="A1112" s="2" t="s">
        <v>2804</v>
      </c>
      <c r="B1112" s="2" t="s">
        <v>2804</v>
      </c>
      <c r="C1112" s="2" t="s">
        <v>27</v>
      </c>
      <c r="D1112" s="2" t="s">
        <v>18</v>
      </c>
      <c r="E1112" s="5" t="s">
        <v>279</v>
      </c>
      <c r="F1112" s="3" t="s">
        <v>280</v>
      </c>
      <c r="G1112" s="3" t="s">
        <v>21</v>
      </c>
      <c r="H1112" s="2" t="s">
        <v>50</v>
      </c>
      <c r="I1112" s="2" t="s">
        <v>2808</v>
      </c>
      <c r="J1112" s="3" t="str">
        <f>HYPERLINK("https://www.boe.es/gazeta/dias/1829/06/27/pdfs/GMD-1829-93.pdf#page=3","Abrir facsímil")</f>
        <v>Abrir facsímil</v>
      </c>
      <c r="K1112" s="3" t="s">
        <v>52</v>
      </c>
    </row>
    <row r="1113" spans="1:11" ht="42" customHeight="1">
      <c r="A1113" s="2" t="s">
        <v>2804</v>
      </c>
      <c r="B1113" s="2" t="s">
        <v>2804</v>
      </c>
      <c r="C1113" s="2" t="s">
        <v>61</v>
      </c>
      <c r="D1113" s="2" t="s">
        <v>18</v>
      </c>
      <c r="E1113" s="5" t="s">
        <v>1195</v>
      </c>
      <c r="F1113" s="3" t="s">
        <v>1196</v>
      </c>
      <c r="G1113" s="3" t="s">
        <v>1810</v>
      </c>
      <c r="H1113" s="2" t="s">
        <v>50</v>
      </c>
      <c r="I1113" s="2" t="s">
        <v>2809</v>
      </c>
      <c r="J1113" s="3" t="str">
        <f>HYPERLINK("https://www.boe.es/gazeta/dias/1829/08/08/pdfs/GMD-1829-111.pdf#page=2","Abrir facsímil")</f>
        <v>Abrir facsímil</v>
      </c>
      <c r="K1113" s="3" t="s">
        <v>52</v>
      </c>
    </row>
    <row r="1114" spans="1:11" ht="42" customHeight="1">
      <c r="A1114" s="2" t="s">
        <v>2810</v>
      </c>
      <c r="B1114" s="2" t="s">
        <v>2811</v>
      </c>
      <c r="C1114" s="2" t="s">
        <v>41</v>
      </c>
      <c r="D1114" s="2" t="s">
        <v>42</v>
      </c>
      <c r="E1114" s="5" t="s">
        <v>220</v>
      </c>
      <c r="F1114" s="3" t="s">
        <v>221</v>
      </c>
      <c r="G1114" s="3" t="s">
        <v>21</v>
      </c>
      <c r="H1114" s="2" t="s">
        <v>50</v>
      </c>
      <c r="I1114" s="2" t="s">
        <v>2812</v>
      </c>
      <c r="J1114" s="3" t="str">
        <f>HYPERLINK("https://www.boe.es/gazeta/dias/1829/12/10/pdfs/GMD-1829-171.pdf#page=3","Abrir facsímil")</f>
        <v>Abrir facsímil</v>
      </c>
      <c r="K1114" s="3" t="s">
        <v>52</v>
      </c>
    </row>
    <row r="1115" spans="1:11" ht="42" customHeight="1">
      <c r="A1115" s="2" t="s">
        <v>2813</v>
      </c>
      <c r="B1115" s="2" t="s">
        <v>2814</v>
      </c>
      <c r="C1115" s="2" t="s">
        <v>41</v>
      </c>
      <c r="D1115" s="2" t="s">
        <v>42</v>
      </c>
      <c r="E1115" s="5" t="s">
        <v>248</v>
      </c>
      <c r="F1115" s="3" t="s">
        <v>249</v>
      </c>
      <c r="G1115" s="3" t="s">
        <v>21</v>
      </c>
      <c r="H1115" s="2" t="s">
        <v>50</v>
      </c>
      <c r="I1115" s="2" t="s">
        <v>2815</v>
      </c>
      <c r="J1115" s="3" t="str">
        <f>HYPERLINK("https://www.boe.es/gazeta/dias/1829/12/31/pdfs/GMD-1829-180.pdf#page=3","Abrir facsímil")</f>
        <v>Abrir facsímil</v>
      </c>
      <c r="K1115" s="3" t="s">
        <v>52</v>
      </c>
    </row>
    <row r="1116" spans="1:11" ht="42" customHeight="1">
      <c r="A1116" s="2" t="s">
        <v>2816</v>
      </c>
      <c r="B1116" s="2" t="s">
        <v>2817</v>
      </c>
      <c r="C1116" s="2" t="s">
        <v>151</v>
      </c>
      <c r="D1116" s="2" t="s">
        <v>18</v>
      </c>
      <c r="E1116" s="5" t="s">
        <v>183</v>
      </c>
      <c r="F1116" s="3" t="s">
        <v>184</v>
      </c>
      <c r="G1116" s="3" t="s">
        <v>21</v>
      </c>
      <c r="H1116" s="2" t="s">
        <v>50</v>
      </c>
      <c r="I1116" s="2" t="s">
        <v>2818</v>
      </c>
      <c r="J1116" s="3" t="str">
        <f>HYPERLINK("https://www.boe.es/gazeta/dias/1829/10/13/pdfs/GMD-1829-146.pdf#page=3","Abrir facsímil")</f>
        <v>Abrir facsímil</v>
      </c>
      <c r="K1116" s="3" t="s">
        <v>52</v>
      </c>
    </row>
    <row r="1117" spans="1:11" ht="42" customHeight="1">
      <c r="A1117" s="2" t="s">
        <v>2819</v>
      </c>
      <c r="B1117" s="2" t="s">
        <v>2820</v>
      </c>
      <c r="C1117" s="2" t="s">
        <v>167</v>
      </c>
      <c r="D1117" s="2" t="s">
        <v>18</v>
      </c>
      <c r="E1117" s="5" t="s">
        <v>220</v>
      </c>
      <c r="F1117" s="3" t="s">
        <v>221</v>
      </c>
      <c r="G1117" s="3" t="s">
        <v>21</v>
      </c>
      <c r="H1117" s="2" t="s">
        <v>50</v>
      </c>
      <c r="I1117" s="2" t="s">
        <v>2821</v>
      </c>
      <c r="J1117" s="3" t="str">
        <f>HYPERLINK("https://www.boe.es/gazeta/dias/1829/12/10/pdfs/GMD-1829-171.pdf#page=3","Abrir facsímil")</f>
        <v>Abrir facsímil</v>
      </c>
      <c r="K1117" s="3" t="s">
        <v>52</v>
      </c>
    </row>
    <row r="1118" spans="1:11" ht="42" customHeight="1">
      <c r="A1118" s="2" t="s">
        <v>2822</v>
      </c>
      <c r="B1118" s="2" t="s">
        <v>2823</v>
      </c>
      <c r="C1118" s="2" t="s">
        <v>41</v>
      </c>
      <c r="D1118" s="2" t="s">
        <v>42</v>
      </c>
      <c r="E1118" s="5" t="s">
        <v>1172</v>
      </c>
      <c r="F1118" s="3" t="s">
        <v>1173</v>
      </c>
      <c r="G1118" s="3" t="s">
        <v>21</v>
      </c>
      <c r="H1118" s="2" t="s">
        <v>50</v>
      </c>
      <c r="I1118" s="2" t="s">
        <v>2824</v>
      </c>
      <c r="J1118" s="3" t="str">
        <f>HYPERLINK("https://www.boe.es/gazeta/dias/1829/12/15/pdfs/GMD-1829-173.pdf#page=3","Abrir facsímil")</f>
        <v>Abrir facsímil</v>
      </c>
      <c r="K1118" s="3" t="s">
        <v>52</v>
      </c>
    </row>
    <row r="1119" spans="1:11" ht="42" customHeight="1">
      <c r="A1119" s="2" t="s">
        <v>2825</v>
      </c>
      <c r="B1119" s="2" t="s">
        <v>2826</v>
      </c>
      <c r="C1119" s="2" t="s">
        <v>41</v>
      </c>
      <c r="D1119" s="2" t="s">
        <v>42</v>
      </c>
      <c r="E1119" s="5" t="s">
        <v>441</v>
      </c>
      <c r="F1119" s="3" t="s">
        <v>442</v>
      </c>
      <c r="G1119" s="3" t="s">
        <v>30</v>
      </c>
      <c r="H1119" s="2" t="s">
        <v>50</v>
      </c>
      <c r="I1119" s="2" t="s">
        <v>2827</v>
      </c>
      <c r="J1119" s="3" t="str">
        <f>HYPERLINK("https://www.boe.es/gazeta/dias/1829/02/14/pdfs/GMD-1829-20.pdf#page=4","Abrir facsímil")</f>
        <v>Abrir facsímil</v>
      </c>
      <c r="K1119" s="3" t="s">
        <v>52</v>
      </c>
    </row>
    <row r="1120" spans="1:11" ht="42" customHeight="1">
      <c r="A1120" s="2" t="s">
        <v>2828</v>
      </c>
      <c r="B1120" s="2" t="s">
        <v>2828</v>
      </c>
      <c r="C1120" s="2" t="s">
        <v>34</v>
      </c>
      <c r="D1120" s="2" t="s">
        <v>35</v>
      </c>
      <c r="E1120" s="5" t="s">
        <v>194</v>
      </c>
      <c r="F1120" s="3" t="s">
        <v>195</v>
      </c>
      <c r="G1120" s="3" t="s">
        <v>21</v>
      </c>
      <c r="H1120" s="2" t="s">
        <v>50</v>
      </c>
      <c r="I1120" s="2" t="s">
        <v>2829</v>
      </c>
      <c r="J1120" s="3" t="str">
        <f>HYPERLINK("https://www.boe.es/gazeta/dias/1829/05/07/pdfs/GMD-1829-55.pdf#page=3","Abrir facsímil")</f>
        <v>Abrir facsímil</v>
      </c>
      <c r="K1120" s="3" t="s">
        <v>52</v>
      </c>
    </row>
    <row r="1121" spans="1:11" ht="42" customHeight="1">
      <c r="A1121" s="2" t="s">
        <v>2830</v>
      </c>
      <c r="B1121" s="2" t="s">
        <v>2830</v>
      </c>
      <c r="C1121" s="2" t="s">
        <v>41</v>
      </c>
      <c r="D1121" s="2" t="s">
        <v>42</v>
      </c>
      <c r="E1121" s="5" t="s">
        <v>702</v>
      </c>
      <c r="F1121" s="3" t="s">
        <v>703</v>
      </c>
      <c r="G1121" s="3" t="s">
        <v>21</v>
      </c>
      <c r="H1121" s="2" t="s">
        <v>50</v>
      </c>
      <c r="I1121" s="2" t="s">
        <v>2831</v>
      </c>
      <c r="J1121" s="3" t="str">
        <f>HYPERLINK("https://www.boe.es/gazeta/dias/1829/02/17/pdfs/GMD-1829-21.pdf#page=3","Abrir facsímil")</f>
        <v>Abrir facsímil</v>
      </c>
      <c r="K1121" s="3" t="s">
        <v>52</v>
      </c>
    </row>
    <row r="1122" spans="1:11" ht="42" customHeight="1">
      <c r="A1122" s="2" t="s">
        <v>2832</v>
      </c>
      <c r="B1122" s="2" t="s">
        <v>2833</v>
      </c>
      <c r="C1122" s="2" t="s">
        <v>34</v>
      </c>
      <c r="D1122" s="2" t="s">
        <v>35</v>
      </c>
      <c r="E1122" s="5" t="s">
        <v>1501</v>
      </c>
      <c r="F1122" s="3" t="s">
        <v>1502</v>
      </c>
      <c r="G1122" s="3" t="s">
        <v>30</v>
      </c>
      <c r="H1122" s="2" t="s">
        <v>50</v>
      </c>
      <c r="I1122" s="2" t="s">
        <v>2834</v>
      </c>
      <c r="J1122" s="3" t="str">
        <f>HYPERLINK("https://www.boe.es/gazeta/dias/1829/04/14/pdfs/GMD-1829-45.pdf#page=4","Abrir facsímil")</f>
        <v>Abrir facsímil</v>
      </c>
      <c r="K1122" s="3" t="s">
        <v>52</v>
      </c>
    </row>
    <row r="1123" spans="1:11" ht="42" customHeight="1">
      <c r="A1123" s="2" t="s">
        <v>2835</v>
      </c>
      <c r="B1123" s="2" t="s">
        <v>2836</v>
      </c>
      <c r="C1123" s="2" t="s">
        <v>167</v>
      </c>
      <c r="D1123" s="2" t="s">
        <v>18</v>
      </c>
      <c r="E1123" s="5" t="s">
        <v>202</v>
      </c>
      <c r="F1123" s="3" t="s">
        <v>203</v>
      </c>
      <c r="G1123" s="3" t="s">
        <v>30</v>
      </c>
      <c r="H1123" s="2" t="s">
        <v>50</v>
      </c>
      <c r="I1123" s="2" t="s">
        <v>2837</v>
      </c>
      <c r="J1123" s="3" t="str">
        <f>HYPERLINK("https://www.boe.es/gazeta/dias/1829/04/07/pdfs/GMD-1829-42.pdf#page=4","Abrir facsímil")</f>
        <v>Abrir facsímil</v>
      </c>
      <c r="K1123" s="3" t="s">
        <v>52</v>
      </c>
    </row>
    <row r="1124" spans="1:11" ht="42" customHeight="1">
      <c r="A1124" s="2" t="s">
        <v>2838</v>
      </c>
      <c r="B1124" s="2" t="s">
        <v>2839</v>
      </c>
      <c r="C1124" s="2" t="s">
        <v>41</v>
      </c>
      <c r="D1124" s="2" t="s">
        <v>42</v>
      </c>
      <c r="E1124" s="5" t="s">
        <v>194</v>
      </c>
      <c r="F1124" s="3" t="s">
        <v>195</v>
      </c>
      <c r="G1124" s="3" t="s">
        <v>21</v>
      </c>
      <c r="H1124" s="2" t="s">
        <v>50</v>
      </c>
      <c r="I1124" s="2" t="s">
        <v>2840</v>
      </c>
      <c r="J1124" s="3" t="str">
        <f>HYPERLINK("https://www.boe.es/gazeta/dias/1829/05/07/pdfs/GMD-1829-55.pdf#page=3","Abrir facsímil")</f>
        <v>Abrir facsímil</v>
      </c>
      <c r="K1124" s="3" t="s">
        <v>52</v>
      </c>
    </row>
    <row r="1125" spans="1:11" ht="42" customHeight="1">
      <c r="A1125" s="2" t="s">
        <v>2841</v>
      </c>
      <c r="B1125" s="2" t="s">
        <v>2841</v>
      </c>
      <c r="C1125" s="2" t="s">
        <v>41</v>
      </c>
      <c r="D1125" s="2" t="s">
        <v>42</v>
      </c>
      <c r="E1125" s="5" t="s">
        <v>168</v>
      </c>
      <c r="F1125" s="3" t="s">
        <v>169</v>
      </c>
      <c r="G1125" s="3" t="s">
        <v>71</v>
      </c>
      <c r="H1125" s="2" t="s">
        <v>50</v>
      </c>
      <c r="I1125" s="2" t="s">
        <v>2842</v>
      </c>
      <c r="J1125" s="3" t="str">
        <f>HYPERLINK("https://www.boe.es/gazeta/dias/1829/07/04/pdfs/GMD-1829-96.pdf#page=2","Abrir facsímil")</f>
        <v>Abrir facsímil</v>
      </c>
      <c r="K1125" s="3" t="s">
        <v>52</v>
      </c>
    </row>
    <row r="1126" spans="1:11" ht="42" customHeight="1">
      <c r="A1126" s="2" t="s">
        <v>2843</v>
      </c>
      <c r="B1126" s="2" t="s">
        <v>2843</v>
      </c>
      <c r="C1126" s="2" t="s">
        <v>41</v>
      </c>
      <c r="D1126" s="2" t="s">
        <v>42</v>
      </c>
      <c r="E1126" s="5" t="s">
        <v>178</v>
      </c>
      <c r="F1126" s="3" t="s">
        <v>179</v>
      </c>
      <c r="G1126" s="3" t="s">
        <v>71</v>
      </c>
      <c r="H1126" s="2" t="s">
        <v>50</v>
      </c>
      <c r="I1126" s="2" t="s">
        <v>2844</v>
      </c>
      <c r="J1126" s="3" t="str">
        <f>HYPERLINK("https://www.boe.es/gazeta/dias/1829/01/15/pdfs/GMD-1829-7.pdf#page=2","Abrir facsímil")</f>
        <v>Abrir facsímil</v>
      </c>
      <c r="K1126" s="3" t="s">
        <v>52</v>
      </c>
    </row>
    <row r="1127" spans="1:11" ht="42" customHeight="1">
      <c r="A1127" s="2" t="s">
        <v>2843</v>
      </c>
      <c r="B1127" s="2" t="s">
        <v>2843</v>
      </c>
      <c r="C1127" s="2" t="s">
        <v>27</v>
      </c>
      <c r="D1127" s="2" t="s">
        <v>18</v>
      </c>
      <c r="E1127" s="5" t="s">
        <v>152</v>
      </c>
      <c r="F1127" s="3" t="s">
        <v>153</v>
      </c>
      <c r="G1127" s="3" t="s">
        <v>71</v>
      </c>
      <c r="H1127" s="2" t="s">
        <v>50</v>
      </c>
      <c r="I1127" s="2" t="s">
        <v>2845</v>
      </c>
      <c r="J1127" s="3" t="str">
        <f>HYPERLINK("https://www.boe.es/gazeta/dias/1829/06/02/pdfs/GMD-1829-82.pdf#page=2","Abrir facsímil")</f>
        <v>Abrir facsímil</v>
      </c>
      <c r="K1127" s="3" t="s">
        <v>52</v>
      </c>
    </row>
    <row r="1128" spans="1:11" ht="42" customHeight="1">
      <c r="A1128" s="2" t="s">
        <v>2846</v>
      </c>
      <c r="B1128" s="2" t="s">
        <v>2846</v>
      </c>
      <c r="C1128" s="2" t="s">
        <v>41</v>
      </c>
      <c r="D1128" s="2" t="s">
        <v>42</v>
      </c>
      <c r="E1128" s="5" t="s">
        <v>466</v>
      </c>
      <c r="F1128" s="3" t="s">
        <v>467</v>
      </c>
      <c r="G1128" s="3" t="s">
        <v>71</v>
      </c>
      <c r="H1128" s="2" t="s">
        <v>50</v>
      </c>
      <c r="I1128" s="2" t="s">
        <v>2847</v>
      </c>
      <c r="J1128" s="3" t="str">
        <f>HYPERLINK("https://www.boe.es/gazeta/dias/1829/12/01/pdfs/GMD-1829-167.pdf#page=2","Abrir facsímil")</f>
        <v>Abrir facsímil</v>
      </c>
      <c r="K1128" s="3" t="s">
        <v>52</v>
      </c>
    </row>
    <row r="1129" spans="1:11" ht="42" customHeight="1">
      <c r="A1129" s="2" t="s">
        <v>2848</v>
      </c>
      <c r="B1129" s="2" t="s">
        <v>2848</v>
      </c>
      <c r="C1129" s="2" t="s">
        <v>41</v>
      </c>
      <c r="D1129" s="2" t="s">
        <v>42</v>
      </c>
      <c r="E1129" s="5" t="s">
        <v>416</v>
      </c>
      <c r="F1129" s="3" t="s">
        <v>417</v>
      </c>
      <c r="G1129" s="3" t="s">
        <v>71</v>
      </c>
      <c r="H1129" s="2" t="s">
        <v>50</v>
      </c>
      <c r="I1129" s="2" t="s">
        <v>2849</v>
      </c>
      <c r="J1129" s="3" t="str">
        <f>HYPERLINK("https://www.boe.es/gazeta/dias/1829/01/03/pdfs/GMD-1829-2.pdf#page=2","Abrir facsímil")</f>
        <v>Abrir facsímil</v>
      </c>
      <c r="K1129" s="3" t="s">
        <v>52</v>
      </c>
    </row>
    <row r="1130" spans="1:11" ht="42" customHeight="1">
      <c r="A1130" s="2" t="s">
        <v>2850</v>
      </c>
      <c r="B1130" s="2" t="s">
        <v>2851</v>
      </c>
      <c r="C1130" s="2" t="s">
        <v>41</v>
      </c>
      <c r="D1130" s="2" t="s">
        <v>42</v>
      </c>
      <c r="E1130" s="5" t="s">
        <v>142</v>
      </c>
      <c r="F1130" s="3" t="s">
        <v>143</v>
      </c>
      <c r="G1130" s="3" t="s">
        <v>30</v>
      </c>
      <c r="H1130" s="2" t="s">
        <v>50</v>
      </c>
      <c r="I1130" s="2" t="s">
        <v>2852</v>
      </c>
      <c r="J1130" s="3" t="str">
        <f>HYPERLINK("https://www.boe.es/gazeta/dias/1829/10/29/pdfs/GMD-1829-153.pdf#page=4","Abrir facsímil")</f>
        <v>Abrir facsímil</v>
      </c>
      <c r="K1130" s="3" t="s">
        <v>52</v>
      </c>
    </row>
    <row r="1131" spans="1:11" ht="42" customHeight="1">
      <c r="A1131" s="2" t="s">
        <v>2853</v>
      </c>
      <c r="B1131" s="2" t="s">
        <v>2854</v>
      </c>
      <c r="C1131" s="2" t="s">
        <v>41</v>
      </c>
      <c r="D1131" s="2" t="s">
        <v>42</v>
      </c>
      <c r="E1131" s="5" t="s">
        <v>83</v>
      </c>
      <c r="F1131" s="3" t="s">
        <v>84</v>
      </c>
      <c r="G1131" s="3" t="s">
        <v>1177</v>
      </c>
      <c r="H1131" s="2" t="s">
        <v>50</v>
      </c>
      <c r="I1131" s="2" t="s">
        <v>2855</v>
      </c>
      <c r="J1131" s="3" t="str">
        <f>HYPERLINK("https://www.boe.es/gazeta/dias/1829/08/04/pdfs/GMD-1829-109.pdf#page=3","Abrir facsímil")</f>
        <v>Abrir facsímil</v>
      </c>
      <c r="K1131" s="3" t="s">
        <v>52</v>
      </c>
    </row>
    <row r="1132" spans="1:11" ht="42" customHeight="1">
      <c r="A1132" s="2" t="s">
        <v>2856</v>
      </c>
      <c r="B1132" s="2" t="s">
        <v>2857</v>
      </c>
      <c r="C1132" s="2" t="s">
        <v>61</v>
      </c>
      <c r="D1132" s="2" t="s">
        <v>18</v>
      </c>
      <c r="E1132" s="5" t="s">
        <v>433</v>
      </c>
      <c r="F1132" s="3" t="s">
        <v>434</v>
      </c>
      <c r="G1132" s="3" t="s">
        <v>21</v>
      </c>
      <c r="H1132" s="2" t="s">
        <v>50</v>
      </c>
      <c r="I1132" s="2" t="s">
        <v>2858</v>
      </c>
      <c r="J1132" s="3" t="str">
        <f>HYPERLINK("https://www.boe.es/gazeta/dias/1829/02/10/pdfs/GMD-1829-18.pdf#page=3","Abrir facsímil")</f>
        <v>Abrir facsímil</v>
      </c>
      <c r="K1132" s="3" t="s">
        <v>52</v>
      </c>
    </row>
    <row r="1133" spans="1:11" ht="42" customHeight="1">
      <c r="A1133" s="2" t="s">
        <v>2859</v>
      </c>
      <c r="B1133" s="2" t="s">
        <v>2859</v>
      </c>
      <c r="C1133" s="2" t="s">
        <v>41</v>
      </c>
      <c r="D1133" s="2" t="s">
        <v>42</v>
      </c>
      <c r="E1133" s="5" t="s">
        <v>1748</v>
      </c>
      <c r="F1133" s="3" t="s">
        <v>1749</v>
      </c>
      <c r="G1133" s="3" t="s">
        <v>45</v>
      </c>
      <c r="H1133" s="2" t="s">
        <v>50</v>
      </c>
      <c r="I1133" s="2" t="s">
        <v>2860</v>
      </c>
      <c r="J1133" s="3" t="str">
        <f>HYPERLINK("https://www.boe.es/gazeta/dias/1829/07/30/pdfs/GMD-1829-107.pdf#page=1","Abrir facsímil")</f>
        <v>Abrir facsímil</v>
      </c>
      <c r="K1133" s="3" t="s">
        <v>52</v>
      </c>
    </row>
    <row r="1134" spans="1:11" ht="42" customHeight="1">
      <c r="A1134" s="2" t="s">
        <v>2861</v>
      </c>
      <c r="B1134" s="2" t="s">
        <v>2861</v>
      </c>
      <c r="C1134" s="2" t="s">
        <v>41</v>
      </c>
      <c r="D1134" s="2" t="s">
        <v>42</v>
      </c>
      <c r="E1134" s="5" t="s">
        <v>1287</v>
      </c>
      <c r="F1134" s="3" t="s">
        <v>1288</v>
      </c>
      <c r="G1134" s="3" t="s">
        <v>71</v>
      </c>
      <c r="H1134" s="2" t="s">
        <v>50</v>
      </c>
      <c r="I1134" s="2" t="s">
        <v>2862</v>
      </c>
      <c r="J1134" s="3" t="str">
        <f>HYPERLINK("https://www.boe.es/gazeta/dias/1829/10/10/pdfs/GMD-1829-145.pdf#page=2","Abrir facsímil")</f>
        <v>Abrir facsímil</v>
      </c>
      <c r="K1134" s="3" t="s">
        <v>52</v>
      </c>
    </row>
    <row r="1135" spans="1:11" ht="42" customHeight="1">
      <c r="A1135" s="2" t="s">
        <v>2863</v>
      </c>
      <c r="B1135" s="2" t="s">
        <v>2863</v>
      </c>
      <c r="C1135" s="2" t="s">
        <v>41</v>
      </c>
      <c r="D1135" s="2" t="s">
        <v>42</v>
      </c>
      <c r="E1135" s="5" t="s">
        <v>702</v>
      </c>
      <c r="F1135" s="3" t="s">
        <v>703</v>
      </c>
      <c r="G1135" s="3" t="s">
        <v>21</v>
      </c>
      <c r="H1135" s="2" t="s">
        <v>50</v>
      </c>
      <c r="I1135" s="2" t="s">
        <v>2864</v>
      </c>
      <c r="J1135" s="3" t="str">
        <f>HYPERLINK("https://www.boe.es/gazeta/dias/1829/02/17/pdfs/GMD-1829-21.pdf#page=3","Abrir facsímil")</f>
        <v>Abrir facsímil</v>
      </c>
      <c r="K1135" s="3" t="s">
        <v>52</v>
      </c>
    </row>
    <row r="1136" spans="1:11" ht="42" customHeight="1">
      <c r="A1136" s="2" t="s">
        <v>2865</v>
      </c>
      <c r="B1136" s="2" t="s">
        <v>2865</v>
      </c>
      <c r="C1136" s="2" t="s">
        <v>41</v>
      </c>
      <c r="D1136" s="2" t="s">
        <v>42</v>
      </c>
      <c r="E1136" s="5" t="s">
        <v>279</v>
      </c>
      <c r="F1136" s="3" t="s">
        <v>280</v>
      </c>
      <c r="G1136" s="3" t="s">
        <v>45</v>
      </c>
      <c r="H1136" s="2" t="s">
        <v>50</v>
      </c>
      <c r="I1136" s="2" t="s">
        <v>2866</v>
      </c>
      <c r="J1136" s="3" t="str">
        <f>HYPERLINK("https://www.boe.es/gazeta/dias/1829/06/27/pdfs/GMD-1829-93.pdf#page=1","Abrir facsímil")</f>
        <v>Abrir facsímil</v>
      </c>
      <c r="K1136" s="3" t="s">
        <v>52</v>
      </c>
    </row>
    <row r="1137" spans="1:11" ht="42" customHeight="1">
      <c r="A1137" s="2" t="s">
        <v>2867</v>
      </c>
      <c r="B1137" s="2" t="s">
        <v>2867</v>
      </c>
      <c r="C1137" s="2" t="s">
        <v>41</v>
      </c>
      <c r="D1137" s="2" t="s">
        <v>42</v>
      </c>
      <c r="E1137" s="5" t="s">
        <v>1347</v>
      </c>
      <c r="F1137" s="3" t="s">
        <v>1348</v>
      </c>
      <c r="G1137" s="3" t="s">
        <v>71</v>
      </c>
      <c r="H1137" s="2" t="s">
        <v>50</v>
      </c>
      <c r="I1137" s="2" t="s">
        <v>2868</v>
      </c>
      <c r="J1137" s="3" t="str">
        <f>HYPERLINK("https://www.boe.es/gazeta/dias/1829/01/20/pdfs/GMD-1829-9.pdf#page=2","Abrir facsímil")</f>
        <v>Abrir facsímil</v>
      </c>
      <c r="K1137" s="3" t="s">
        <v>52</v>
      </c>
    </row>
    <row r="1138" spans="1:11" ht="42" customHeight="1">
      <c r="A1138" s="2" t="s">
        <v>2869</v>
      </c>
      <c r="B1138" s="2" t="s">
        <v>2869</v>
      </c>
      <c r="C1138" s="2" t="s">
        <v>41</v>
      </c>
      <c r="D1138" s="2" t="s">
        <v>42</v>
      </c>
      <c r="E1138" s="5" t="s">
        <v>874</v>
      </c>
      <c r="F1138" s="3" t="s">
        <v>875</v>
      </c>
      <c r="G1138" s="3" t="s">
        <v>71</v>
      </c>
      <c r="H1138" s="2" t="s">
        <v>50</v>
      </c>
      <c r="I1138" s="2" t="s">
        <v>2870</v>
      </c>
      <c r="J1138" s="3" t="str">
        <f>HYPERLINK("https://www.boe.es/gazeta/dias/1829/02/26/pdfs/GMD-1829-25.pdf#page=2","Abrir facsímil")</f>
        <v>Abrir facsímil</v>
      </c>
      <c r="K1138" s="3" t="s">
        <v>52</v>
      </c>
    </row>
    <row r="1139" spans="1:11" ht="42" customHeight="1">
      <c r="A1139" s="2" t="s">
        <v>2869</v>
      </c>
      <c r="B1139" s="2" t="s">
        <v>2869</v>
      </c>
      <c r="C1139" s="2" t="s">
        <v>17</v>
      </c>
      <c r="D1139" s="2" t="s">
        <v>18</v>
      </c>
      <c r="E1139" s="5" t="s">
        <v>156</v>
      </c>
      <c r="F1139" s="3" t="s">
        <v>157</v>
      </c>
      <c r="G1139" s="3" t="s">
        <v>45</v>
      </c>
      <c r="H1139" s="2" t="s">
        <v>50</v>
      </c>
      <c r="I1139" s="2" t="s">
        <v>2871</v>
      </c>
      <c r="J1139" s="3" t="str">
        <f>HYPERLINK("https://www.boe.es/gazeta/dias/1829/12/05/pdfs/GMD-1829-169.pdf#page=1","Abrir facsímil")</f>
        <v>Abrir facsímil</v>
      </c>
      <c r="K1139" s="3" t="s">
        <v>52</v>
      </c>
    </row>
    <row r="1140" spans="1:11" ht="42" customHeight="1">
      <c r="A1140" s="2" t="s">
        <v>2872</v>
      </c>
      <c r="B1140" s="2" t="s">
        <v>2872</v>
      </c>
      <c r="C1140" s="2" t="s">
        <v>34</v>
      </c>
      <c r="D1140" s="2" t="s">
        <v>35</v>
      </c>
      <c r="E1140" s="5" t="s">
        <v>992</v>
      </c>
      <c r="F1140" s="3" t="s">
        <v>993</v>
      </c>
      <c r="G1140" s="3" t="s">
        <v>71</v>
      </c>
      <c r="H1140" s="2" t="s">
        <v>50</v>
      </c>
      <c r="I1140" s="2" t="s">
        <v>2873</v>
      </c>
      <c r="J1140" s="3" t="str">
        <f>HYPERLINK("https://www.boe.es/gazeta/dias/1829/06/25/pdfs/GMD-1829-92.pdf#page=2","Abrir facsímil")</f>
        <v>Abrir facsímil</v>
      </c>
      <c r="K1140" s="3" t="s">
        <v>52</v>
      </c>
    </row>
    <row r="1141" spans="1:11" ht="42" customHeight="1">
      <c r="A1141" s="2" t="s">
        <v>2872</v>
      </c>
      <c r="B1141" s="2" t="s">
        <v>2872</v>
      </c>
      <c r="C1141" s="2" t="s">
        <v>41</v>
      </c>
      <c r="D1141" s="2" t="s">
        <v>42</v>
      </c>
      <c r="E1141" s="5" t="s">
        <v>279</v>
      </c>
      <c r="F1141" s="3" t="s">
        <v>280</v>
      </c>
      <c r="G1141" s="3" t="s">
        <v>71</v>
      </c>
      <c r="H1141" s="2" t="s">
        <v>50</v>
      </c>
      <c r="I1141" s="2" t="s">
        <v>2874</v>
      </c>
      <c r="J1141" s="3" t="str">
        <f>HYPERLINK("https://www.boe.es/gazeta/dias/1829/06/27/pdfs/GMD-1829-93.pdf#page=2","Abrir facsímil")</f>
        <v>Abrir facsímil</v>
      </c>
      <c r="K1141" s="3" t="s">
        <v>52</v>
      </c>
    </row>
    <row r="1142" spans="1:11" ht="42" customHeight="1">
      <c r="A1142" s="2" t="s">
        <v>2872</v>
      </c>
      <c r="B1142" s="2" t="s">
        <v>2872</v>
      </c>
      <c r="C1142" s="2" t="s">
        <v>41</v>
      </c>
      <c r="D1142" s="2" t="s">
        <v>42</v>
      </c>
      <c r="E1142" s="5" t="s">
        <v>168</v>
      </c>
      <c r="F1142" s="3" t="s">
        <v>169</v>
      </c>
      <c r="G1142" s="3" t="s">
        <v>21</v>
      </c>
      <c r="H1142" s="2" t="s">
        <v>50</v>
      </c>
      <c r="I1142" s="2" t="s">
        <v>2875</v>
      </c>
      <c r="J1142" s="3" t="str">
        <f>HYPERLINK("https://www.boe.es/gazeta/dias/1829/07/04/pdfs/GMD-1829-96.pdf#page=3","Abrir facsímil")</f>
        <v>Abrir facsímil</v>
      </c>
      <c r="K1142" s="3" t="s">
        <v>52</v>
      </c>
    </row>
    <row r="1143" spans="1:11" ht="42" customHeight="1">
      <c r="A1143" s="2" t="s">
        <v>2876</v>
      </c>
      <c r="B1143" s="2" t="s">
        <v>2876</v>
      </c>
      <c r="C1143" s="2" t="s">
        <v>151</v>
      </c>
      <c r="D1143" s="2" t="s">
        <v>18</v>
      </c>
      <c r="E1143" s="5" t="s">
        <v>2652</v>
      </c>
      <c r="F1143" s="3" t="s">
        <v>2653</v>
      </c>
      <c r="G1143" s="3" t="s">
        <v>45</v>
      </c>
      <c r="H1143" s="2" t="s">
        <v>50</v>
      </c>
      <c r="I1143" s="2" t="s">
        <v>2877</v>
      </c>
      <c r="J1143" s="3" t="str">
        <f>HYPERLINK("https://www.boe.es/gazeta/dias/1829/02/03/pdfs/GMD-1829-15.pdf#page=1","Abrir facsímil")</f>
        <v>Abrir facsímil</v>
      </c>
      <c r="K1143" s="3" t="s">
        <v>52</v>
      </c>
    </row>
    <row r="1144" spans="1:11" ht="42" customHeight="1">
      <c r="A1144" s="2" t="s">
        <v>2878</v>
      </c>
      <c r="B1144" s="2" t="s">
        <v>2878</v>
      </c>
      <c r="C1144" s="2" t="s">
        <v>17</v>
      </c>
      <c r="D1144" s="2" t="s">
        <v>18</v>
      </c>
      <c r="E1144" s="5" t="s">
        <v>884</v>
      </c>
      <c r="F1144" s="3" t="s">
        <v>885</v>
      </c>
      <c r="G1144" s="3" t="s">
        <v>45</v>
      </c>
      <c r="H1144" s="2" t="s">
        <v>50</v>
      </c>
      <c r="I1144" s="2" t="s">
        <v>2879</v>
      </c>
      <c r="J1144" s="3" t="str">
        <f>HYPERLINK("https://www.boe.es/gazeta/dias/1829/07/07/pdfs/GMD-1829-97.pdf#page=1","Abrir facsímil")</f>
        <v>Abrir facsímil</v>
      </c>
      <c r="K1144" s="3" t="s">
        <v>52</v>
      </c>
    </row>
    <row r="1145" spans="1:11" ht="42" customHeight="1">
      <c r="A1145" s="2" t="s">
        <v>2880</v>
      </c>
      <c r="B1145" s="2" t="s">
        <v>2881</v>
      </c>
      <c r="C1145" s="2" t="s">
        <v>27</v>
      </c>
      <c r="D1145" s="2" t="s">
        <v>18</v>
      </c>
      <c r="E1145" s="5" t="s">
        <v>294</v>
      </c>
      <c r="F1145" s="3" t="s">
        <v>295</v>
      </c>
      <c r="G1145" s="3" t="s">
        <v>30</v>
      </c>
      <c r="H1145" s="2" t="s">
        <v>50</v>
      </c>
      <c r="I1145" s="2" t="s">
        <v>2882</v>
      </c>
      <c r="J1145" s="3" t="str">
        <f>HYPERLINK("https://www.boe.es/gazeta/dias/1829/03/21/pdfs/GMD-1829-35.pdf#page=4","Abrir facsímil")</f>
        <v>Abrir facsímil</v>
      </c>
      <c r="K1145" s="3" t="s">
        <v>52</v>
      </c>
    </row>
    <row r="1146" spans="1:11" ht="42" customHeight="1">
      <c r="A1146" s="2" t="s">
        <v>2883</v>
      </c>
      <c r="B1146" s="2" t="s">
        <v>2884</v>
      </c>
      <c r="C1146" s="2" t="s">
        <v>17</v>
      </c>
      <c r="D1146" s="2" t="s">
        <v>18</v>
      </c>
      <c r="E1146" s="5" t="s">
        <v>507</v>
      </c>
      <c r="F1146" s="3" t="s">
        <v>508</v>
      </c>
      <c r="G1146" s="3" t="s">
        <v>71</v>
      </c>
      <c r="H1146" s="2" t="s">
        <v>50</v>
      </c>
      <c r="I1146" s="2" t="s">
        <v>2885</v>
      </c>
      <c r="J1146" s="3" t="str">
        <f>HYPERLINK("https://www.boe.es/gazeta/dias/1829/12/26/pdfs/GMD-1829-178.pdf#page=2","Abrir facsímil")</f>
        <v>Abrir facsímil</v>
      </c>
      <c r="K1146" s="3" t="s">
        <v>52</v>
      </c>
    </row>
    <row r="1147" spans="1:11" ht="42" customHeight="1">
      <c r="A1147" s="2" t="s">
        <v>2886</v>
      </c>
      <c r="B1147" s="2" t="s">
        <v>2887</v>
      </c>
      <c r="C1147" s="2" t="s">
        <v>27</v>
      </c>
      <c r="D1147" s="2" t="s">
        <v>18</v>
      </c>
      <c r="E1147" s="5" t="s">
        <v>1887</v>
      </c>
      <c r="F1147" s="3" t="s">
        <v>1888</v>
      </c>
      <c r="G1147" s="3" t="s">
        <v>30</v>
      </c>
      <c r="H1147" s="2" t="s">
        <v>50</v>
      </c>
      <c r="I1147" s="2" t="s">
        <v>2888</v>
      </c>
      <c r="J1147" s="3" t="str">
        <f>HYPERLINK("https://www.boe.es/gazeta/dias/1829/10/06/pdfs/GMD-1829-143.pdf#page=4","Abrir facsímil")</f>
        <v>Abrir facsímil</v>
      </c>
      <c r="K1147" s="3" t="s">
        <v>52</v>
      </c>
    </row>
    <row r="1148" spans="1:11" ht="42" customHeight="1">
      <c r="A1148" s="2" t="s">
        <v>2889</v>
      </c>
      <c r="B1148" s="2" t="s">
        <v>2890</v>
      </c>
      <c r="C1148" s="2" t="s">
        <v>17</v>
      </c>
      <c r="D1148" s="2" t="s">
        <v>18</v>
      </c>
      <c r="E1148" s="5" t="s">
        <v>584</v>
      </c>
      <c r="F1148" s="3" t="s">
        <v>585</v>
      </c>
      <c r="G1148" s="3" t="s">
        <v>21</v>
      </c>
      <c r="H1148" s="2" t="s">
        <v>50</v>
      </c>
      <c r="I1148" s="2" t="s">
        <v>2891</v>
      </c>
      <c r="J1148" s="3" t="str">
        <f>HYPERLINK("https://www.boe.es/gazeta/dias/1829/08/15/pdfs/GMD-1829-114.pdf#page=3","Abrir facsímil")</f>
        <v>Abrir facsímil</v>
      </c>
      <c r="K1148" s="3" t="s">
        <v>52</v>
      </c>
    </row>
    <row r="1149" spans="1:11" ht="42" customHeight="1">
      <c r="A1149" s="2" t="s">
        <v>2892</v>
      </c>
      <c r="B1149" s="2" t="s">
        <v>2893</v>
      </c>
      <c r="C1149" s="2" t="s">
        <v>167</v>
      </c>
      <c r="D1149" s="2" t="s">
        <v>18</v>
      </c>
      <c r="E1149" s="5" t="s">
        <v>466</v>
      </c>
      <c r="F1149" s="3" t="s">
        <v>467</v>
      </c>
      <c r="G1149" s="3" t="s">
        <v>30</v>
      </c>
      <c r="H1149" s="2" t="s">
        <v>50</v>
      </c>
      <c r="I1149" s="2" t="s">
        <v>2894</v>
      </c>
      <c r="J1149" s="3" t="str">
        <f>HYPERLINK("https://www.boe.es/gazeta/dias/1829/12/01/pdfs/GMD-1829-167.pdf#page=4","Abrir facsímil")</f>
        <v>Abrir facsímil</v>
      </c>
      <c r="K1149" s="3" t="s">
        <v>52</v>
      </c>
    </row>
    <row r="1150" spans="1:11" ht="42" customHeight="1">
      <c r="A1150" s="2" t="s">
        <v>2895</v>
      </c>
      <c r="B1150" s="2" t="s">
        <v>2896</v>
      </c>
      <c r="C1150" s="2" t="s">
        <v>41</v>
      </c>
      <c r="D1150" s="2" t="s">
        <v>42</v>
      </c>
      <c r="E1150" s="5" t="s">
        <v>1642</v>
      </c>
      <c r="F1150" s="3" t="s">
        <v>1643</v>
      </c>
      <c r="G1150" s="3" t="s">
        <v>71</v>
      </c>
      <c r="H1150" s="2" t="s">
        <v>50</v>
      </c>
      <c r="I1150" s="2" t="s">
        <v>2897</v>
      </c>
      <c r="J1150" s="3" t="str">
        <f>HYPERLINK("https://www.boe.es/gazeta/dias/1829/09/24/pdfs/GMD-1829-138.pdf#page=2","Abrir facsímil")</f>
        <v>Abrir facsímil</v>
      </c>
      <c r="K1150" s="3" t="s">
        <v>52</v>
      </c>
    </row>
    <row r="1151" spans="1:11" ht="42" customHeight="1">
      <c r="A1151" s="2" t="s">
        <v>2898</v>
      </c>
      <c r="B1151" s="2" t="s">
        <v>2899</v>
      </c>
      <c r="C1151" s="2" t="s">
        <v>17</v>
      </c>
      <c r="D1151" s="2" t="s">
        <v>18</v>
      </c>
      <c r="E1151" s="5" t="s">
        <v>1839</v>
      </c>
      <c r="F1151" s="3" t="s">
        <v>1840</v>
      </c>
      <c r="G1151" s="3" t="s">
        <v>71</v>
      </c>
      <c r="H1151" s="2" t="s">
        <v>50</v>
      </c>
      <c r="I1151" s="2" t="s">
        <v>2900</v>
      </c>
      <c r="J1151" s="3" t="str">
        <f>HYPERLINK("https://www.boe.es/gazeta/dias/1829/07/28/pdfs/GMD-1829-106.pdf#page=2","Abrir facsímil")</f>
        <v>Abrir facsímil</v>
      </c>
      <c r="K1151" s="3" t="s">
        <v>52</v>
      </c>
    </row>
    <row r="1152" spans="1:11" ht="42" customHeight="1">
      <c r="A1152" s="2" t="s">
        <v>2901</v>
      </c>
      <c r="B1152" s="2" t="s">
        <v>2902</v>
      </c>
      <c r="C1152" s="2" t="s">
        <v>41</v>
      </c>
      <c r="D1152" s="2" t="s">
        <v>42</v>
      </c>
      <c r="E1152" s="5" t="s">
        <v>884</v>
      </c>
      <c r="F1152" s="3" t="s">
        <v>885</v>
      </c>
      <c r="G1152" s="3" t="s">
        <v>45</v>
      </c>
      <c r="H1152" s="2" t="s">
        <v>50</v>
      </c>
      <c r="I1152" s="2" t="s">
        <v>2903</v>
      </c>
      <c r="J1152" s="3" t="str">
        <f>HYPERLINK("https://www.boe.es/gazeta/dias/1829/07/07/pdfs/GMD-1829-97.pdf#page=1","Abrir facsímil")</f>
        <v>Abrir facsímil</v>
      </c>
      <c r="K1152" s="3" t="s">
        <v>52</v>
      </c>
    </row>
    <row r="1153" spans="1:11" ht="42" customHeight="1">
      <c r="A1153" s="2" t="s">
        <v>2901</v>
      </c>
      <c r="B1153" s="2" t="s">
        <v>2902</v>
      </c>
      <c r="C1153" s="2" t="s">
        <v>34</v>
      </c>
      <c r="D1153" s="2" t="s">
        <v>35</v>
      </c>
      <c r="E1153" s="5" t="s">
        <v>1833</v>
      </c>
      <c r="F1153" s="3" t="s">
        <v>1834</v>
      </c>
      <c r="G1153" s="3" t="s">
        <v>45</v>
      </c>
      <c r="H1153" s="2" t="s">
        <v>50</v>
      </c>
      <c r="I1153" s="2" t="s">
        <v>2904</v>
      </c>
      <c r="J1153" s="3" t="str">
        <f>HYPERLINK("https://www.boe.es/gazeta/dias/1829/07/18/pdfs/GMD-1829-102.pdf#page=1","Abrir facsímil")</f>
        <v>Abrir facsímil</v>
      </c>
      <c r="K1153" s="3" t="s">
        <v>52</v>
      </c>
    </row>
    <row r="1154" spans="1:11" ht="42" customHeight="1">
      <c r="A1154" s="2" t="s">
        <v>2905</v>
      </c>
      <c r="B1154" s="2" t="s">
        <v>2906</v>
      </c>
      <c r="C1154" s="2" t="s">
        <v>34</v>
      </c>
      <c r="D1154" s="2" t="s">
        <v>35</v>
      </c>
      <c r="E1154" s="5" t="s">
        <v>524</v>
      </c>
      <c r="F1154" s="3" t="s">
        <v>525</v>
      </c>
      <c r="G1154" s="3" t="s">
        <v>45</v>
      </c>
      <c r="H1154" s="2" t="s">
        <v>50</v>
      </c>
      <c r="I1154" s="2" t="s">
        <v>2907</v>
      </c>
      <c r="J1154" s="3" t="str">
        <f>HYPERLINK("https://www.boe.es/gazeta/dias/1829/08/06/pdfs/GMD-1829-110.pdf#page=1","Abrir facsímil")</f>
        <v>Abrir facsímil</v>
      </c>
      <c r="K1154" s="3" t="s">
        <v>52</v>
      </c>
    </row>
    <row r="1155" spans="1:11" ht="42" customHeight="1">
      <c r="A1155" s="2" t="s">
        <v>2908</v>
      </c>
      <c r="B1155" s="2" t="s">
        <v>2909</v>
      </c>
      <c r="C1155" s="2" t="s">
        <v>41</v>
      </c>
      <c r="D1155" s="2" t="s">
        <v>42</v>
      </c>
      <c r="E1155" s="5" t="s">
        <v>521</v>
      </c>
      <c r="F1155" s="3" t="s">
        <v>522</v>
      </c>
      <c r="G1155" s="3" t="s">
        <v>30</v>
      </c>
      <c r="H1155" s="2" t="s">
        <v>50</v>
      </c>
      <c r="I1155" s="2" t="s">
        <v>2910</v>
      </c>
      <c r="J1155" s="3" t="str">
        <f>HYPERLINK("https://www.boe.es/gazeta/dias/1829/01/27/pdfs/GMD-1829-12.pdf#page=4","Abrir facsímil")</f>
        <v>Abrir facsímil</v>
      </c>
      <c r="K1155" s="3" t="s">
        <v>52</v>
      </c>
    </row>
    <row r="1156" spans="1:11" ht="42" customHeight="1">
      <c r="A1156" s="2" t="s">
        <v>2911</v>
      </c>
      <c r="B1156" s="2" t="s">
        <v>2911</v>
      </c>
      <c r="C1156" s="2" t="s">
        <v>41</v>
      </c>
      <c r="D1156" s="2" t="s">
        <v>42</v>
      </c>
      <c r="E1156" s="5" t="s">
        <v>569</v>
      </c>
      <c r="F1156" s="3" t="s">
        <v>570</v>
      </c>
      <c r="G1156" s="3" t="s">
        <v>71</v>
      </c>
      <c r="H1156" s="2" t="s">
        <v>50</v>
      </c>
      <c r="I1156" s="2" t="s">
        <v>2912</v>
      </c>
      <c r="J1156" s="3" t="str">
        <f>HYPERLINK("https://www.boe.es/gazeta/dias/1829/05/21/pdfs/GMD-1829-77.pdf#page=2","Abrir facsímil")</f>
        <v>Abrir facsímil</v>
      </c>
      <c r="K1156" s="3" t="s">
        <v>52</v>
      </c>
    </row>
    <row r="1157" spans="1:11" ht="42" customHeight="1">
      <c r="A1157" s="2" t="s">
        <v>2913</v>
      </c>
      <c r="B1157" s="2" t="s">
        <v>2913</v>
      </c>
      <c r="C1157" s="2" t="s">
        <v>41</v>
      </c>
      <c r="D1157" s="2" t="s">
        <v>42</v>
      </c>
      <c r="E1157" s="5" t="s">
        <v>403</v>
      </c>
      <c r="F1157" s="3" t="s">
        <v>404</v>
      </c>
      <c r="G1157" s="3" t="s">
        <v>71</v>
      </c>
      <c r="H1157" s="2" t="s">
        <v>50</v>
      </c>
      <c r="I1157" s="2" t="s">
        <v>2914</v>
      </c>
      <c r="J1157" s="3" t="str">
        <f>HYPERLINK("https://www.boe.es/gazeta/dias/1829/10/22/pdfs/GMD-1829-150.pdf#page=2","Abrir facsímil")</f>
        <v>Abrir facsímil</v>
      </c>
      <c r="K1157" s="3" t="s">
        <v>52</v>
      </c>
    </row>
    <row r="1158" spans="1:11" ht="42" customHeight="1">
      <c r="A1158" s="2" t="s">
        <v>2915</v>
      </c>
      <c r="B1158" s="2" t="s">
        <v>2916</v>
      </c>
      <c r="C1158" s="2" t="s">
        <v>55</v>
      </c>
      <c r="D1158" s="2" t="s">
        <v>18</v>
      </c>
      <c r="E1158" s="5" t="s">
        <v>248</v>
      </c>
      <c r="F1158" s="3" t="s">
        <v>249</v>
      </c>
      <c r="G1158" s="3" t="s">
        <v>30</v>
      </c>
      <c r="H1158" s="2" t="s">
        <v>50</v>
      </c>
      <c r="I1158" s="2" t="s">
        <v>2917</v>
      </c>
      <c r="J1158" s="3" t="str">
        <f>HYPERLINK("https://www.boe.es/gazeta/dias/1829/12/31/pdfs/GMD-1829-180.pdf#page=4","Abrir facsímil")</f>
        <v>Abrir facsímil</v>
      </c>
      <c r="K1158" s="3" t="s">
        <v>52</v>
      </c>
    </row>
    <row r="1159" spans="1:11" ht="42" customHeight="1">
      <c r="A1159" s="2" t="s">
        <v>2918</v>
      </c>
      <c r="B1159" s="2" t="s">
        <v>2918</v>
      </c>
      <c r="C1159" s="2" t="s">
        <v>41</v>
      </c>
      <c r="D1159" s="2" t="s">
        <v>42</v>
      </c>
      <c r="E1159" s="5" t="s">
        <v>798</v>
      </c>
      <c r="F1159" s="3" t="s">
        <v>799</v>
      </c>
      <c r="G1159" s="3" t="s">
        <v>45</v>
      </c>
      <c r="H1159" s="2" t="s">
        <v>50</v>
      </c>
      <c r="I1159" s="2" t="s">
        <v>2919</v>
      </c>
      <c r="J1159" s="3" t="str">
        <f>HYPERLINK("https://www.boe.es/gazeta/dias/1829/05/12/pdfs/GMD-1829-62.pdf#page=1","Abrir facsímil")</f>
        <v>Abrir facsímil</v>
      </c>
      <c r="K1159" s="3" t="s">
        <v>52</v>
      </c>
    </row>
    <row r="1160" spans="1:11" ht="42" customHeight="1">
      <c r="A1160" s="2" t="s">
        <v>2920</v>
      </c>
      <c r="B1160" s="2" t="s">
        <v>2920</v>
      </c>
      <c r="C1160" s="2" t="s">
        <v>41</v>
      </c>
      <c r="D1160" s="2" t="s">
        <v>42</v>
      </c>
      <c r="E1160" s="5" t="s">
        <v>107</v>
      </c>
      <c r="F1160" s="3" t="s">
        <v>108</v>
      </c>
      <c r="G1160" s="3" t="s">
        <v>45</v>
      </c>
      <c r="H1160" s="2" t="s">
        <v>50</v>
      </c>
      <c r="I1160" s="2" t="s">
        <v>2921</v>
      </c>
      <c r="J1160" s="3" t="str">
        <f>HYPERLINK("https://www.boe.es/gazeta/dias/1829/03/14/pdfs/GMD-1829-32.pdf#page=1","Abrir facsímil")</f>
        <v>Abrir facsímil</v>
      </c>
      <c r="K1160" s="3" t="s">
        <v>52</v>
      </c>
    </row>
    <row r="1161" spans="1:11" ht="42" customHeight="1">
      <c r="A1161" s="2" t="s">
        <v>2922</v>
      </c>
      <c r="B1161" s="2" t="s">
        <v>2922</v>
      </c>
      <c r="C1161" s="2" t="s">
        <v>41</v>
      </c>
      <c r="D1161" s="2" t="s">
        <v>42</v>
      </c>
      <c r="E1161" s="5" t="s">
        <v>265</v>
      </c>
      <c r="F1161" s="3" t="s">
        <v>266</v>
      </c>
      <c r="G1161" s="3" t="s">
        <v>45</v>
      </c>
      <c r="H1161" s="2" t="s">
        <v>50</v>
      </c>
      <c r="I1161" s="2" t="s">
        <v>2923</v>
      </c>
      <c r="J1161" s="3" t="str">
        <f>HYPERLINK("https://www.boe.es/gazeta/dias/1829/08/18/pdfs/GMD-1829-115.pdf#page=1","Abrir facsímil")</f>
        <v>Abrir facsímil</v>
      </c>
      <c r="K1161" s="3" t="s">
        <v>52</v>
      </c>
    </row>
    <row r="1162" spans="1:11" ht="42" customHeight="1">
      <c r="A1162" s="2" t="s">
        <v>2924</v>
      </c>
      <c r="B1162" s="2" t="s">
        <v>2924</v>
      </c>
      <c r="C1162" s="2" t="s">
        <v>17</v>
      </c>
      <c r="D1162" s="2" t="s">
        <v>18</v>
      </c>
      <c r="E1162" s="5" t="s">
        <v>1275</v>
      </c>
      <c r="F1162" s="3" t="s">
        <v>1276</v>
      </c>
      <c r="G1162" s="3" t="s">
        <v>45</v>
      </c>
      <c r="H1162" s="2" t="s">
        <v>50</v>
      </c>
      <c r="I1162" s="2" t="s">
        <v>2925</v>
      </c>
      <c r="J1162" s="3" t="str">
        <f>HYPERLINK("https://www.boe.es/gazeta/dias/1829/06/23/pdfs/GMD-1829-91.pdf#page=1","Abrir facsímil")</f>
        <v>Abrir facsímil</v>
      </c>
      <c r="K1162" s="3" t="s">
        <v>52</v>
      </c>
    </row>
    <row r="1163" spans="1:11" ht="42" customHeight="1">
      <c r="A1163" s="2" t="s">
        <v>2924</v>
      </c>
      <c r="B1163" s="2" t="s">
        <v>2924</v>
      </c>
      <c r="C1163" s="2" t="s">
        <v>17</v>
      </c>
      <c r="D1163" s="2" t="s">
        <v>18</v>
      </c>
      <c r="E1163" s="5" t="s">
        <v>28</v>
      </c>
      <c r="F1163" s="3" t="s">
        <v>29</v>
      </c>
      <c r="G1163" s="3" t="s">
        <v>45</v>
      </c>
      <c r="H1163" s="2" t="s">
        <v>50</v>
      </c>
      <c r="I1163" s="2" t="s">
        <v>2926</v>
      </c>
      <c r="J1163" s="3" t="str">
        <f>HYPERLINK("https://www.boe.es/gazeta/dias/1829/10/24/pdfs/GMD-1829-151.pdf#page=1","Abrir facsímil")</f>
        <v>Abrir facsímil</v>
      </c>
      <c r="K1163" s="3" t="s">
        <v>52</v>
      </c>
    </row>
    <row r="1164" spans="1:11" ht="42" customHeight="1">
      <c r="A1164" s="2" t="s">
        <v>2927</v>
      </c>
      <c r="B1164" s="2" t="s">
        <v>2927</v>
      </c>
      <c r="C1164" s="2" t="s">
        <v>151</v>
      </c>
      <c r="D1164" s="2" t="s">
        <v>18</v>
      </c>
      <c r="E1164" s="5" t="s">
        <v>307</v>
      </c>
      <c r="F1164" s="3" t="s">
        <v>308</v>
      </c>
      <c r="G1164" s="3" t="s">
        <v>45</v>
      </c>
      <c r="H1164" s="2" t="s">
        <v>50</v>
      </c>
      <c r="I1164" s="2" t="s">
        <v>2928</v>
      </c>
      <c r="J1164" s="3" t="str">
        <f>HYPERLINK("https://www.boe.es/gazeta/dias/1829/06/13/pdfs/GMD-1829-87.pdf#page=1","Abrir facsímil")</f>
        <v>Abrir facsímil</v>
      </c>
      <c r="K1164" s="3" t="s">
        <v>52</v>
      </c>
    </row>
    <row r="1165" spans="1:11" ht="42" customHeight="1">
      <c r="A1165" s="2" t="s">
        <v>2929</v>
      </c>
      <c r="B1165" s="2" t="s">
        <v>2930</v>
      </c>
      <c r="C1165" s="2" t="s">
        <v>17</v>
      </c>
      <c r="D1165" s="2" t="s">
        <v>18</v>
      </c>
      <c r="E1165" s="5" t="s">
        <v>178</v>
      </c>
      <c r="F1165" s="3" t="s">
        <v>179</v>
      </c>
      <c r="G1165" s="3" t="s">
        <v>30</v>
      </c>
      <c r="H1165" s="2" t="s">
        <v>50</v>
      </c>
      <c r="I1165" s="2" t="s">
        <v>2931</v>
      </c>
      <c r="J1165" s="3" t="str">
        <f>HYPERLINK("https://www.boe.es/gazeta/dias/1829/01/15/pdfs/GMD-1829-7.pdf#page=4","Abrir facsímil")</f>
        <v>Abrir facsímil</v>
      </c>
      <c r="K1165" s="3" t="s">
        <v>52</v>
      </c>
    </row>
    <row r="1166" spans="1:11" ht="42" customHeight="1">
      <c r="A1166" s="2" t="s">
        <v>2932</v>
      </c>
      <c r="B1166" s="2" t="s">
        <v>2932</v>
      </c>
      <c r="C1166" s="2" t="s">
        <v>55</v>
      </c>
      <c r="D1166" s="2" t="s">
        <v>18</v>
      </c>
      <c r="E1166" s="5" t="s">
        <v>992</v>
      </c>
      <c r="F1166" s="3" t="s">
        <v>993</v>
      </c>
      <c r="G1166" s="3" t="s">
        <v>71</v>
      </c>
      <c r="H1166" s="2" t="s">
        <v>50</v>
      </c>
      <c r="I1166" s="2" t="s">
        <v>2933</v>
      </c>
      <c r="J1166" s="3" t="str">
        <f>HYPERLINK("https://www.boe.es/gazeta/dias/1829/06/25/pdfs/GMD-1829-92.pdf#page=2","Abrir facsímil")</f>
        <v>Abrir facsímil</v>
      </c>
      <c r="K1166" s="3" t="s">
        <v>52</v>
      </c>
    </row>
    <row r="1167" spans="1:11" ht="42" customHeight="1">
      <c r="A1167" s="2" t="s">
        <v>2934</v>
      </c>
      <c r="B1167" s="2" t="s">
        <v>2934</v>
      </c>
      <c r="C1167" s="2" t="s">
        <v>41</v>
      </c>
      <c r="D1167" s="2" t="s">
        <v>42</v>
      </c>
      <c r="E1167" s="5" t="s">
        <v>173</v>
      </c>
      <c r="F1167" s="3" t="s">
        <v>174</v>
      </c>
      <c r="G1167" s="3" t="s">
        <v>45</v>
      </c>
      <c r="H1167" s="2" t="s">
        <v>50</v>
      </c>
      <c r="I1167" s="2" t="s">
        <v>2935</v>
      </c>
      <c r="J1167" s="3" t="str">
        <f>HYPERLINK("https://www.boe.es/gazeta/dias/1829/08/01/pdfs/GMD-1829-108.pdf#page=1","Abrir facsímil")</f>
        <v>Abrir facsímil</v>
      </c>
      <c r="K1167" s="3" t="s">
        <v>52</v>
      </c>
    </row>
    <row r="1168" spans="1:11" ht="42" customHeight="1">
      <c r="A1168" s="2" t="s">
        <v>2936</v>
      </c>
      <c r="B1168" s="2" t="s">
        <v>2937</v>
      </c>
      <c r="C1168" s="2" t="s">
        <v>41</v>
      </c>
      <c r="D1168" s="2" t="s">
        <v>42</v>
      </c>
      <c r="E1168" s="5" t="s">
        <v>19</v>
      </c>
      <c r="F1168" s="3" t="s">
        <v>20</v>
      </c>
      <c r="G1168" s="3" t="s">
        <v>21</v>
      </c>
      <c r="H1168" s="2" t="s">
        <v>50</v>
      </c>
      <c r="I1168" s="2" t="s">
        <v>2938</v>
      </c>
      <c r="J1168" s="3" t="str">
        <f>HYPERLINK("https://www.boe.es/gazeta/dias/1829/11/21/pdfs/GMD-1829-163.pdf#page=3","Abrir facsímil")</f>
        <v>Abrir facsímil</v>
      </c>
      <c r="K1168" s="3" t="s">
        <v>52</v>
      </c>
    </row>
    <row r="1169" spans="1:11" ht="42" customHeight="1">
      <c r="A1169" s="2" t="s">
        <v>2939</v>
      </c>
      <c r="B1169" s="2" t="s">
        <v>2940</v>
      </c>
      <c r="C1169" s="2" t="s">
        <v>17</v>
      </c>
      <c r="D1169" s="2" t="s">
        <v>18</v>
      </c>
      <c r="E1169" s="5" t="s">
        <v>456</v>
      </c>
      <c r="F1169" s="3" t="s">
        <v>457</v>
      </c>
      <c r="G1169" s="3" t="s">
        <v>1466</v>
      </c>
      <c r="H1169" s="2" t="s">
        <v>50</v>
      </c>
      <c r="I1169" s="2" t="s">
        <v>2941</v>
      </c>
      <c r="J1169" s="3" t="str">
        <f>HYPERLINK("https://www.boe.es/gazeta/dias/1829/02/12/pdfs/GMD-1829-19.pdf#page=4","Abrir facsímil")</f>
        <v>Abrir facsímil</v>
      </c>
      <c r="K1169" s="3" t="s">
        <v>52</v>
      </c>
    </row>
    <row r="1170" spans="1:11" ht="42" customHeight="1">
      <c r="A1170" s="2" t="s">
        <v>2942</v>
      </c>
      <c r="B1170" s="2" t="s">
        <v>2943</v>
      </c>
      <c r="C1170" s="2" t="s">
        <v>27</v>
      </c>
      <c r="D1170" s="2" t="s">
        <v>18</v>
      </c>
      <c r="E1170" s="5" t="s">
        <v>363</v>
      </c>
      <c r="F1170" s="3" t="s">
        <v>364</v>
      </c>
      <c r="G1170" s="3" t="s">
        <v>30</v>
      </c>
      <c r="H1170" s="2" t="s">
        <v>50</v>
      </c>
      <c r="I1170" s="2" t="s">
        <v>2944</v>
      </c>
      <c r="J1170" s="3" t="str">
        <f>HYPERLINK("https://www.boe.es/gazeta/dias/1829/03/26/pdfs/GMD-1829-37.pdf#page=4","Abrir facsímil")</f>
        <v>Abrir facsímil</v>
      </c>
      <c r="K1170" s="3" t="s">
        <v>52</v>
      </c>
    </row>
    <row r="1171" spans="1:11" ht="42" customHeight="1">
      <c r="A1171" s="2" t="s">
        <v>2945</v>
      </c>
      <c r="B1171" s="2" t="s">
        <v>2946</v>
      </c>
      <c r="C1171" s="2" t="s">
        <v>34</v>
      </c>
      <c r="D1171" s="2" t="s">
        <v>35</v>
      </c>
      <c r="E1171" s="5" t="s">
        <v>745</v>
      </c>
      <c r="F1171" s="3" t="s">
        <v>746</v>
      </c>
      <c r="G1171" s="3" t="s">
        <v>747</v>
      </c>
      <c r="H1171" s="2" t="s">
        <v>50</v>
      </c>
      <c r="I1171" s="2" t="s">
        <v>2947</v>
      </c>
      <c r="J1171" s="3" t="str">
        <f>HYPERLINK("https://www.boe.es/gazeta/dias/1829/05/16/pdfs/GMD-1829-72.pdf#page=3","Abrir facsímil")</f>
        <v>Abrir facsímil</v>
      </c>
      <c r="K1171" s="3" t="s">
        <v>52</v>
      </c>
    </row>
    <row r="1172" spans="1:11" ht="42" customHeight="1">
      <c r="A1172" s="2" t="s">
        <v>2948</v>
      </c>
      <c r="B1172" s="2" t="s">
        <v>2948</v>
      </c>
      <c r="C1172" s="2" t="s">
        <v>41</v>
      </c>
      <c r="D1172" s="2" t="s">
        <v>42</v>
      </c>
      <c r="E1172" s="5" t="s">
        <v>307</v>
      </c>
      <c r="F1172" s="3" t="s">
        <v>308</v>
      </c>
      <c r="G1172" s="3" t="s">
        <v>45</v>
      </c>
      <c r="H1172" s="2" t="s">
        <v>50</v>
      </c>
      <c r="I1172" s="2" t="s">
        <v>2949</v>
      </c>
      <c r="J1172" s="3" t="str">
        <f>HYPERLINK("https://www.boe.es/gazeta/dias/1829/06/13/pdfs/GMD-1829-87.pdf#page=1","Abrir facsímil")</f>
        <v>Abrir facsímil</v>
      </c>
      <c r="K1172" s="3" t="s">
        <v>52</v>
      </c>
    </row>
    <row r="1173" spans="1:11" ht="42" customHeight="1">
      <c r="A1173" s="2" t="s">
        <v>2950</v>
      </c>
      <c r="B1173" s="2" t="s">
        <v>2950</v>
      </c>
      <c r="C1173" s="2" t="s">
        <v>34</v>
      </c>
      <c r="D1173" s="2" t="s">
        <v>35</v>
      </c>
      <c r="E1173" s="5" t="s">
        <v>124</v>
      </c>
      <c r="F1173" s="3" t="s">
        <v>125</v>
      </c>
      <c r="G1173" s="3" t="s">
        <v>71</v>
      </c>
      <c r="H1173" s="2" t="s">
        <v>50</v>
      </c>
      <c r="I1173" s="2" t="s">
        <v>2951</v>
      </c>
      <c r="J1173" s="3" t="str">
        <f>HYPERLINK("https://www.boe.es/gazeta/dias/1829/05/09/pdfs/GMD-1829-56.pdf#page=2","Abrir facsímil")</f>
        <v>Abrir facsímil</v>
      </c>
      <c r="K1173" s="3" t="s">
        <v>52</v>
      </c>
    </row>
    <row r="1174" spans="1:11" ht="42" customHeight="1">
      <c r="A1174" s="2" t="s">
        <v>2952</v>
      </c>
      <c r="B1174" s="2" t="s">
        <v>2952</v>
      </c>
      <c r="C1174" s="2" t="s">
        <v>17</v>
      </c>
      <c r="D1174" s="2" t="s">
        <v>18</v>
      </c>
      <c r="E1174" s="5" t="s">
        <v>115</v>
      </c>
      <c r="F1174" s="3" t="s">
        <v>116</v>
      </c>
      <c r="G1174" s="3" t="s">
        <v>71</v>
      </c>
      <c r="H1174" s="2" t="s">
        <v>50</v>
      </c>
      <c r="I1174" s="2" t="s">
        <v>2953</v>
      </c>
      <c r="J1174" s="3" t="str">
        <f>HYPERLINK("https://www.boe.es/gazeta/dias/1829/06/18/pdfs/GMD-1829-89.pdf#page=2","Abrir facsímil")</f>
        <v>Abrir facsímil</v>
      </c>
      <c r="K1174" s="3" t="s">
        <v>52</v>
      </c>
    </row>
    <row r="1175" spans="1:11" ht="42" customHeight="1">
      <c r="A1175" s="2" t="s">
        <v>2954</v>
      </c>
      <c r="B1175" s="2" t="s">
        <v>2955</v>
      </c>
      <c r="C1175" s="2" t="s">
        <v>167</v>
      </c>
      <c r="D1175" s="2" t="s">
        <v>18</v>
      </c>
      <c r="E1175" s="5" t="s">
        <v>188</v>
      </c>
      <c r="F1175" s="3" t="s">
        <v>189</v>
      </c>
      <c r="G1175" s="3" t="s">
        <v>190</v>
      </c>
      <c r="H1175" s="2" t="s">
        <v>50</v>
      </c>
      <c r="I1175" s="2" t="s">
        <v>2956</v>
      </c>
      <c r="J1175" s="3" t="str">
        <f>HYPERLINK("https://www.boe.es/gazeta/dias/1829/05/02/pdfs/GMD-1829-53.pdf#page=3","Abrir facsímil")</f>
        <v>Abrir facsímil</v>
      </c>
      <c r="K1175" s="3" t="s">
        <v>52</v>
      </c>
    </row>
    <row r="1176" spans="1:11" ht="42" customHeight="1">
      <c r="A1176" s="2" t="s">
        <v>2957</v>
      </c>
      <c r="B1176" s="2" t="s">
        <v>2957</v>
      </c>
      <c r="C1176" s="2" t="s">
        <v>41</v>
      </c>
      <c r="D1176" s="2" t="s">
        <v>42</v>
      </c>
      <c r="E1176" s="5" t="s">
        <v>521</v>
      </c>
      <c r="F1176" s="3" t="s">
        <v>522</v>
      </c>
      <c r="G1176" s="3" t="s">
        <v>71</v>
      </c>
      <c r="H1176" s="2" t="s">
        <v>50</v>
      </c>
      <c r="I1176" s="2" t="s">
        <v>2958</v>
      </c>
      <c r="J1176" s="3" t="str">
        <f>HYPERLINK("https://www.boe.es/gazeta/dias/1829/01/27/pdfs/GMD-1829-12.pdf#page=2","Abrir facsímil")</f>
        <v>Abrir facsímil</v>
      </c>
      <c r="K1176" s="3" t="s">
        <v>52</v>
      </c>
    </row>
    <row r="1177" spans="1:11" ht="42" customHeight="1">
      <c r="A1177" s="2" t="s">
        <v>2957</v>
      </c>
      <c r="B1177" s="2" t="s">
        <v>2957</v>
      </c>
      <c r="C1177" s="2" t="s">
        <v>41</v>
      </c>
      <c r="D1177" s="2" t="s">
        <v>42</v>
      </c>
      <c r="E1177" s="5" t="s">
        <v>798</v>
      </c>
      <c r="F1177" s="3" t="s">
        <v>799</v>
      </c>
      <c r="G1177" s="3" t="s">
        <v>45</v>
      </c>
      <c r="H1177" s="2" t="s">
        <v>50</v>
      </c>
      <c r="I1177" s="2" t="s">
        <v>2959</v>
      </c>
      <c r="J1177" s="3" t="str">
        <f>HYPERLINK("https://www.boe.es/gazeta/dias/1829/05/12/pdfs/GMD-1829-62.pdf#page=1","Abrir facsímil")</f>
        <v>Abrir facsímil</v>
      </c>
      <c r="K1177" s="3" t="s">
        <v>52</v>
      </c>
    </row>
    <row r="1178" spans="1:11" ht="42" customHeight="1">
      <c r="A1178" s="2" t="s">
        <v>2957</v>
      </c>
      <c r="B1178" s="2" t="s">
        <v>2957</v>
      </c>
      <c r="C1178" s="2" t="s">
        <v>17</v>
      </c>
      <c r="D1178" s="2" t="s">
        <v>18</v>
      </c>
      <c r="E1178" s="5" t="s">
        <v>745</v>
      </c>
      <c r="F1178" s="3" t="s">
        <v>746</v>
      </c>
      <c r="G1178" s="3" t="s">
        <v>71</v>
      </c>
      <c r="H1178" s="2" t="s">
        <v>50</v>
      </c>
      <c r="I1178" s="2" t="s">
        <v>2960</v>
      </c>
      <c r="J1178" s="3" t="str">
        <f>HYPERLINK("https://www.boe.es/gazeta/dias/1829/05/16/pdfs/GMD-1829-72.pdf#page=2","Abrir facsímil")</f>
        <v>Abrir facsímil</v>
      </c>
      <c r="K1178" s="3" t="s">
        <v>52</v>
      </c>
    </row>
    <row r="1179" spans="1:11" ht="42" customHeight="1">
      <c r="A1179" s="2" t="s">
        <v>2957</v>
      </c>
      <c r="B1179" s="2" t="s">
        <v>2957</v>
      </c>
      <c r="C1179" s="2" t="s">
        <v>17</v>
      </c>
      <c r="D1179" s="2" t="s">
        <v>18</v>
      </c>
      <c r="E1179" s="5" t="s">
        <v>1628</v>
      </c>
      <c r="F1179" s="3" t="s">
        <v>1629</v>
      </c>
      <c r="G1179" s="3" t="s">
        <v>71</v>
      </c>
      <c r="H1179" s="2" t="s">
        <v>50</v>
      </c>
      <c r="I1179" s="2" t="s">
        <v>2961</v>
      </c>
      <c r="J1179" s="3" t="str">
        <f>HYPERLINK("https://www.boe.es/gazeta/dias/1829/06/09/pdfs/GMD-1829-85.pdf#page=2","Abrir facsímil")</f>
        <v>Abrir facsímil</v>
      </c>
      <c r="K1179" s="3" t="s">
        <v>52</v>
      </c>
    </row>
    <row r="1180" spans="1:11" ht="42" customHeight="1">
      <c r="A1180" s="2" t="s">
        <v>2957</v>
      </c>
      <c r="B1180" s="2" t="s">
        <v>2957</v>
      </c>
      <c r="C1180" s="2" t="s">
        <v>17</v>
      </c>
      <c r="D1180" s="2" t="s">
        <v>18</v>
      </c>
      <c r="E1180" s="5" t="s">
        <v>1628</v>
      </c>
      <c r="F1180" s="3" t="s">
        <v>1629</v>
      </c>
      <c r="G1180" s="3" t="s">
        <v>21</v>
      </c>
      <c r="H1180" s="2" t="s">
        <v>50</v>
      </c>
      <c r="I1180" s="2" t="s">
        <v>2962</v>
      </c>
      <c r="J1180" s="3" t="str">
        <f>HYPERLINK("https://www.boe.es/gazeta/dias/1829/06/09/pdfs/GMD-1829-85.pdf#page=3","Abrir facsímil")</f>
        <v>Abrir facsímil</v>
      </c>
      <c r="K1180" s="3" t="s">
        <v>52</v>
      </c>
    </row>
    <row r="1181" spans="1:11" ht="42" customHeight="1">
      <c r="A1181" s="2" t="s">
        <v>2957</v>
      </c>
      <c r="B1181" s="2" t="s">
        <v>2957</v>
      </c>
      <c r="C1181" s="2" t="s">
        <v>27</v>
      </c>
      <c r="D1181" s="2" t="s">
        <v>18</v>
      </c>
      <c r="E1181" s="5" t="s">
        <v>1279</v>
      </c>
      <c r="F1181" s="3" t="s">
        <v>1280</v>
      </c>
      <c r="G1181" s="3" t="s">
        <v>71</v>
      </c>
      <c r="H1181" s="2" t="s">
        <v>50</v>
      </c>
      <c r="I1181" s="2" t="s">
        <v>2963</v>
      </c>
      <c r="J1181" s="3" t="str">
        <f>HYPERLINK("https://www.boe.es/gazeta/dias/1829/06/30/pdfs/GMD-1829-94.pdf#page=2","Abrir facsímil")</f>
        <v>Abrir facsímil</v>
      </c>
      <c r="K1181" s="3" t="s">
        <v>52</v>
      </c>
    </row>
    <row r="1182" spans="1:11" ht="42" customHeight="1">
      <c r="A1182" s="2" t="s">
        <v>2957</v>
      </c>
      <c r="B1182" s="2" t="s">
        <v>2957</v>
      </c>
      <c r="C1182" s="2" t="s">
        <v>17</v>
      </c>
      <c r="D1182" s="2" t="s">
        <v>18</v>
      </c>
      <c r="E1182" s="5" t="s">
        <v>272</v>
      </c>
      <c r="F1182" s="3" t="s">
        <v>273</v>
      </c>
      <c r="G1182" s="3" t="s">
        <v>71</v>
      </c>
      <c r="H1182" s="2" t="s">
        <v>50</v>
      </c>
      <c r="I1182" s="2" t="s">
        <v>2964</v>
      </c>
      <c r="J1182" s="3" t="str">
        <f>HYPERLINK("https://www.boe.es/gazeta/dias/1829/07/11/pdfs/GMD-1829-99.pdf#page=2","Abrir facsímil")</f>
        <v>Abrir facsímil</v>
      </c>
      <c r="K1182" s="3" t="s">
        <v>52</v>
      </c>
    </row>
    <row r="1183" spans="1:11" ht="42" customHeight="1">
      <c r="A1183" s="2" t="s">
        <v>2957</v>
      </c>
      <c r="B1183" s="2" t="s">
        <v>2957</v>
      </c>
      <c r="C1183" s="2" t="s">
        <v>41</v>
      </c>
      <c r="D1183" s="2" t="s">
        <v>42</v>
      </c>
      <c r="E1183" s="5" t="s">
        <v>142</v>
      </c>
      <c r="F1183" s="3" t="s">
        <v>143</v>
      </c>
      <c r="G1183" s="3" t="s">
        <v>45</v>
      </c>
      <c r="H1183" s="2" t="s">
        <v>50</v>
      </c>
      <c r="I1183" s="2" t="s">
        <v>2965</v>
      </c>
      <c r="J1183" s="3" t="str">
        <f>HYPERLINK("https://www.boe.es/gazeta/dias/1829/10/29/pdfs/GMD-1829-153.pdf#page=1","Abrir facsímil")</f>
        <v>Abrir facsímil</v>
      </c>
      <c r="K1183" s="3" t="s">
        <v>52</v>
      </c>
    </row>
    <row r="1184" spans="1:11" ht="42" customHeight="1">
      <c r="A1184" s="2" t="s">
        <v>2957</v>
      </c>
      <c r="B1184" s="2" t="s">
        <v>2957</v>
      </c>
      <c r="C1184" s="2" t="s">
        <v>17</v>
      </c>
      <c r="D1184" s="2" t="s">
        <v>18</v>
      </c>
      <c r="E1184" s="5" t="s">
        <v>334</v>
      </c>
      <c r="F1184" s="3" t="s">
        <v>335</v>
      </c>
      <c r="G1184" s="3" t="s">
        <v>71</v>
      </c>
      <c r="H1184" s="2" t="s">
        <v>50</v>
      </c>
      <c r="I1184" s="2" t="s">
        <v>2966</v>
      </c>
      <c r="J1184" s="3" t="str">
        <f>HYPERLINK("https://www.boe.es/gazeta/dias/1829/11/19/pdfs/GMD-1829-162.pdf#page=2","Abrir facsímil")</f>
        <v>Abrir facsímil</v>
      </c>
      <c r="K1184" s="3" t="s">
        <v>52</v>
      </c>
    </row>
    <row r="1185" spans="1:11" ht="42" customHeight="1">
      <c r="A1185" s="2" t="s">
        <v>2967</v>
      </c>
      <c r="B1185" s="2" t="s">
        <v>2967</v>
      </c>
      <c r="C1185" s="2" t="s">
        <v>17</v>
      </c>
      <c r="D1185" s="2" t="s">
        <v>18</v>
      </c>
      <c r="E1185" s="5" t="s">
        <v>429</v>
      </c>
      <c r="F1185" s="3" t="s">
        <v>430</v>
      </c>
      <c r="G1185" s="3" t="s">
        <v>45</v>
      </c>
      <c r="H1185" s="2" t="s">
        <v>50</v>
      </c>
      <c r="I1185" s="2" t="s">
        <v>2968</v>
      </c>
      <c r="J1185" s="3" t="str">
        <f>HYPERLINK("https://www.boe.es/gazeta/dias/1829/06/20/pdfs/GMD-1829-90.pdf#page=1","Abrir facsímil")</f>
        <v>Abrir facsímil</v>
      </c>
      <c r="K1185" s="3" t="s">
        <v>52</v>
      </c>
    </row>
    <row r="1186" spans="1:11" ht="42" customHeight="1">
      <c r="A1186" s="2" t="s">
        <v>2969</v>
      </c>
      <c r="B1186" s="2" t="s">
        <v>2969</v>
      </c>
      <c r="C1186" s="2" t="s">
        <v>41</v>
      </c>
      <c r="D1186" s="2" t="s">
        <v>42</v>
      </c>
      <c r="E1186" s="5" t="s">
        <v>569</v>
      </c>
      <c r="F1186" s="3" t="s">
        <v>570</v>
      </c>
      <c r="G1186" s="3" t="s">
        <v>71</v>
      </c>
      <c r="H1186" s="2" t="s">
        <v>50</v>
      </c>
      <c r="I1186" s="2" t="s">
        <v>2970</v>
      </c>
      <c r="J1186" s="3" t="str">
        <f>HYPERLINK("https://www.boe.es/gazeta/dias/1829/05/21/pdfs/GMD-1829-77.pdf#page=2","Abrir facsímil")</f>
        <v>Abrir facsímil</v>
      </c>
      <c r="K1186" s="3" t="s">
        <v>52</v>
      </c>
    </row>
    <row r="1187" spans="1:11" ht="42" customHeight="1">
      <c r="A1187" s="2" t="s">
        <v>2971</v>
      </c>
      <c r="B1187" s="2" t="s">
        <v>2972</v>
      </c>
      <c r="C1187" s="2" t="s">
        <v>41</v>
      </c>
      <c r="D1187" s="2" t="s">
        <v>42</v>
      </c>
      <c r="E1187" s="5" t="s">
        <v>209</v>
      </c>
      <c r="F1187" s="3" t="s">
        <v>210</v>
      </c>
      <c r="G1187" s="3" t="s">
        <v>30</v>
      </c>
      <c r="H1187" s="2" t="s">
        <v>50</v>
      </c>
      <c r="I1187" s="2" t="s">
        <v>2973</v>
      </c>
      <c r="J1187" s="3" t="str">
        <f>HYPERLINK("https://www.boe.es/gazeta/dias/1829/09/26/pdfs/GMD-1829-139.pdf#page=4","Abrir facsímil")</f>
        <v>Abrir facsímil</v>
      </c>
      <c r="K1187" s="3" t="s">
        <v>52</v>
      </c>
    </row>
    <row r="1188" spans="1:11" ht="42" customHeight="1">
      <c r="A1188" s="2" t="s">
        <v>2974</v>
      </c>
      <c r="B1188" s="2" t="s">
        <v>2975</v>
      </c>
      <c r="C1188" s="2" t="s">
        <v>55</v>
      </c>
      <c r="D1188" s="2" t="s">
        <v>18</v>
      </c>
      <c r="E1188" s="5" t="s">
        <v>83</v>
      </c>
      <c r="F1188" s="3" t="s">
        <v>84</v>
      </c>
      <c r="G1188" s="3" t="s">
        <v>30</v>
      </c>
      <c r="H1188" s="2" t="s">
        <v>50</v>
      </c>
      <c r="I1188" s="2" t="s">
        <v>2976</v>
      </c>
      <c r="J1188" s="3" t="str">
        <f>HYPERLINK("https://www.boe.es/gazeta/dias/1829/08/04/pdfs/GMD-1829-109.pdf#page=4","Abrir facsímil")</f>
        <v>Abrir facsímil</v>
      </c>
      <c r="K1188" s="3" t="s">
        <v>52</v>
      </c>
    </row>
    <row r="1189" spans="1:11" ht="42" customHeight="1">
      <c r="A1189" s="2" t="s">
        <v>2977</v>
      </c>
      <c r="B1189" s="2" t="s">
        <v>2978</v>
      </c>
      <c r="C1189" s="2" t="s">
        <v>55</v>
      </c>
      <c r="D1189" s="2" t="s">
        <v>18</v>
      </c>
      <c r="E1189" s="5" t="s">
        <v>188</v>
      </c>
      <c r="F1189" s="3" t="s">
        <v>189</v>
      </c>
      <c r="G1189" s="3" t="s">
        <v>71</v>
      </c>
      <c r="H1189" s="2" t="s">
        <v>50</v>
      </c>
      <c r="I1189" s="2" t="s">
        <v>2979</v>
      </c>
      <c r="J1189" s="3" t="str">
        <f>HYPERLINK("https://www.boe.es/gazeta/dias/1829/05/02/pdfs/GMD-1829-53.pdf#page=2","Abrir facsímil")</f>
        <v>Abrir facsímil</v>
      </c>
      <c r="K1189" s="3" t="s">
        <v>52</v>
      </c>
    </row>
    <row r="1190" spans="1:11" ht="42" customHeight="1">
      <c r="A1190" s="2" t="s">
        <v>2980</v>
      </c>
      <c r="B1190" s="2" t="s">
        <v>2980</v>
      </c>
      <c r="C1190" s="2" t="s">
        <v>41</v>
      </c>
      <c r="D1190" s="2" t="s">
        <v>42</v>
      </c>
      <c r="E1190" s="5" t="s">
        <v>111</v>
      </c>
      <c r="F1190" s="3" t="s">
        <v>112</v>
      </c>
      <c r="G1190" s="3" t="s">
        <v>71</v>
      </c>
      <c r="H1190" s="2" t="s">
        <v>50</v>
      </c>
      <c r="I1190" s="2" t="s">
        <v>2981</v>
      </c>
      <c r="J1190" s="3" t="str">
        <f>HYPERLINK("https://www.boe.es/gazeta/dias/1829/01/22/pdfs/GMD-1829-10.pdf#page=2","Abrir facsímil")</f>
        <v>Abrir facsímil</v>
      </c>
      <c r="K1190" s="3" t="s">
        <v>52</v>
      </c>
    </row>
    <row r="1191" spans="1:11" ht="42" customHeight="1">
      <c r="A1191" s="2" t="s">
        <v>2982</v>
      </c>
      <c r="B1191" s="2" t="s">
        <v>2983</v>
      </c>
      <c r="C1191" s="2" t="s">
        <v>17</v>
      </c>
      <c r="D1191" s="2" t="s">
        <v>18</v>
      </c>
      <c r="E1191" s="5" t="s">
        <v>798</v>
      </c>
      <c r="F1191" s="3" t="s">
        <v>799</v>
      </c>
      <c r="G1191" s="3" t="s">
        <v>800</v>
      </c>
      <c r="H1191" s="2" t="s">
        <v>50</v>
      </c>
      <c r="I1191" s="2" t="s">
        <v>2984</v>
      </c>
      <c r="J1191" s="3" t="str">
        <f>HYPERLINK("https://www.boe.es/gazeta/dias/1829/05/12/pdfs/GMD-1829-62.pdf#page=3","Abrir facsímil")</f>
        <v>Abrir facsímil</v>
      </c>
      <c r="K1191" s="3" t="s">
        <v>52</v>
      </c>
    </row>
    <row r="1192" spans="1:11" ht="42" customHeight="1">
      <c r="A1192" s="2" t="s">
        <v>2985</v>
      </c>
      <c r="B1192" s="2" t="s">
        <v>2986</v>
      </c>
      <c r="C1192" s="2" t="s">
        <v>41</v>
      </c>
      <c r="D1192" s="2" t="s">
        <v>42</v>
      </c>
      <c r="E1192" s="5" t="s">
        <v>147</v>
      </c>
      <c r="F1192" s="3" t="s">
        <v>148</v>
      </c>
      <c r="G1192" s="3" t="s">
        <v>30</v>
      </c>
      <c r="H1192" s="2" t="s">
        <v>50</v>
      </c>
      <c r="I1192" s="2" t="s">
        <v>2987</v>
      </c>
      <c r="J1192" s="3" t="str">
        <f>HYPERLINK("https://www.boe.es/gazeta/dias/1829/12/19/pdfs/GMD-1829-175.pdf#page=4","Abrir facsímil")</f>
        <v>Abrir facsímil</v>
      </c>
      <c r="K1192" s="3" t="s">
        <v>52</v>
      </c>
    </row>
    <row r="1193" spans="1:11" ht="42" customHeight="1">
      <c r="A1193" s="2" t="s">
        <v>2988</v>
      </c>
      <c r="B1193" s="2" t="s">
        <v>2988</v>
      </c>
      <c r="C1193" s="2" t="s">
        <v>17</v>
      </c>
      <c r="D1193" s="2" t="s">
        <v>18</v>
      </c>
      <c r="E1193" s="5" t="s">
        <v>576</v>
      </c>
      <c r="F1193" s="3" t="s">
        <v>577</v>
      </c>
      <c r="G1193" s="3" t="s">
        <v>30</v>
      </c>
      <c r="H1193" s="2" t="s">
        <v>50</v>
      </c>
      <c r="I1193" s="2" t="s">
        <v>2989</v>
      </c>
      <c r="J1193" s="3" t="str">
        <f>HYPERLINK("https://www.boe.es/gazeta/dias/1829/04/25/pdfs/GMD-1829-50.pdf#page=4","Abrir facsímil")</f>
        <v>Abrir facsímil</v>
      </c>
      <c r="K1193" s="3" t="s">
        <v>52</v>
      </c>
    </row>
    <row r="1194" spans="1:11" ht="42" customHeight="1">
      <c r="A1194" s="2" t="s">
        <v>2990</v>
      </c>
      <c r="B1194" s="2" t="s">
        <v>2990</v>
      </c>
      <c r="C1194" s="2" t="s">
        <v>41</v>
      </c>
      <c r="D1194" s="2" t="s">
        <v>42</v>
      </c>
      <c r="E1194" s="5" t="s">
        <v>294</v>
      </c>
      <c r="F1194" s="3" t="s">
        <v>295</v>
      </c>
      <c r="G1194" s="3" t="s">
        <v>21</v>
      </c>
      <c r="H1194" s="2" t="s">
        <v>50</v>
      </c>
      <c r="I1194" s="2" t="s">
        <v>2991</v>
      </c>
      <c r="J1194" s="3" t="str">
        <f>HYPERLINK("https://www.boe.es/gazeta/dias/1829/03/21/pdfs/GMD-1829-35.pdf#page=3","Abrir facsímil")</f>
        <v>Abrir facsímil</v>
      </c>
      <c r="K1194" s="3" t="s">
        <v>52</v>
      </c>
    </row>
    <row r="1195" spans="1:11" ht="42" customHeight="1">
      <c r="A1195" s="2" t="s">
        <v>2992</v>
      </c>
      <c r="B1195" s="2" t="s">
        <v>2992</v>
      </c>
      <c r="C1195" s="2" t="s">
        <v>41</v>
      </c>
      <c r="D1195" s="2" t="s">
        <v>42</v>
      </c>
      <c r="E1195" s="5" t="s">
        <v>265</v>
      </c>
      <c r="F1195" s="3" t="s">
        <v>266</v>
      </c>
      <c r="G1195" s="3" t="s">
        <v>71</v>
      </c>
      <c r="H1195" s="2" t="s">
        <v>50</v>
      </c>
      <c r="I1195" s="2" t="s">
        <v>2993</v>
      </c>
      <c r="J1195" s="3" t="str">
        <f>HYPERLINK("https://www.boe.es/gazeta/dias/1829/08/18/pdfs/GMD-1829-115.pdf#page=2","Abrir facsímil")</f>
        <v>Abrir facsímil</v>
      </c>
      <c r="K1195" s="3" t="s">
        <v>52</v>
      </c>
    </row>
    <row r="1196" spans="1:11" ht="42" customHeight="1">
      <c r="A1196" s="2" t="s">
        <v>2994</v>
      </c>
      <c r="B1196" s="2" t="s">
        <v>2994</v>
      </c>
      <c r="C1196" s="2" t="s">
        <v>61</v>
      </c>
      <c r="D1196" s="2" t="s">
        <v>18</v>
      </c>
      <c r="E1196" s="5" t="s">
        <v>294</v>
      </c>
      <c r="F1196" s="3" t="s">
        <v>295</v>
      </c>
      <c r="G1196" s="3" t="s">
        <v>21</v>
      </c>
      <c r="H1196" s="2" t="s">
        <v>50</v>
      </c>
      <c r="I1196" s="2" t="s">
        <v>2995</v>
      </c>
      <c r="J1196" s="3" t="str">
        <f>HYPERLINK("https://www.boe.es/gazeta/dias/1829/03/21/pdfs/GMD-1829-35.pdf#page=3","Abrir facsímil")</f>
        <v>Abrir facsímil</v>
      </c>
      <c r="K1196" s="3" t="s">
        <v>52</v>
      </c>
    </row>
    <row r="1197" spans="1:11" ht="42" customHeight="1">
      <c r="A1197" s="2" t="s">
        <v>2996</v>
      </c>
      <c r="B1197" s="2" t="s">
        <v>2997</v>
      </c>
      <c r="C1197" s="2" t="s">
        <v>41</v>
      </c>
      <c r="D1197" s="2" t="s">
        <v>42</v>
      </c>
      <c r="E1197" s="5" t="s">
        <v>75</v>
      </c>
      <c r="F1197" s="3" t="s">
        <v>76</v>
      </c>
      <c r="G1197" s="3" t="s">
        <v>21</v>
      </c>
      <c r="H1197" s="2" t="s">
        <v>50</v>
      </c>
      <c r="I1197" s="2" t="s">
        <v>2998</v>
      </c>
      <c r="J1197" s="3" t="str">
        <f>HYPERLINK("https://www.boe.es/gazeta/dias/1829/09/05/pdfs/GMD-1829-123.pdf#page=3","Abrir facsímil")</f>
        <v>Abrir facsímil</v>
      </c>
      <c r="K1197" s="3" t="s">
        <v>52</v>
      </c>
    </row>
    <row r="1198" spans="1:11" ht="42" customHeight="1">
      <c r="A1198" s="2" t="s">
        <v>2999</v>
      </c>
      <c r="B1198" s="2" t="s">
        <v>2999</v>
      </c>
      <c r="C1198" s="2" t="s">
        <v>27</v>
      </c>
      <c r="D1198" s="2" t="s">
        <v>18</v>
      </c>
      <c r="E1198" s="5" t="s">
        <v>152</v>
      </c>
      <c r="F1198" s="3" t="s">
        <v>153</v>
      </c>
      <c r="G1198" s="3" t="s">
        <v>71</v>
      </c>
      <c r="H1198" s="2" t="s">
        <v>50</v>
      </c>
      <c r="I1198" s="2" t="s">
        <v>3000</v>
      </c>
      <c r="J1198" s="3" t="str">
        <f>HYPERLINK("https://www.boe.es/gazeta/dias/1829/06/02/pdfs/GMD-1829-82.pdf#page=2","Abrir facsímil")</f>
        <v>Abrir facsímil</v>
      </c>
      <c r="K1198" s="3" t="s">
        <v>52</v>
      </c>
    </row>
    <row r="1199" spans="1:11" ht="42" customHeight="1">
      <c r="A1199" s="2" t="s">
        <v>3001</v>
      </c>
      <c r="B1199" s="2" t="s">
        <v>3002</v>
      </c>
      <c r="C1199" s="2" t="s">
        <v>27</v>
      </c>
      <c r="D1199" s="2" t="s">
        <v>18</v>
      </c>
      <c r="E1199" s="5" t="s">
        <v>248</v>
      </c>
      <c r="F1199" s="3" t="s">
        <v>249</v>
      </c>
      <c r="G1199" s="3" t="s">
        <v>21</v>
      </c>
      <c r="H1199" s="2" t="s">
        <v>50</v>
      </c>
      <c r="I1199" s="2" t="s">
        <v>3003</v>
      </c>
      <c r="J1199" s="3" t="str">
        <f>HYPERLINK("https://www.boe.es/gazeta/dias/1829/12/31/pdfs/GMD-1829-180.pdf#page=3","Abrir facsímil")</f>
        <v>Abrir facsímil</v>
      </c>
      <c r="K1199" s="3" t="s">
        <v>52</v>
      </c>
    </row>
    <row r="1200" spans="1:11" ht="42" customHeight="1">
      <c r="A1200" s="2" t="s">
        <v>3004</v>
      </c>
      <c r="B1200" s="2" t="s">
        <v>3004</v>
      </c>
      <c r="C1200" s="2" t="s">
        <v>61</v>
      </c>
      <c r="D1200" s="2" t="s">
        <v>18</v>
      </c>
      <c r="E1200" s="5" t="s">
        <v>992</v>
      </c>
      <c r="F1200" s="3" t="s">
        <v>993</v>
      </c>
      <c r="G1200" s="3" t="s">
        <v>21</v>
      </c>
      <c r="H1200" s="2" t="s">
        <v>50</v>
      </c>
      <c r="I1200" s="2" t="s">
        <v>3005</v>
      </c>
      <c r="J1200" s="3" t="str">
        <f>HYPERLINK("https://www.boe.es/gazeta/dias/1829/06/25/pdfs/GMD-1829-92.pdf#page=3","Abrir facsímil")</f>
        <v>Abrir facsímil</v>
      </c>
      <c r="K1200" s="3" t="s">
        <v>52</v>
      </c>
    </row>
    <row r="1201" spans="1:11" ht="42" customHeight="1">
      <c r="A1201" s="2" t="s">
        <v>3006</v>
      </c>
      <c r="B1201" s="2" t="s">
        <v>3007</v>
      </c>
      <c r="C1201" s="2" t="s">
        <v>55</v>
      </c>
      <c r="D1201" s="2" t="s">
        <v>18</v>
      </c>
      <c r="E1201" s="5" t="s">
        <v>19</v>
      </c>
      <c r="F1201" s="3" t="s">
        <v>20</v>
      </c>
      <c r="G1201" s="3" t="s">
        <v>21</v>
      </c>
      <c r="H1201" s="2" t="s">
        <v>50</v>
      </c>
      <c r="I1201" s="2" t="s">
        <v>3008</v>
      </c>
      <c r="J1201" s="3" t="str">
        <f>HYPERLINK("https://www.boe.es/gazeta/dias/1829/11/21/pdfs/GMD-1829-163.pdf#page=3","Abrir facsímil")</f>
        <v>Abrir facsímil</v>
      </c>
      <c r="K1201" s="3" t="s">
        <v>52</v>
      </c>
    </row>
    <row r="1202" spans="1:11" ht="42" customHeight="1">
      <c r="A1202" s="2" t="s">
        <v>3009</v>
      </c>
      <c r="B1202" s="2" t="s">
        <v>3010</v>
      </c>
      <c r="C1202" s="2" t="s">
        <v>41</v>
      </c>
      <c r="D1202" s="2" t="s">
        <v>42</v>
      </c>
      <c r="E1202" s="5" t="s">
        <v>164</v>
      </c>
      <c r="F1202" s="3" t="s">
        <v>165</v>
      </c>
      <c r="G1202" s="3" t="s">
        <v>45</v>
      </c>
      <c r="H1202" s="2" t="s">
        <v>22</v>
      </c>
      <c r="I1202" s="2" t="s">
        <v>3011</v>
      </c>
      <c r="J1202" s="3" t="str">
        <f>HYPERLINK("https://www.boe.es/gazeta/dias/1829/06/06/pdfs/GMD-1829-84.pdf#page=1","Abrir facsímil")</f>
        <v>Abrir facsímil</v>
      </c>
      <c r="K1202" s="3" t="s">
        <v>24</v>
      </c>
    </row>
    <row r="1203" spans="1:11" ht="42" customHeight="1">
      <c r="A1203" s="2" t="s">
        <v>3012</v>
      </c>
      <c r="B1203" s="2" t="s">
        <v>3013</v>
      </c>
      <c r="C1203" s="2" t="s">
        <v>41</v>
      </c>
      <c r="D1203" s="2" t="s">
        <v>42</v>
      </c>
      <c r="E1203" s="5" t="s">
        <v>339</v>
      </c>
      <c r="F1203" s="3" t="s">
        <v>340</v>
      </c>
      <c r="G1203" s="3" t="s">
        <v>30</v>
      </c>
      <c r="H1203" s="2" t="s">
        <v>50</v>
      </c>
      <c r="I1203" s="2" t="s">
        <v>3014</v>
      </c>
      <c r="J1203" s="3" t="str">
        <f>HYPERLINK("https://www.boe.es/gazeta/dias/1829/03/03/pdfs/GMD-1829-27.pdf#page=4","Abrir facsímil")</f>
        <v>Abrir facsímil</v>
      </c>
      <c r="K1203" s="3" t="s">
        <v>52</v>
      </c>
    </row>
    <row r="1204" spans="1:11" ht="42" customHeight="1">
      <c r="A1204" s="2" t="s">
        <v>3015</v>
      </c>
      <c r="B1204" s="2" t="s">
        <v>3015</v>
      </c>
      <c r="C1204" s="2" t="s">
        <v>41</v>
      </c>
      <c r="D1204" s="2" t="s">
        <v>42</v>
      </c>
      <c r="E1204" s="5" t="s">
        <v>647</v>
      </c>
      <c r="F1204" s="3" t="s">
        <v>648</v>
      </c>
      <c r="G1204" s="3" t="s">
        <v>915</v>
      </c>
      <c r="H1204" s="2" t="s">
        <v>50</v>
      </c>
      <c r="I1204" s="2" t="s">
        <v>3016</v>
      </c>
      <c r="J1204" s="3" t="str">
        <f>HYPERLINK("https://www.boe.es/gazeta/dias/1829/07/09/pdfs/GMD-1829-98.pdf#page=1","Abrir facsímil")</f>
        <v>Abrir facsímil</v>
      </c>
      <c r="K1204" s="3" t="s">
        <v>52</v>
      </c>
    </row>
    <row r="1205" spans="1:11" ht="42" customHeight="1">
      <c r="A1205" s="2" t="s">
        <v>3017</v>
      </c>
      <c r="B1205" s="2" t="s">
        <v>3017</v>
      </c>
      <c r="C1205" s="2" t="s">
        <v>41</v>
      </c>
      <c r="D1205" s="2" t="s">
        <v>42</v>
      </c>
      <c r="E1205" s="5" t="s">
        <v>243</v>
      </c>
      <c r="F1205" s="3" t="s">
        <v>244</v>
      </c>
      <c r="G1205" s="3" t="s">
        <v>45</v>
      </c>
      <c r="H1205" s="2" t="s">
        <v>50</v>
      </c>
      <c r="I1205" s="2" t="s">
        <v>3018</v>
      </c>
      <c r="J1205" s="3" t="str">
        <f>HYPERLINK("https://www.boe.es/gazeta/dias/1829/07/21/pdfs/GMD-1829-103.pdf#page=1","Abrir facsímil")</f>
        <v>Abrir facsímil</v>
      </c>
      <c r="K1205" s="3" t="s">
        <v>52</v>
      </c>
    </row>
    <row r="1206" spans="1:11" ht="42" customHeight="1">
      <c r="A1206" s="2" t="s">
        <v>3019</v>
      </c>
      <c r="B1206" s="2" t="s">
        <v>3020</v>
      </c>
      <c r="C1206" s="2" t="s">
        <v>27</v>
      </c>
      <c r="D1206" s="2" t="s">
        <v>18</v>
      </c>
      <c r="E1206" s="5" t="s">
        <v>737</v>
      </c>
      <c r="F1206" s="3" t="s">
        <v>738</v>
      </c>
      <c r="G1206" s="3" t="s">
        <v>30</v>
      </c>
      <c r="H1206" s="2" t="s">
        <v>50</v>
      </c>
      <c r="I1206" s="2" t="s">
        <v>3021</v>
      </c>
      <c r="J1206" s="3" t="str">
        <f>HYPERLINK("https://www.boe.es/gazeta/dias/1829/06/11/pdfs/GMD-1829-86.pdf#page=4","Abrir facsímil")</f>
        <v>Abrir facsímil</v>
      </c>
      <c r="K1206" s="3" t="s">
        <v>52</v>
      </c>
    </row>
    <row r="1207" spans="1:11" ht="42" customHeight="1">
      <c r="A1207" s="2" t="s">
        <v>3022</v>
      </c>
      <c r="B1207" s="2" t="s">
        <v>3023</v>
      </c>
      <c r="C1207" s="2" t="s">
        <v>17</v>
      </c>
      <c r="D1207" s="2" t="s">
        <v>18</v>
      </c>
      <c r="E1207" s="5" t="s">
        <v>344</v>
      </c>
      <c r="F1207" s="3" t="s">
        <v>345</v>
      </c>
      <c r="G1207" s="3" t="s">
        <v>30</v>
      </c>
      <c r="H1207" s="2" t="s">
        <v>50</v>
      </c>
      <c r="I1207" s="2" t="s">
        <v>3024</v>
      </c>
      <c r="J1207" s="3" t="str">
        <f>HYPERLINK("https://www.boe.es/gazeta/dias/1829/08/29/pdfs/GMD-1829-120.pdf#page=4","Abrir facsímil")</f>
        <v>Abrir facsímil</v>
      </c>
      <c r="K1207" s="3" t="s">
        <v>52</v>
      </c>
    </row>
    <row r="1208" spans="1:11" ht="42" customHeight="1">
      <c r="A1208" s="2" t="s">
        <v>3025</v>
      </c>
      <c r="B1208" s="2" t="s">
        <v>3026</v>
      </c>
      <c r="C1208" s="2" t="s">
        <v>41</v>
      </c>
      <c r="D1208" s="2" t="s">
        <v>42</v>
      </c>
      <c r="E1208" s="5" t="s">
        <v>564</v>
      </c>
      <c r="F1208" s="3" t="s">
        <v>565</v>
      </c>
      <c r="G1208" s="3" t="s">
        <v>45</v>
      </c>
      <c r="H1208" s="2" t="s">
        <v>50</v>
      </c>
      <c r="I1208" s="2" t="s">
        <v>3027</v>
      </c>
      <c r="J1208" s="3" t="str">
        <f>HYPERLINK("https://www.boe.es/gazeta/dias/1829/02/05/pdfs/GMD-1829-16.pdf#page=1","Abrir facsímil")</f>
        <v>Abrir facsímil</v>
      </c>
      <c r="K1208" s="3" t="s">
        <v>52</v>
      </c>
    </row>
    <row r="1209" spans="1:11" ht="42" customHeight="1">
      <c r="A1209" s="2" t="s">
        <v>3028</v>
      </c>
      <c r="B1209" s="2" t="s">
        <v>3028</v>
      </c>
      <c r="C1209" s="2" t="s">
        <v>34</v>
      </c>
      <c r="D1209" s="2" t="s">
        <v>35</v>
      </c>
      <c r="E1209" s="5" t="s">
        <v>299</v>
      </c>
      <c r="F1209" s="3" t="s">
        <v>300</v>
      </c>
      <c r="G1209" s="3" t="s">
        <v>45</v>
      </c>
      <c r="H1209" s="2" t="s">
        <v>50</v>
      </c>
      <c r="I1209" s="2" t="s">
        <v>3029</v>
      </c>
      <c r="J1209" s="3" t="str">
        <f>HYPERLINK("https://www.boe.es/gazeta/dias/1829/08/20/pdfs/GMD-1829-116.pdf#page=1","Abrir facsímil")</f>
        <v>Abrir facsímil</v>
      </c>
      <c r="K1209" s="3" t="s">
        <v>52</v>
      </c>
    </row>
    <row r="1210" spans="1:11" ht="42" customHeight="1">
      <c r="A1210" s="2" t="s">
        <v>3030</v>
      </c>
      <c r="B1210" s="2" t="s">
        <v>3031</v>
      </c>
      <c r="C1210" s="2" t="s">
        <v>17</v>
      </c>
      <c r="D1210" s="2" t="s">
        <v>18</v>
      </c>
      <c r="E1210" s="5" t="s">
        <v>393</v>
      </c>
      <c r="F1210" s="3" t="s">
        <v>394</v>
      </c>
      <c r="G1210" s="3" t="s">
        <v>30</v>
      </c>
      <c r="H1210" s="2" t="s">
        <v>22</v>
      </c>
      <c r="I1210" s="2" t="s">
        <v>3032</v>
      </c>
      <c r="J1210" s="3" t="str">
        <f>HYPERLINK("https://www.boe.es/gazeta/dias/1829/06/04/pdfs/GMD-1829-83.pdf#page=4","Abrir facsímil")</f>
        <v>Abrir facsímil</v>
      </c>
      <c r="K1210" s="3" t="s">
        <v>24</v>
      </c>
    </row>
    <row r="1211" spans="1:11" ht="42" customHeight="1">
      <c r="A1211" s="2" t="s">
        <v>3033</v>
      </c>
      <c r="B1211" s="2" t="s">
        <v>3034</v>
      </c>
      <c r="C1211" s="2" t="s">
        <v>17</v>
      </c>
      <c r="D1211" s="2" t="s">
        <v>18</v>
      </c>
      <c r="E1211" s="5" t="s">
        <v>28</v>
      </c>
      <c r="F1211" s="3" t="s">
        <v>29</v>
      </c>
      <c r="G1211" s="3" t="s">
        <v>30</v>
      </c>
      <c r="H1211" s="2" t="s">
        <v>22</v>
      </c>
      <c r="I1211" s="2" t="s">
        <v>3035</v>
      </c>
      <c r="J1211" s="3" t="str">
        <f>HYPERLINK("https://www.boe.es/gazeta/dias/1829/10/24/pdfs/GMD-1829-151.pdf#page=4","Abrir facsímil")</f>
        <v>Abrir facsímil</v>
      </c>
      <c r="K1211" s="3" t="s">
        <v>24</v>
      </c>
    </row>
    <row r="1212" spans="1:11" ht="42" customHeight="1">
      <c r="A1212" s="2" t="s">
        <v>3036</v>
      </c>
      <c r="B1212" s="2" t="s">
        <v>3037</v>
      </c>
      <c r="C1212" s="2" t="s">
        <v>167</v>
      </c>
      <c r="D1212" s="2" t="s">
        <v>18</v>
      </c>
      <c r="E1212" s="5" t="s">
        <v>647</v>
      </c>
      <c r="F1212" s="3" t="s">
        <v>648</v>
      </c>
      <c r="G1212" s="3" t="s">
        <v>30</v>
      </c>
      <c r="H1212" s="2" t="s">
        <v>22</v>
      </c>
      <c r="I1212" s="2" t="s">
        <v>3038</v>
      </c>
      <c r="J1212" s="3" t="str">
        <f>HYPERLINK("https://www.boe.es/gazeta/dias/1829/07/09/pdfs/GMD-1829-98.pdf#page=4","Abrir facsímil")</f>
        <v>Abrir facsímil</v>
      </c>
      <c r="K1212" s="3" t="s">
        <v>24</v>
      </c>
    </row>
    <row r="1213" spans="1:11" ht="42" customHeight="1">
      <c r="A1213" s="2" t="s">
        <v>3039</v>
      </c>
      <c r="B1213" s="2" t="s">
        <v>3040</v>
      </c>
      <c r="C1213" s="2" t="s">
        <v>151</v>
      </c>
      <c r="D1213" s="2" t="s">
        <v>18</v>
      </c>
      <c r="E1213" s="5" t="s">
        <v>282</v>
      </c>
      <c r="F1213" s="3" t="s">
        <v>283</v>
      </c>
      <c r="G1213" s="3" t="s">
        <v>30</v>
      </c>
      <c r="H1213" s="2" t="s">
        <v>22</v>
      </c>
      <c r="I1213" s="2" t="s">
        <v>3041</v>
      </c>
      <c r="J1213" s="3" t="str">
        <f>HYPERLINK("https://www.boe.es/gazeta/dias/1829/07/25/pdfs/GMD-1829-105.pdf#page=4","Abrir facsímil")</f>
        <v>Abrir facsímil</v>
      </c>
      <c r="K1213" s="3" t="s">
        <v>24</v>
      </c>
    </row>
    <row r="1214" spans="1:11" ht="42" customHeight="1">
      <c r="A1214" s="2" t="s">
        <v>3042</v>
      </c>
      <c r="B1214" s="2" t="s">
        <v>3043</v>
      </c>
      <c r="C1214" s="2" t="s">
        <v>41</v>
      </c>
      <c r="D1214" s="2" t="s">
        <v>42</v>
      </c>
      <c r="E1214" s="5" t="s">
        <v>164</v>
      </c>
      <c r="F1214" s="3" t="s">
        <v>165</v>
      </c>
      <c r="G1214" s="3" t="s">
        <v>71</v>
      </c>
      <c r="H1214" s="2" t="s">
        <v>22</v>
      </c>
      <c r="I1214" s="2" t="s">
        <v>3044</v>
      </c>
      <c r="J1214" s="3" t="str">
        <f>HYPERLINK("https://www.boe.es/gazeta/dias/1829/06/06/pdfs/GMD-1829-84.pdf#page=2","Abrir facsímil")</f>
        <v>Abrir facsímil</v>
      </c>
      <c r="K1214" s="3" t="s">
        <v>24</v>
      </c>
    </row>
    <row r="1215" spans="1:11" ht="42" customHeight="1">
      <c r="A1215" s="2" t="s">
        <v>3045</v>
      </c>
      <c r="B1215" s="2" t="s">
        <v>3046</v>
      </c>
      <c r="C1215" s="2" t="s">
        <v>27</v>
      </c>
      <c r="D1215" s="2" t="s">
        <v>18</v>
      </c>
      <c r="E1215" s="5" t="s">
        <v>732</v>
      </c>
      <c r="F1215" s="3" t="s">
        <v>733</v>
      </c>
      <c r="G1215" s="3" t="s">
        <v>21</v>
      </c>
      <c r="H1215" s="2" t="s">
        <v>50</v>
      </c>
      <c r="I1215" s="2" t="s">
        <v>3047</v>
      </c>
      <c r="J1215" s="3" t="str">
        <f>HYPERLINK("https://www.boe.es/gazeta/dias/1829/04/02/pdfs/GMD-1829-40.pdf#page=3","Abrir facsímil")</f>
        <v>Abrir facsímil</v>
      </c>
      <c r="K1215" s="3" t="s">
        <v>52</v>
      </c>
    </row>
    <row r="1216" spans="1:11" ht="42" customHeight="1">
      <c r="A1216" s="2" t="s">
        <v>3048</v>
      </c>
      <c r="B1216" s="2" t="s">
        <v>3049</v>
      </c>
      <c r="C1216" s="2" t="s">
        <v>27</v>
      </c>
      <c r="D1216" s="2" t="s">
        <v>18</v>
      </c>
      <c r="E1216" s="5" t="s">
        <v>183</v>
      </c>
      <c r="F1216" s="3" t="s">
        <v>184</v>
      </c>
      <c r="G1216" s="3" t="s">
        <v>21</v>
      </c>
      <c r="H1216" s="2" t="s">
        <v>50</v>
      </c>
      <c r="I1216" s="2" t="s">
        <v>3050</v>
      </c>
      <c r="J1216" s="3" t="str">
        <f>HYPERLINK("https://www.boe.es/gazeta/dias/1829/10/13/pdfs/GMD-1829-146.pdf#page=3","Abrir facsímil")</f>
        <v>Abrir facsímil</v>
      </c>
      <c r="K1216" s="3" t="s">
        <v>52</v>
      </c>
    </row>
    <row r="1217" spans="1:11" ht="42" customHeight="1">
      <c r="A1217" s="2" t="s">
        <v>3051</v>
      </c>
      <c r="B1217" s="2" t="s">
        <v>3051</v>
      </c>
      <c r="C1217" s="2" t="s">
        <v>41</v>
      </c>
      <c r="D1217" s="2" t="s">
        <v>42</v>
      </c>
      <c r="E1217" s="5" t="s">
        <v>312</v>
      </c>
      <c r="F1217" s="3" t="s">
        <v>313</v>
      </c>
      <c r="G1217" s="3" t="s">
        <v>21</v>
      </c>
      <c r="H1217" s="2" t="s">
        <v>50</v>
      </c>
      <c r="I1217" s="2" t="s">
        <v>3052</v>
      </c>
      <c r="J1217" s="3" t="str">
        <f>HYPERLINK("https://www.boe.es/gazeta/dias/1829/10/20/pdfs/GMD-1829-149.pdf#page=3","Abrir facsímil")</f>
        <v>Abrir facsímil</v>
      </c>
      <c r="K1217" s="3" t="s">
        <v>52</v>
      </c>
    </row>
    <row r="1218" spans="1:11" ht="42" customHeight="1">
      <c r="A1218" s="2" t="s">
        <v>3053</v>
      </c>
      <c r="B1218" s="2" t="s">
        <v>3054</v>
      </c>
      <c r="C1218" s="2" t="s">
        <v>151</v>
      </c>
      <c r="D1218" s="2" t="s">
        <v>18</v>
      </c>
      <c r="E1218" s="5" t="s">
        <v>202</v>
      </c>
      <c r="F1218" s="3" t="s">
        <v>203</v>
      </c>
      <c r="G1218" s="3" t="s">
        <v>30</v>
      </c>
      <c r="H1218" s="2" t="s">
        <v>22</v>
      </c>
      <c r="I1218" s="2" t="s">
        <v>3055</v>
      </c>
      <c r="J1218" s="3" t="str">
        <f>HYPERLINK("https://www.boe.es/gazeta/dias/1829/04/07/pdfs/GMD-1829-42.pdf#page=4","Abrir facsímil")</f>
        <v>Abrir facsímil</v>
      </c>
      <c r="K1218" s="3" t="s">
        <v>24</v>
      </c>
    </row>
    <row r="1219" spans="1:11" ht="42" customHeight="1">
      <c r="A1219" s="2" t="s">
        <v>3056</v>
      </c>
      <c r="B1219" s="2" t="s">
        <v>3056</v>
      </c>
      <c r="C1219" s="2" t="s">
        <v>41</v>
      </c>
      <c r="D1219" s="2" t="s">
        <v>42</v>
      </c>
      <c r="E1219" s="5" t="s">
        <v>355</v>
      </c>
      <c r="F1219" s="3" t="s">
        <v>356</v>
      </c>
      <c r="G1219" s="3" t="s">
        <v>71</v>
      </c>
      <c r="H1219" s="2" t="s">
        <v>50</v>
      </c>
      <c r="I1219" s="2" t="s">
        <v>3057</v>
      </c>
      <c r="J1219" s="3" t="str">
        <f>HYPERLINK("https://www.boe.es/gazeta/dias/1829/10/03/pdfs/GMD-1829-142.pdf#page=2","Abrir facsímil")</f>
        <v>Abrir facsímil</v>
      </c>
      <c r="K1219" s="3" t="s">
        <v>52</v>
      </c>
    </row>
    <row r="1220" spans="1:11" ht="42" customHeight="1">
      <c r="A1220" s="2" t="s">
        <v>3058</v>
      </c>
      <c r="B1220" s="2" t="s">
        <v>3059</v>
      </c>
      <c r="C1220" s="2" t="s">
        <v>167</v>
      </c>
      <c r="D1220" s="2" t="s">
        <v>18</v>
      </c>
      <c r="E1220" s="5" t="s">
        <v>43</v>
      </c>
      <c r="F1220" s="3" t="s">
        <v>44</v>
      </c>
      <c r="G1220" s="3" t="s">
        <v>45</v>
      </c>
      <c r="H1220" s="2" t="s">
        <v>50</v>
      </c>
      <c r="I1220" s="2" t="s">
        <v>3060</v>
      </c>
      <c r="J1220" s="3" t="str">
        <f>HYPERLINK("https://www.boe.es/gazeta/dias/1829/11/14/pdfs/GMD-1829-160.pdf#page=1","Abrir facsímil")</f>
        <v>Abrir facsímil</v>
      </c>
      <c r="K1220" s="3" t="s">
        <v>52</v>
      </c>
    </row>
    <row r="1221" spans="1:11" ht="42" customHeight="1">
      <c r="A1221" s="2" t="s">
        <v>3061</v>
      </c>
      <c r="B1221" s="2" t="s">
        <v>3062</v>
      </c>
      <c r="C1221" s="2" t="s">
        <v>167</v>
      </c>
      <c r="D1221" s="2" t="s">
        <v>18</v>
      </c>
      <c r="E1221" s="5" t="s">
        <v>83</v>
      </c>
      <c r="F1221" s="3" t="s">
        <v>84</v>
      </c>
      <c r="G1221" s="3" t="s">
        <v>30</v>
      </c>
      <c r="H1221" s="2" t="s">
        <v>50</v>
      </c>
      <c r="I1221" s="2" t="s">
        <v>3063</v>
      </c>
      <c r="J1221" s="3" t="str">
        <f>HYPERLINK("https://www.boe.es/gazeta/dias/1829/08/04/pdfs/GMD-1829-109.pdf#page=4","Abrir facsímil")</f>
        <v>Abrir facsímil</v>
      </c>
      <c r="K1221" s="3" t="s">
        <v>52</v>
      </c>
    </row>
    <row r="1222" spans="1:11" ht="42" customHeight="1">
      <c r="A1222" s="2" t="s">
        <v>3064</v>
      </c>
      <c r="B1222" s="2" t="s">
        <v>3065</v>
      </c>
      <c r="C1222" s="2" t="s">
        <v>17</v>
      </c>
      <c r="D1222" s="2" t="s">
        <v>18</v>
      </c>
      <c r="E1222" s="5" t="s">
        <v>456</v>
      </c>
      <c r="F1222" s="3" t="s">
        <v>457</v>
      </c>
      <c r="G1222" s="3" t="s">
        <v>1466</v>
      </c>
      <c r="H1222" s="2" t="s">
        <v>50</v>
      </c>
      <c r="I1222" s="2" t="s">
        <v>3066</v>
      </c>
      <c r="J1222" s="3" t="str">
        <f>HYPERLINK("https://www.boe.es/gazeta/dias/1829/02/12/pdfs/GMD-1829-19.pdf#page=4","Abrir facsímil")</f>
        <v>Abrir facsímil</v>
      </c>
      <c r="K1222" s="3" t="s">
        <v>52</v>
      </c>
    </row>
    <row r="1223" spans="1:11" ht="42" customHeight="1">
      <c r="A1223" s="2" t="s">
        <v>3067</v>
      </c>
      <c r="B1223" s="2" t="s">
        <v>3067</v>
      </c>
      <c r="C1223" s="2" t="s">
        <v>41</v>
      </c>
      <c r="D1223" s="2" t="s">
        <v>42</v>
      </c>
      <c r="E1223" s="5" t="s">
        <v>233</v>
      </c>
      <c r="F1223" s="3" t="s">
        <v>234</v>
      </c>
      <c r="G1223" s="3" t="s">
        <v>71</v>
      </c>
      <c r="H1223" s="2" t="s">
        <v>50</v>
      </c>
      <c r="I1223" s="2" t="s">
        <v>3068</v>
      </c>
      <c r="J1223" s="3" t="str">
        <f>HYPERLINK("https://www.boe.es/gazeta/dias/1829/03/07/pdfs/GMD-1829-29.pdf#page=2","Abrir facsímil")</f>
        <v>Abrir facsímil</v>
      </c>
      <c r="K1223" s="3" t="s">
        <v>52</v>
      </c>
    </row>
    <row r="1224" spans="1:11" ht="42" customHeight="1">
      <c r="A1224" s="2" t="s">
        <v>3069</v>
      </c>
      <c r="B1224" s="2" t="s">
        <v>3069</v>
      </c>
      <c r="C1224" s="2" t="s">
        <v>41</v>
      </c>
      <c r="D1224" s="2" t="s">
        <v>42</v>
      </c>
      <c r="E1224" s="5" t="s">
        <v>256</v>
      </c>
      <c r="F1224" s="3" t="s">
        <v>257</v>
      </c>
      <c r="G1224" s="3" t="s">
        <v>71</v>
      </c>
      <c r="H1224" s="2" t="s">
        <v>50</v>
      </c>
      <c r="I1224" s="2" t="s">
        <v>3070</v>
      </c>
      <c r="J1224" s="3" t="str">
        <f>HYPERLINK("https://www.boe.es/gazeta/dias/1829/04/23/pdfs/GMD-1829-49.pdf#page=2","Abrir facsímil")</f>
        <v>Abrir facsímil</v>
      </c>
      <c r="K1224" s="3" t="s">
        <v>52</v>
      </c>
    </row>
    <row r="1225" spans="1:11" ht="42" customHeight="1">
      <c r="A1225" s="2" t="s">
        <v>3071</v>
      </c>
      <c r="B1225" s="2" t="s">
        <v>3071</v>
      </c>
      <c r="C1225" s="2" t="s">
        <v>41</v>
      </c>
      <c r="D1225" s="2" t="s">
        <v>42</v>
      </c>
      <c r="E1225" s="5" t="s">
        <v>75</v>
      </c>
      <c r="F1225" s="3" t="s">
        <v>76</v>
      </c>
      <c r="G1225" s="3" t="s">
        <v>21</v>
      </c>
      <c r="H1225" s="2" t="s">
        <v>50</v>
      </c>
      <c r="I1225" s="2" t="s">
        <v>3072</v>
      </c>
      <c r="J1225" s="3" t="str">
        <f>HYPERLINK("https://www.boe.es/gazeta/dias/1829/09/05/pdfs/GMD-1829-123.pdf#page=3","Abrir facsímil")</f>
        <v>Abrir facsímil</v>
      </c>
      <c r="K1225" s="3" t="s">
        <v>52</v>
      </c>
    </row>
    <row r="1226" spans="1:11" ht="42" customHeight="1">
      <c r="A1226" s="2" t="s">
        <v>3073</v>
      </c>
      <c r="B1226" s="2" t="s">
        <v>3073</v>
      </c>
      <c r="C1226" s="2" t="s">
        <v>34</v>
      </c>
      <c r="D1226" s="2" t="s">
        <v>35</v>
      </c>
      <c r="E1226" s="5" t="s">
        <v>107</v>
      </c>
      <c r="F1226" s="3" t="s">
        <v>108</v>
      </c>
      <c r="G1226" s="3" t="s">
        <v>824</v>
      </c>
      <c r="H1226" s="2" t="s">
        <v>50</v>
      </c>
      <c r="I1226" s="2" t="s">
        <v>3074</v>
      </c>
      <c r="J1226" s="3" t="str">
        <f>HYPERLINK("https://www.boe.es/gazeta/dias/1829/03/14/pdfs/GMD-1829-32.pdf#page=4","Abrir facsímil")</f>
        <v>Abrir facsímil</v>
      </c>
      <c r="K1226" s="3" t="s">
        <v>52</v>
      </c>
    </row>
    <row r="1227" spans="1:11" ht="42" customHeight="1">
      <c r="A1227" s="2" t="s">
        <v>3075</v>
      </c>
      <c r="B1227" s="2" t="s">
        <v>3075</v>
      </c>
      <c r="C1227" s="2" t="s">
        <v>151</v>
      </c>
      <c r="D1227" s="2" t="s">
        <v>18</v>
      </c>
      <c r="E1227" s="5" t="s">
        <v>1287</v>
      </c>
      <c r="F1227" s="3" t="s">
        <v>1288</v>
      </c>
      <c r="G1227" s="3" t="s">
        <v>71</v>
      </c>
      <c r="H1227" s="2" t="s">
        <v>50</v>
      </c>
      <c r="I1227" s="2" t="s">
        <v>3076</v>
      </c>
      <c r="J1227" s="3" t="str">
        <f>HYPERLINK("https://www.boe.es/gazeta/dias/1829/10/10/pdfs/GMD-1829-145.pdf#page=2","Abrir facsímil")</f>
        <v>Abrir facsímil</v>
      </c>
      <c r="K1227" s="3" t="s">
        <v>52</v>
      </c>
    </row>
    <row r="1228" spans="1:11" ht="42" customHeight="1">
      <c r="A1228" s="2" t="s">
        <v>3077</v>
      </c>
      <c r="B1228" s="2" t="s">
        <v>3077</v>
      </c>
      <c r="C1228" s="2" t="s">
        <v>27</v>
      </c>
      <c r="D1228" s="2" t="s">
        <v>18</v>
      </c>
      <c r="E1228" s="5" t="s">
        <v>228</v>
      </c>
      <c r="F1228" s="3" t="s">
        <v>229</v>
      </c>
      <c r="G1228" s="3" t="s">
        <v>30</v>
      </c>
      <c r="H1228" s="2" t="s">
        <v>50</v>
      </c>
      <c r="I1228" s="2" t="s">
        <v>3078</v>
      </c>
      <c r="J1228" s="3" t="str">
        <f>HYPERLINK("https://www.boe.es/gazeta/dias/1829/04/28/pdfs/GMD-1829-51.pdf#page=4","Abrir facsímil")</f>
        <v>Abrir facsímil</v>
      </c>
      <c r="K1228" s="3" t="s">
        <v>52</v>
      </c>
    </row>
    <row r="1229" spans="1:11" ht="42" customHeight="1">
      <c r="A1229" s="2" t="s">
        <v>3077</v>
      </c>
      <c r="B1229" s="2" t="s">
        <v>3077</v>
      </c>
      <c r="C1229" s="2" t="s">
        <v>34</v>
      </c>
      <c r="D1229" s="2" t="s">
        <v>35</v>
      </c>
      <c r="E1229" s="5" t="s">
        <v>282</v>
      </c>
      <c r="F1229" s="3" t="s">
        <v>283</v>
      </c>
      <c r="G1229" s="3" t="s">
        <v>284</v>
      </c>
      <c r="H1229" s="2" t="s">
        <v>50</v>
      </c>
      <c r="I1229" s="2" t="s">
        <v>3079</v>
      </c>
      <c r="J1229" s="3" t="str">
        <f>HYPERLINK("https://www.boe.es/gazeta/dias/1829/07/25/pdfs/GMD-1829-105.pdf#page=3","Abrir facsímil")</f>
        <v>Abrir facsímil</v>
      </c>
      <c r="K1229" s="3" t="s">
        <v>52</v>
      </c>
    </row>
    <row r="1230" spans="1:11" ht="42" customHeight="1">
      <c r="A1230" s="2" t="s">
        <v>3077</v>
      </c>
      <c r="B1230" s="2" t="s">
        <v>3077</v>
      </c>
      <c r="C1230" s="2" t="s">
        <v>41</v>
      </c>
      <c r="D1230" s="2" t="s">
        <v>42</v>
      </c>
      <c r="E1230" s="5" t="s">
        <v>173</v>
      </c>
      <c r="F1230" s="3" t="s">
        <v>174</v>
      </c>
      <c r="G1230" s="3" t="s">
        <v>21</v>
      </c>
      <c r="H1230" s="2" t="s">
        <v>50</v>
      </c>
      <c r="I1230" s="2" t="s">
        <v>3080</v>
      </c>
      <c r="J1230" s="3" t="str">
        <f>HYPERLINK("https://www.boe.es/gazeta/dias/1829/08/01/pdfs/GMD-1829-108.pdf#page=3","Abrir facsímil")</f>
        <v>Abrir facsímil</v>
      </c>
      <c r="K1230" s="3" t="s">
        <v>52</v>
      </c>
    </row>
    <row r="1231" spans="1:11" ht="42" customHeight="1">
      <c r="A1231" s="2" t="s">
        <v>3077</v>
      </c>
      <c r="B1231" s="2" t="s">
        <v>3077</v>
      </c>
      <c r="C1231" s="2" t="s">
        <v>167</v>
      </c>
      <c r="D1231" s="2" t="s">
        <v>18</v>
      </c>
      <c r="E1231" s="5" t="s">
        <v>83</v>
      </c>
      <c r="F1231" s="3" t="s">
        <v>84</v>
      </c>
      <c r="G1231" s="3" t="s">
        <v>1177</v>
      </c>
      <c r="H1231" s="2" t="s">
        <v>50</v>
      </c>
      <c r="I1231" s="2" t="s">
        <v>3081</v>
      </c>
      <c r="J1231" s="3" t="str">
        <f>HYPERLINK("https://www.boe.es/gazeta/dias/1829/08/04/pdfs/GMD-1829-109.pdf#page=3","Abrir facsímil")</f>
        <v>Abrir facsímil</v>
      </c>
      <c r="K1231" s="3" t="s">
        <v>52</v>
      </c>
    </row>
    <row r="1232" spans="1:11" ht="42" customHeight="1">
      <c r="A1232" s="2" t="s">
        <v>3077</v>
      </c>
      <c r="B1232" s="2" t="s">
        <v>3077</v>
      </c>
      <c r="C1232" s="2" t="s">
        <v>17</v>
      </c>
      <c r="D1232" s="2" t="s">
        <v>18</v>
      </c>
      <c r="E1232" s="5" t="s">
        <v>142</v>
      </c>
      <c r="F1232" s="3" t="s">
        <v>143</v>
      </c>
      <c r="G1232" s="3" t="s">
        <v>71</v>
      </c>
      <c r="H1232" s="2" t="s">
        <v>50</v>
      </c>
      <c r="I1232" s="2" t="s">
        <v>3082</v>
      </c>
      <c r="J1232" s="3" t="str">
        <f>HYPERLINK("https://www.boe.es/gazeta/dias/1829/10/29/pdfs/GMD-1829-153.pdf#page=2","Abrir facsímil")</f>
        <v>Abrir facsímil</v>
      </c>
      <c r="K1232" s="3" t="s">
        <v>52</v>
      </c>
    </row>
    <row r="1233" spans="1:11" ht="42" customHeight="1">
      <c r="A1233" s="2" t="s">
        <v>3077</v>
      </c>
      <c r="B1233" s="2" t="s">
        <v>3077</v>
      </c>
      <c r="C1233" s="2" t="s">
        <v>17</v>
      </c>
      <c r="D1233" s="2" t="s">
        <v>18</v>
      </c>
      <c r="E1233" s="5" t="s">
        <v>1323</v>
      </c>
      <c r="F1233" s="3" t="s">
        <v>1324</v>
      </c>
      <c r="G1233" s="3" t="s">
        <v>21</v>
      </c>
      <c r="H1233" s="2" t="s">
        <v>50</v>
      </c>
      <c r="I1233" s="2" t="s">
        <v>3083</v>
      </c>
      <c r="J1233" s="3" t="str">
        <f>HYPERLINK("https://www.boe.es/gazeta/dias/1829/11/05/pdfs/GMD-1829-156.pdf#page=3","Abrir facsímil")</f>
        <v>Abrir facsímil</v>
      </c>
      <c r="K1233" s="3" t="s">
        <v>52</v>
      </c>
    </row>
    <row r="1234" spans="1:11" ht="42" customHeight="1">
      <c r="A1234" s="2" t="s">
        <v>3077</v>
      </c>
      <c r="B1234" s="2" t="s">
        <v>3077</v>
      </c>
      <c r="C1234" s="2" t="s">
        <v>41</v>
      </c>
      <c r="D1234" s="2" t="s">
        <v>42</v>
      </c>
      <c r="E1234" s="5" t="s">
        <v>36</v>
      </c>
      <c r="F1234" s="3" t="s">
        <v>37</v>
      </c>
      <c r="G1234" s="3" t="s">
        <v>71</v>
      </c>
      <c r="H1234" s="2" t="s">
        <v>50</v>
      </c>
      <c r="I1234" s="2" t="s">
        <v>3084</v>
      </c>
      <c r="J1234" s="3" t="str">
        <f>HYPERLINK("https://www.boe.es/gazeta/dias/1829/11/12/pdfs/GMD-1829-159.pdf#page=2","Abrir facsímil")</f>
        <v>Abrir facsímil</v>
      </c>
      <c r="K1234" s="3" t="s">
        <v>52</v>
      </c>
    </row>
    <row r="1235" spans="1:11" ht="42" customHeight="1">
      <c r="A1235" s="2" t="s">
        <v>3077</v>
      </c>
      <c r="B1235" s="2" t="s">
        <v>3077</v>
      </c>
      <c r="C1235" s="2" t="s">
        <v>167</v>
      </c>
      <c r="D1235" s="2" t="s">
        <v>18</v>
      </c>
      <c r="E1235" s="5" t="s">
        <v>87</v>
      </c>
      <c r="F1235" s="3" t="s">
        <v>88</v>
      </c>
      <c r="G1235" s="3" t="s">
        <v>21</v>
      </c>
      <c r="H1235" s="2" t="s">
        <v>50</v>
      </c>
      <c r="I1235" s="2" t="s">
        <v>3085</v>
      </c>
      <c r="J1235" s="3" t="str">
        <f>HYPERLINK("https://www.boe.es/gazeta/dias/1829/11/24/pdfs/GMD-1829-164.pdf#page=3","Abrir facsímil")</f>
        <v>Abrir facsímil</v>
      </c>
      <c r="K1235" s="3" t="s">
        <v>52</v>
      </c>
    </row>
    <row r="1236" spans="1:11" ht="42" customHeight="1">
      <c r="A1236" s="2" t="s">
        <v>3086</v>
      </c>
      <c r="B1236" s="2" t="s">
        <v>3086</v>
      </c>
      <c r="C1236" s="2" t="s">
        <v>17</v>
      </c>
      <c r="D1236" s="2" t="s">
        <v>18</v>
      </c>
      <c r="E1236" s="5" t="s">
        <v>1323</v>
      </c>
      <c r="F1236" s="3" t="s">
        <v>1324</v>
      </c>
      <c r="G1236" s="3" t="s">
        <v>21</v>
      </c>
      <c r="H1236" s="2" t="s">
        <v>50</v>
      </c>
      <c r="I1236" s="2" t="s">
        <v>3087</v>
      </c>
      <c r="J1236" s="3" t="str">
        <f>HYPERLINK("https://www.boe.es/gazeta/dias/1829/11/05/pdfs/GMD-1829-156.pdf#page=3","Abrir facsímil")</f>
        <v>Abrir facsímil</v>
      </c>
      <c r="K1236" s="3" t="s">
        <v>52</v>
      </c>
    </row>
    <row r="1237" spans="1:11" ht="42" customHeight="1">
      <c r="A1237" s="2" t="s">
        <v>3088</v>
      </c>
      <c r="B1237" s="2" t="s">
        <v>3088</v>
      </c>
      <c r="C1237" s="2" t="s">
        <v>151</v>
      </c>
      <c r="D1237" s="2" t="s">
        <v>18</v>
      </c>
      <c r="E1237" s="5" t="s">
        <v>198</v>
      </c>
      <c r="F1237" s="3" t="s">
        <v>199</v>
      </c>
      <c r="G1237" s="3" t="s">
        <v>71</v>
      </c>
      <c r="H1237" s="2" t="s">
        <v>50</v>
      </c>
      <c r="I1237" s="2" t="s">
        <v>3089</v>
      </c>
      <c r="J1237" s="3" t="str">
        <f>HYPERLINK("https://www.boe.es/gazeta/dias/1829/05/19/pdfs/GMD-1829-76.pdf#page=2","Abrir facsímil")</f>
        <v>Abrir facsímil</v>
      </c>
      <c r="K1237" s="3" t="s">
        <v>52</v>
      </c>
    </row>
    <row r="1238" spans="1:11" ht="42" customHeight="1">
      <c r="A1238" s="2" t="s">
        <v>3090</v>
      </c>
      <c r="B1238" s="2" t="s">
        <v>3091</v>
      </c>
      <c r="C1238" s="2" t="s">
        <v>55</v>
      </c>
      <c r="D1238" s="2" t="s">
        <v>18</v>
      </c>
      <c r="E1238" s="5" t="s">
        <v>307</v>
      </c>
      <c r="F1238" s="3" t="s">
        <v>308</v>
      </c>
      <c r="G1238" s="3" t="s">
        <v>30</v>
      </c>
      <c r="H1238" s="2" t="s">
        <v>50</v>
      </c>
      <c r="I1238" s="2" t="s">
        <v>3092</v>
      </c>
      <c r="J1238" s="3" t="str">
        <f>HYPERLINK("https://www.boe.es/gazeta/dias/1829/06/13/pdfs/GMD-1829-87.pdf#page=4","Abrir facsímil")</f>
        <v>Abrir facsímil</v>
      </c>
      <c r="K1238" s="3" t="s">
        <v>52</v>
      </c>
    </row>
    <row r="1239" spans="1:11" ht="42" customHeight="1">
      <c r="A1239" s="2" t="s">
        <v>3093</v>
      </c>
      <c r="B1239" s="2" t="s">
        <v>3093</v>
      </c>
      <c r="C1239" s="2" t="s">
        <v>41</v>
      </c>
      <c r="D1239" s="2" t="s">
        <v>42</v>
      </c>
      <c r="E1239" s="5" t="s">
        <v>1195</v>
      </c>
      <c r="F1239" s="3" t="s">
        <v>1196</v>
      </c>
      <c r="G1239" s="3" t="s">
        <v>21</v>
      </c>
      <c r="H1239" s="2" t="s">
        <v>50</v>
      </c>
      <c r="I1239" s="2" t="s">
        <v>3094</v>
      </c>
      <c r="J1239" s="3" t="str">
        <f>HYPERLINK("https://www.boe.es/gazeta/dias/1829/08/08/pdfs/GMD-1829-111.pdf#page=3","Abrir facsímil")</f>
        <v>Abrir facsímil</v>
      </c>
      <c r="K1239" s="3" t="s">
        <v>52</v>
      </c>
    </row>
    <row r="1240" spans="1:11" ht="42" customHeight="1">
      <c r="A1240" s="2" t="s">
        <v>3095</v>
      </c>
      <c r="B1240" s="2" t="s">
        <v>3096</v>
      </c>
      <c r="C1240" s="2" t="s">
        <v>34</v>
      </c>
      <c r="D1240" s="2" t="s">
        <v>35</v>
      </c>
      <c r="E1240" s="5" t="s">
        <v>569</v>
      </c>
      <c r="F1240" s="3" t="s">
        <v>570</v>
      </c>
      <c r="G1240" s="3" t="s">
        <v>21</v>
      </c>
      <c r="H1240" s="2" t="s">
        <v>50</v>
      </c>
      <c r="I1240" s="2" t="s">
        <v>3097</v>
      </c>
      <c r="J1240" s="3" t="str">
        <f>HYPERLINK("https://www.boe.es/gazeta/dias/1829/05/21/pdfs/GMD-1829-77.pdf#page=3","Abrir facsímil")</f>
        <v>Abrir facsímil</v>
      </c>
      <c r="K1240" s="3" t="s">
        <v>52</v>
      </c>
    </row>
    <row r="1241" spans="1:11" ht="42" customHeight="1">
      <c r="A1241" s="2" t="s">
        <v>3098</v>
      </c>
      <c r="B1241" s="2" t="s">
        <v>3098</v>
      </c>
      <c r="C1241" s="2" t="s">
        <v>41</v>
      </c>
      <c r="D1241" s="2" t="s">
        <v>42</v>
      </c>
      <c r="E1241" s="5" t="s">
        <v>152</v>
      </c>
      <c r="F1241" s="3" t="s">
        <v>153</v>
      </c>
      <c r="G1241" s="3" t="s">
        <v>21</v>
      </c>
      <c r="H1241" s="2" t="s">
        <v>50</v>
      </c>
      <c r="I1241" s="2" t="s">
        <v>3099</v>
      </c>
      <c r="J1241" s="3" t="str">
        <f>HYPERLINK("https://www.boe.es/gazeta/dias/1829/06/02/pdfs/GMD-1829-82.pdf#page=3","Abrir facsímil")</f>
        <v>Abrir facsímil</v>
      </c>
      <c r="K1241" s="3" t="s">
        <v>52</v>
      </c>
    </row>
    <row r="1242" spans="1:11" ht="42" customHeight="1">
      <c r="A1242" s="2" t="s">
        <v>3100</v>
      </c>
      <c r="B1242" s="2" t="s">
        <v>3100</v>
      </c>
      <c r="C1242" s="2" t="s">
        <v>41</v>
      </c>
      <c r="D1242" s="2" t="s">
        <v>42</v>
      </c>
      <c r="E1242" s="5" t="s">
        <v>75</v>
      </c>
      <c r="F1242" s="3" t="s">
        <v>76</v>
      </c>
      <c r="G1242" s="3" t="s">
        <v>21</v>
      </c>
      <c r="H1242" s="2" t="s">
        <v>50</v>
      </c>
      <c r="I1242" s="2" t="s">
        <v>3101</v>
      </c>
      <c r="J1242" s="3" t="str">
        <f>HYPERLINK("https://www.boe.es/gazeta/dias/1829/09/05/pdfs/GMD-1829-123.pdf#page=3","Abrir facsímil")</f>
        <v>Abrir facsímil</v>
      </c>
      <c r="K1242" s="3" t="s">
        <v>52</v>
      </c>
    </row>
    <row r="1243" spans="1:11" ht="42" customHeight="1">
      <c r="A1243" s="2" t="s">
        <v>3102</v>
      </c>
      <c r="B1243" s="2" t="s">
        <v>3103</v>
      </c>
      <c r="C1243" s="2" t="s">
        <v>55</v>
      </c>
      <c r="D1243" s="2" t="s">
        <v>18</v>
      </c>
      <c r="E1243" s="5" t="s">
        <v>214</v>
      </c>
      <c r="F1243" s="3" t="s">
        <v>215</v>
      </c>
      <c r="G1243" s="3" t="s">
        <v>30</v>
      </c>
      <c r="H1243" s="2" t="s">
        <v>50</v>
      </c>
      <c r="I1243" s="2" t="s">
        <v>3104</v>
      </c>
      <c r="J1243" s="3" t="str">
        <f>HYPERLINK("https://www.boe.es/gazeta/dias/1829/08/13/pdfs/GMD-1829-113.pdf#page=4","Abrir facsímil")</f>
        <v>Abrir facsímil</v>
      </c>
      <c r="K1243" s="3" t="s">
        <v>52</v>
      </c>
    </row>
    <row r="1244" spans="1:11" ht="42" customHeight="1">
      <c r="A1244" s="2" t="s">
        <v>3105</v>
      </c>
      <c r="B1244" s="2" t="s">
        <v>3105</v>
      </c>
      <c r="C1244" s="2" t="s">
        <v>17</v>
      </c>
      <c r="D1244" s="2" t="s">
        <v>18</v>
      </c>
      <c r="E1244" s="5" t="s">
        <v>128</v>
      </c>
      <c r="F1244" s="3" t="s">
        <v>129</v>
      </c>
      <c r="G1244" s="3" t="s">
        <v>45</v>
      </c>
      <c r="H1244" s="2" t="s">
        <v>50</v>
      </c>
      <c r="I1244" s="2" t="s">
        <v>3106</v>
      </c>
      <c r="J1244" s="3" t="str">
        <f>HYPERLINK("https://www.boe.es/gazeta/dias/1829/09/01/pdfs/GMD-1829-121.pdf#page=1","Abrir facsímil")</f>
        <v>Abrir facsímil</v>
      </c>
      <c r="K1244" s="3" t="s">
        <v>52</v>
      </c>
    </row>
    <row r="1245" spans="1:11" ht="42" customHeight="1">
      <c r="A1245" s="2" t="s">
        <v>3107</v>
      </c>
      <c r="B1245" s="2" t="s">
        <v>3107</v>
      </c>
      <c r="C1245" s="2" t="s">
        <v>17</v>
      </c>
      <c r="D1245" s="2" t="s">
        <v>18</v>
      </c>
      <c r="E1245" s="5" t="s">
        <v>1172</v>
      </c>
      <c r="F1245" s="3" t="s">
        <v>1173</v>
      </c>
      <c r="G1245" s="3" t="s">
        <v>71</v>
      </c>
      <c r="H1245" s="2" t="s">
        <v>50</v>
      </c>
      <c r="I1245" s="2" t="s">
        <v>3108</v>
      </c>
      <c r="J1245" s="3" t="str">
        <f>HYPERLINK("https://www.boe.es/gazeta/dias/1829/12/15/pdfs/GMD-1829-173.pdf#page=2","Abrir facsímil")</f>
        <v>Abrir facsímil</v>
      </c>
      <c r="K1245" s="3" t="s">
        <v>52</v>
      </c>
    </row>
    <row r="1246" spans="1:11" ht="42" customHeight="1">
      <c r="A1246" s="2" t="s">
        <v>3109</v>
      </c>
      <c r="B1246" s="2" t="s">
        <v>3109</v>
      </c>
      <c r="C1246" s="2" t="s">
        <v>41</v>
      </c>
      <c r="D1246" s="2" t="s">
        <v>42</v>
      </c>
      <c r="E1246" s="5" t="s">
        <v>102</v>
      </c>
      <c r="F1246" s="3" t="s">
        <v>103</v>
      </c>
      <c r="G1246" s="3" t="s">
        <v>45</v>
      </c>
      <c r="H1246" s="2" t="s">
        <v>50</v>
      </c>
      <c r="I1246" s="2" t="s">
        <v>3110</v>
      </c>
      <c r="J1246" s="3" t="str">
        <f>HYPERLINK("https://www.boe.es/gazeta/dias/1829/01/31/pdfs/GMD-1829-14.pdf#page=1","Abrir facsímil")</f>
        <v>Abrir facsímil</v>
      </c>
      <c r="K1246" s="3" t="s">
        <v>52</v>
      </c>
    </row>
    <row r="1247" spans="1:11" ht="42" customHeight="1">
      <c r="A1247" s="2" t="s">
        <v>3109</v>
      </c>
      <c r="B1247" s="2" t="s">
        <v>3109</v>
      </c>
      <c r="C1247" s="2" t="s">
        <v>167</v>
      </c>
      <c r="D1247" s="2" t="s">
        <v>18</v>
      </c>
      <c r="E1247" s="5" t="s">
        <v>564</v>
      </c>
      <c r="F1247" s="3" t="s">
        <v>565</v>
      </c>
      <c r="G1247" s="3" t="s">
        <v>45</v>
      </c>
      <c r="H1247" s="2" t="s">
        <v>50</v>
      </c>
      <c r="I1247" s="2" t="s">
        <v>3111</v>
      </c>
      <c r="J1247" s="3" t="str">
        <f>HYPERLINK("https://www.boe.es/gazeta/dias/1829/02/05/pdfs/GMD-1829-16.pdf#page=1","Abrir facsímil")</f>
        <v>Abrir facsímil</v>
      </c>
      <c r="K1247" s="3" t="s">
        <v>52</v>
      </c>
    </row>
    <row r="1248" spans="1:11" ht="42" customHeight="1">
      <c r="A1248" s="2" t="s">
        <v>3109</v>
      </c>
      <c r="B1248" s="2" t="s">
        <v>3109</v>
      </c>
      <c r="C1248" s="2" t="s">
        <v>41</v>
      </c>
      <c r="D1248" s="2" t="s">
        <v>42</v>
      </c>
      <c r="E1248" s="5" t="s">
        <v>198</v>
      </c>
      <c r="F1248" s="3" t="s">
        <v>199</v>
      </c>
      <c r="G1248" s="3" t="s">
        <v>71</v>
      </c>
      <c r="H1248" s="2" t="s">
        <v>50</v>
      </c>
      <c r="I1248" s="2" t="s">
        <v>3112</v>
      </c>
      <c r="J1248" s="3" t="str">
        <f>HYPERLINK("https://www.boe.es/gazeta/dias/1829/05/19/pdfs/GMD-1829-76.pdf#page=2","Abrir facsímil")</f>
        <v>Abrir facsímil</v>
      </c>
      <c r="K1248" s="3" t="s">
        <v>52</v>
      </c>
    </row>
    <row r="1249" spans="1:11" ht="42" customHeight="1">
      <c r="A1249" s="2" t="s">
        <v>3109</v>
      </c>
      <c r="B1249" s="2" t="s">
        <v>3109</v>
      </c>
      <c r="C1249" s="2" t="s">
        <v>17</v>
      </c>
      <c r="D1249" s="2" t="s">
        <v>18</v>
      </c>
      <c r="E1249" s="5" t="s">
        <v>279</v>
      </c>
      <c r="F1249" s="3" t="s">
        <v>280</v>
      </c>
      <c r="G1249" s="3" t="s">
        <v>71</v>
      </c>
      <c r="H1249" s="2" t="s">
        <v>50</v>
      </c>
      <c r="I1249" s="2" t="s">
        <v>3113</v>
      </c>
      <c r="J1249" s="3" t="str">
        <f>HYPERLINK("https://www.boe.es/gazeta/dias/1829/06/27/pdfs/GMD-1829-93.pdf#page=2","Abrir facsímil")</f>
        <v>Abrir facsímil</v>
      </c>
      <c r="K1249" s="3" t="s">
        <v>52</v>
      </c>
    </row>
    <row r="1250" spans="1:11" ht="42" customHeight="1">
      <c r="A1250" s="2" t="s">
        <v>3114</v>
      </c>
      <c r="B1250" s="2" t="s">
        <v>3114</v>
      </c>
      <c r="C1250" s="2" t="s">
        <v>17</v>
      </c>
      <c r="D1250" s="2" t="s">
        <v>18</v>
      </c>
      <c r="E1250" s="5" t="s">
        <v>124</v>
      </c>
      <c r="F1250" s="3" t="s">
        <v>125</v>
      </c>
      <c r="G1250" s="3" t="s">
        <v>71</v>
      </c>
      <c r="H1250" s="2" t="s">
        <v>50</v>
      </c>
      <c r="I1250" s="2" t="s">
        <v>3115</v>
      </c>
      <c r="J1250" s="3" t="str">
        <f>HYPERLINK("https://www.boe.es/gazeta/dias/1829/05/09/pdfs/GMD-1829-56.pdf#page=2","Abrir facsímil")</f>
        <v>Abrir facsímil</v>
      </c>
      <c r="K1250" s="3" t="s">
        <v>52</v>
      </c>
    </row>
    <row r="1251" spans="1:11" ht="42" customHeight="1">
      <c r="A1251" s="2" t="s">
        <v>3116</v>
      </c>
      <c r="B1251" s="2" t="s">
        <v>3117</v>
      </c>
      <c r="C1251" s="2" t="s">
        <v>41</v>
      </c>
      <c r="D1251" s="2" t="s">
        <v>42</v>
      </c>
      <c r="E1251" s="5" t="s">
        <v>1172</v>
      </c>
      <c r="F1251" s="3" t="s">
        <v>1173</v>
      </c>
      <c r="G1251" s="3" t="s">
        <v>71</v>
      </c>
      <c r="H1251" s="2" t="s">
        <v>50</v>
      </c>
      <c r="I1251" s="2" t="s">
        <v>3118</v>
      </c>
      <c r="J1251" s="3" t="str">
        <f>HYPERLINK("https://www.boe.es/gazeta/dias/1829/12/15/pdfs/GMD-1829-173.pdf#page=2","Abrir facsímil")</f>
        <v>Abrir facsímil</v>
      </c>
      <c r="K1251" s="3" t="s">
        <v>52</v>
      </c>
    </row>
    <row r="1252" spans="1:11" ht="42" customHeight="1">
      <c r="A1252" s="2" t="s">
        <v>3119</v>
      </c>
      <c r="B1252" s="2" t="s">
        <v>3120</v>
      </c>
      <c r="C1252" s="2" t="s">
        <v>34</v>
      </c>
      <c r="D1252" s="2" t="s">
        <v>35</v>
      </c>
      <c r="E1252" s="5" t="s">
        <v>272</v>
      </c>
      <c r="F1252" s="3" t="s">
        <v>273</v>
      </c>
      <c r="G1252" s="3" t="s">
        <v>21</v>
      </c>
      <c r="H1252" s="2" t="s">
        <v>50</v>
      </c>
      <c r="I1252" s="2" t="s">
        <v>3121</v>
      </c>
      <c r="J1252" s="3" t="str">
        <f>HYPERLINK("https://www.boe.es/gazeta/dias/1829/07/11/pdfs/GMD-1829-99.pdf#page=3","Abrir facsímil")</f>
        <v>Abrir facsímil</v>
      </c>
      <c r="K1252" s="3" t="s">
        <v>52</v>
      </c>
    </row>
    <row r="1253" spans="1:11" ht="42" customHeight="1">
      <c r="A1253" s="2" t="s">
        <v>3122</v>
      </c>
      <c r="B1253" s="2" t="s">
        <v>3123</v>
      </c>
      <c r="C1253" s="2" t="s">
        <v>17</v>
      </c>
      <c r="D1253" s="2" t="s">
        <v>18</v>
      </c>
      <c r="E1253" s="5" t="s">
        <v>344</v>
      </c>
      <c r="F1253" s="3" t="s">
        <v>345</v>
      </c>
      <c r="G1253" s="3" t="s">
        <v>30</v>
      </c>
      <c r="H1253" s="2" t="s">
        <v>50</v>
      </c>
      <c r="I1253" s="2" t="s">
        <v>3124</v>
      </c>
      <c r="J1253" s="3" t="str">
        <f>HYPERLINK("https://www.boe.es/gazeta/dias/1829/08/29/pdfs/GMD-1829-120.pdf#page=4","Abrir facsímil")</f>
        <v>Abrir facsímil</v>
      </c>
      <c r="K1253" s="3" t="s">
        <v>52</v>
      </c>
    </row>
    <row r="1254" spans="1:11" ht="42" customHeight="1">
      <c r="A1254" s="2" t="s">
        <v>3125</v>
      </c>
      <c r="B1254" s="2" t="s">
        <v>3126</v>
      </c>
      <c r="C1254" s="2" t="s">
        <v>17</v>
      </c>
      <c r="D1254" s="2" t="s">
        <v>18</v>
      </c>
      <c r="E1254" s="5" t="s">
        <v>312</v>
      </c>
      <c r="F1254" s="3" t="s">
        <v>313</v>
      </c>
      <c r="G1254" s="3" t="s">
        <v>30</v>
      </c>
      <c r="H1254" s="2" t="s">
        <v>50</v>
      </c>
      <c r="I1254" s="2" t="s">
        <v>3127</v>
      </c>
      <c r="J1254" s="3" t="str">
        <f>HYPERLINK("https://www.boe.es/gazeta/dias/1829/10/20/pdfs/GMD-1829-149.pdf#page=4","Abrir facsímil")</f>
        <v>Abrir facsímil</v>
      </c>
      <c r="K1254" s="3" t="s">
        <v>52</v>
      </c>
    </row>
    <row r="1255" spans="1:11" ht="42" customHeight="1">
      <c r="A1255" s="2" t="s">
        <v>3128</v>
      </c>
      <c r="B1255" s="2" t="s">
        <v>3129</v>
      </c>
      <c r="C1255" s="2" t="s">
        <v>41</v>
      </c>
      <c r="D1255" s="2" t="s">
        <v>42</v>
      </c>
      <c r="E1255" s="5" t="s">
        <v>601</v>
      </c>
      <c r="F1255" s="3" t="s">
        <v>602</v>
      </c>
      <c r="G1255" s="3" t="s">
        <v>21</v>
      </c>
      <c r="H1255" s="2" t="s">
        <v>50</v>
      </c>
      <c r="I1255" s="2" t="s">
        <v>3130</v>
      </c>
      <c r="J1255" s="3" t="str">
        <f>HYPERLINK("https://www.boe.es/gazeta/dias/1829/07/14/pdfs/GMD-1829-100.pdf#page=3","Abrir facsímil")</f>
        <v>Abrir facsímil</v>
      </c>
      <c r="K1255" s="3" t="s">
        <v>52</v>
      </c>
    </row>
    <row r="1256" spans="1:11" ht="42" customHeight="1">
      <c r="A1256" s="2" t="s">
        <v>3131</v>
      </c>
      <c r="B1256" s="2" t="s">
        <v>3131</v>
      </c>
      <c r="C1256" s="2" t="s">
        <v>55</v>
      </c>
      <c r="D1256" s="2" t="s">
        <v>18</v>
      </c>
      <c r="E1256" s="5" t="s">
        <v>62</v>
      </c>
      <c r="F1256" s="3" t="s">
        <v>63</v>
      </c>
      <c r="G1256" s="3" t="s">
        <v>495</v>
      </c>
      <c r="H1256" s="2" t="s">
        <v>50</v>
      </c>
      <c r="I1256" s="2" t="s">
        <v>3132</v>
      </c>
      <c r="J1256" s="3" t="str">
        <f>HYPERLINK("https://www.boe.es/gazeta/dias/1829/02/19/pdfs/GMD-1829-22.pdf#page=4","Abrir facsímil")</f>
        <v>Abrir facsímil</v>
      </c>
      <c r="K1256" s="3" t="s">
        <v>52</v>
      </c>
    </row>
    <row r="1257" spans="1:11" ht="42" customHeight="1">
      <c r="A1257" s="2" t="s">
        <v>3133</v>
      </c>
      <c r="B1257" s="2" t="s">
        <v>3134</v>
      </c>
      <c r="C1257" s="2" t="s">
        <v>61</v>
      </c>
      <c r="D1257" s="2" t="s">
        <v>18</v>
      </c>
      <c r="E1257" s="5" t="s">
        <v>330</v>
      </c>
      <c r="F1257" s="3" t="s">
        <v>331</v>
      </c>
      <c r="G1257" s="3" t="s">
        <v>21</v>
      </c>
      <c r="H1257" s="2" t="s">
        <v>50</v>
      </c>
      <c r="I1257" s="2" t="s">
        <v>3135</v>
      </c>
      <c r="J1257" s="3" t="str">
        <f>HYPERLINK("https://www.boe.es/gazeta/dias/1829/10/08/pdfs/GMD-1829-144.pdf#page=3","Abrir facsímil")</f>
        <v>Abrir facsímil</v>
      </c>
      <c r="K1257" s="3" t="s">
        <v>52</v>
      </c>
    </row>
    <row r="1258" spans="1:11" ht="42" customHeight="1">
      <c r="A1258" s="2" t="s">
        <v>3133</v>
      </c>
      <c r="B1258" s="2" t="s">
        <v>3134</v>
      </c>
      <c r="C1258" s="2" t="s">
        <v>34</v>
      </c>
      <c r="D1258" s="2" t="s">
        <v>35</v>
      </c>
      <c r="E1258" s="5" t="s">
        <v>183</v>
      </c>
      <c r="F1258" s="3" t="s">
        <v>184</v>
      </c>
      <c r="G1258" s="3" t="s">
        <v>71</v>
      </c>
      <c r="H1258" s="2" t="s">
        <v>50</v>
      </c>
      <c r="I1258" s="2" t="s">
        <v>3136</v>
      </c>
      <c r="J1258" s="3" t="str">
        <f>HYPERLINK("https://www.boe.es/gazeta/dias/1829/10/13/pdfs/GMD-1829-146.pdf#page=2","Abrir facsímil")</f>
        <v>Abrir facsímil</v>
      </c>
      <c r="K1258" s="3" t="s">
        <v>52</v>
      </c>
    </row>
    <row r="1259" spans="1:11" ht="42" customHeight="1">
      <c r="A1259" s="2" t="s">
        <v>3133</v>
      </c>
      <c r="B1259" s="2" t="s">
        <v>3134</v>
      </c>
      <c r="C1259" s="2" t="s">
        <v>17</v>
      </c>
      <c r="D1259" s="2" t="s">
        <v>18</v>
      </c>
      <c r="E1259" s="5" t="s">
        <v>248</v>
      </c>
      <c r="F1259" s="3" t="s">
        <v>249</v>
      </c>
      <c r="G1259" s="3" t="s">
        <v>45</v>
      </c>
      <c r="H1259" s="2" t="s">
        <v>50</v>
      </c>
      <c r="I1259" s="2" t="s">
        <v>3137</v>
      </c>
      <c r="J1259" s="3" t="str">
        <f>HYPERLINK("https://www.boe.es/gazeta/dias/1829/12/31/pdfs/GMD-1829-180.pdf#page=1","Abrir facsímil")</f>
        <v>Abrir facsímil</v>
      </c>
      <c r="K1259" s="3" t="s">
        <v>52</v>
      </c>
    </row>
    <row r="1260" spans="1:11" ht="42" customHeight="1">
      <c r="A1260" s="2" t="s">
        <v>3138</v>
      </c>
      <c r="B1260" s="2" t="s">
        <v>3139</v>
      </c>
      <c r="C1260" s="2" t="s">
        <v>41</v>
      </c>
      <c r="D1260" s="2" t="s">
        <v>42</v>
      </c>
      <c r="E1260" s="5" t="s">
        <v>344</v>
      </c>
      <c r="F1260" s="3" t="s">
        <v>345</v>
      </c>
      <c r="G1260" s="3" t="s">
        <v>30</v>
      </c>
      <c r="H1260" s="2" t="s">
        <v>50</v>
      </c>
      <c r="I1260" s="2" t="s">
        <v>3140</v>
      </c>
      <c r="J1260" s="3" t="str">
        <f>HYPERLINK("https://www.boe.es/gazeta/dias/1829/08/29/pdfs/GMD-1829-120.pdf#page=4","Abrir facsímil")</f>
        <v>Abrir facsímil</v>
      </c>
      <c r="K1260" s="3" t="s">
        <v>52</v>
      </c>
    </row>
    <row r="1261" spans="1:11" ht="42" customHeight="1">
      <c r="A1261" s="2" t="s">
        <v>3141</v>
      </c>
      <c r="B1261" s="2" t="s">
        <v>3142</v>
      </c>
      <c r="C1261" s="2" t="s">
        <v>27</v>
      </c>
      <c r="D1261" s="2" t="s">
        <v>18</v>
      </c>
      <c r="E1261" s="5" t="s">
        <v>498</v>
      </c>
      <c r="F1261" s="3" t="s">
        <v>499</v>
      </c>
      <c r="G1261" s="3" t="s">
        <v>30</v>
      </c>
      <c r="H1261" s="2" t="s">
        <v>50</v>
      </c>
      <c r="I1261" s="2" t="s">
        <v>3143</v>
      </c>
      <c r="J1261" s="3" t="str">
        <f>HYPERLINK("https://www.boe.es/gazeta/dias/1829/03/10/pdfs/GMD-1829-30.pdf#page=4","Abrir facsímil")</f>
        <v>Abrir facsímil</v>
      </c>
      <c r="K1261" s="3" t="s">
        <v>52</v>
      </c>
    </row>
    <row r="1262" spans="1:11" ht="42" customHeight="1">
      <c r="A1262" s="2" t="s">
        <v>3144</v>
      </c>
      <c r="B1262" s="2" t="s">
        <v>3144</v>
      </c>
      <c r="C1262" s="2" t="s">
        <v>17</v>
      </c>
      <c r="D1262" s="2" t="s">
        <v>18</v>
      </c>
      <c r="E1262" s="5" t="s">
        <v>1764</v>
      </c>
      <c r="F1262" s="3" t="s">
        <v>1765</v>
      </c>
      <c r="G1262" s="3" t="s">
        <v>45</v>
      </c>
      <c r="H1262" s="2" t="s">
        <v>50</v>
      </c>
      <c r="I1262" s="2" t="s">
        <v>3145</v>
      </c>
      <c r="J1262" s="3" t="str">
        <f>HYPERLINK("https://www.boe.es/gazeta/dias/1829/07/02/pdfs/GMD-1829-95.pdf#page=1","Abrir facsímil")</f>
        <v>Abrir facsímil</v>
      </c>
      <c r="K1262" s="3" t="s">
        <v>52</v>
      </c>
    </row>
    <row r="1263" spans="1:11" ht="42" customHeight="1">
      <c r="A1263" s="2" t="s">
        <v>3144</v>
      </c>
      <c r="B1263" s="2" t="s">
        <v>3144</v>
      </c>
      <c r="C1263" s="2" t="s">
        <v>41</v>
      </c>
      <c r="D1263" s="2" t="s">
        <v>42</v>
      </c>
      <c r="E1263" s="5" t="s">
        <v>854</v>
      </c>
      <c r="F1263" s="3" t="s">
        <v>855</v>
      </c>
      <c r="G1263" s="3" t="s">
        <v>21</v>
      </c>
      <c r="H1263" s="2" t="s">
        <v>50</v>
      </c>
      <c r="I1263" s="2" t="s">
        <v>3146</v>
      </c>
      <c r="J1263" s="3" t="str">
        <f>HYPERLINK("https://www.boe.es/gazeta/dias/1829/11/03/pdfs/GMD-1829-155.pdf#page=3","Abrir facsímil")</f>
        <v>Abrir facsímil</v>
      </c>
      <c r="K1263" s="3" t="s">
        <v>52</v>
      </c>
    </row>
    <row r="1264" spans="1:11" ht="42" customHeight="1">
      <c r="A1264" s="2" t="s">
        <v>3147</v>
      </c>
      <c r="B1264" s="2" t="s">
        <v>3148</v>
      </c>
      <c r="C1264" s="2" t="s">
        <v>41</v>
      </c>
      <c r="D1264" s="2" t="s">
        <v>42</v>
      </c>
      <c r="E1264" s="5" t="s">
        <v>137</v>
      </c>
      <c r="F1264" s="3" t="s">
        <v>138</v>
      </c>
      <c r="G1264" s="3" t="s">
        <v>21</v>
      </c>
      <c r="H1264" s="2" t="s">
        <v>50</v>
      </c>
      <c r="I1264" s="2" t="s">
        <v>3149</v>
      </c>
      <c r="J1264" s="3" t="str">
        <f>HYPERLINK("https://www.boe.es/gazeta/dias/1829/04/30/pdfs/GMD-1829-52.pdf#page=3","Abrir facsímil")</f>
        <v>Abrir facsímil</v>
      </c>
      <c r="K1264" s="3" t="s">
        <v>52</v>
      </c>
    </row>
    <row r="1265" spans="1:11" ht="42" customHeight="1">
      <c r="A1265" s="2" t="s">
        <v>3150</v>
      </c>
      <c r="B1265" s="2" t="s">
        <v>3151</v>
      </c>
      <c r="C1265" s="2" t="s">
        <v>17</v>
      </c>
      <c r="D1265" s="2" t="s">
        <v>18</v>
      </c>
      <c r="E1265" s="5" t="s">
        <v>3152</v>
      </c>
      <c r="F1265" s="3" t="s">
        <v>3153</v>
      </c>
      <c r="G1265" s="3" t="s">
        <v>71</v>
      </c>
      <c r="H1265" s="2" t="s">
        <v>50</v>
      </c>
      <c r="I1265" s="2" t="s">
        <v>3154</v>
      </c>
      <c r="J1265" s="3" t="str">
        <f>HYPERLINK("https://www.boe.es/gazeta/dias/1829/09/29/pdfs/GMD-1829-140.pdf#page=2","Abrir facsímil")</f>
        <v>Abrir facsímil</v>
      </c>
      <c r="K1265" s="3" t="s">
        <v>52</v>
      </c>
    </row>
    <row r="1266" spans="1:11" ht="42" customHeight="1">
      <c r="A1266" s="2" t="s">
        <v>3155</v>
      </c>
      <c r="B1266" s="2" t="s">
        <v>3156</v>
      </c>
      <c r="C1266" s="2" t="s">
        <v>41</v>
      </c>
      <c r="D1266" s="2" t="s">
        <v>42</v>
      </c>
      <c r="E1266" s="5" t="s">
        <v>209</v>
      </c>
      <c r="F1266" s="3" t="s">
        <v>210</v>
      </c>
      <c r="G1266" s="3" t="s">
        <v>21</v>
      </c>
      <c r="H1266" s="2" t="s">
        <v>50</v>
      </c>
      <c r="I1266" s="2" t="s">
        <v>3157</v>
      </c>
      <c r="J1266" s="3" t="str">
        <f>HYPERLINK("https://www.boe.es/gazeta/dias/1829/09/26/pdfs/GMD-1829-139.pdf#page=3","Abrir facsímil")</f>
        <v>Abrir facsímil</v>
      </c>
      <c r="K1266" s="3" t="s">
        <v>52</v>
      </c>
    </row>
    <row r="1267" spans="1:11" ht="42" customHeight="1">
      <c r="A1267" s="2" t="s">
        <v>3158</v>
      </c>
      <c r="B1267" s="2" t="s">
        <v>3159</v>
      </c>
      <c r="C1267" s="2" t="s">
        <v>41</v>
      </c>
      <c r="D1267" s="2" t="s">
        <v>42</v>
      </c>
      <c r="E1267" s="5" t="s">
        <v>485</v>
      </c>
      <c r="F1267" s="3" t="s">
        <v>486</v>
      </c>
      <c r="G1267" s="3" t="s">
        <v>45</v>
      </c>
      <c r="H1267" s="2" t="s">
        <v>22</v>
      </c>
      <c r="I1267" s="2" t="s">
        <v>3160</v>
      </c>
      <c r="J1267" s="3" t="str">
        <f>HYPERLINK("https://www.boe.es/gazeta/dias/1829/01/08/pdfs/GMD-1829-4.pdf#page=1","Abrir facsímil")</f>
        <v>Abrir facsímil</v>
      </c>
      <c r="K1267" s="3" t="s">
        <v>24</v>
      </c>
    </row>
    <row r="1268" spans="1:11" ht="42" customHeight="1">
      <c r="A1268" s="2" t="s">
        <v>3161</v>
      </c>
      <c r="B1268" s="2" t="s">
        <v>3162</v>
      </c>
      <c r="C1268" s="2" t="s">
        <v>17</v>
      </c>
      <c r="D1268" s="2" t="s">
        <v>18</v>
      </c>
      <c r="E1268" s="5" t="s">
        <v>194</v>
      </c>
      <c r="F1268" s="3" t="s">
        <v>195</v>
      </c>
      <c r="G1268" s="3" t="s">
        <v>21</v>
      </c>
      <c r="H1268" s="2" t="s">
        <v>22</v>
      </c>
      <c r="I1268" s="2" t="s">
        <v>3163</v>
      </c>
      <c r="J1268" s="3" t="str">
        <f>HYPERLINK("https://www.boe.es/gazeta/dias/1829/05/07/pdfs/GMD-1829-55.pdf#page=3","Abrir facsímil")</f>
        <v>Abrir facsímil</v>
      </c>
      <c r="K1268" s="3" t="s">
        <v>24</v>
      </c>
    </row>
    <row r="1269" spans="1:11" ht="42" customHeight="1">
      <c r="A1269" s="2" t="s">
        <v>3164</v>
      </c>
      <c r="B1269" s="2" t="s">
        <v>3164</v>
      </c>
      <c r="C1269" s="2" t="s">
        <v>41</v>
      </c>
      <c r="D1269" s="2" t="s">
        <v>42</v>
      </c>
      <c r="E1269" s="5" t="s">
        <v>601</v>
      </c>
      <c r="F1269" s="3" t="s">
        <v>602</v>
      </c>
      <c r="G1269" s="3" t="s">
        <v>45</v>
      </c>
      <c r="H1269" s="2" t="s">
        <v>50</v>
      </c>
      <c r="I1269" s="2" t="s">
        <v>3165</v>
      </c>
      <c r="J1269" s="3" t="str">
        <f>HYPERLINK("https://www.boe.es/gazeta/dias/1829/07/14/pdfs/GMD-1829-100.pdf#page=1","Abrir facsímil")</f>
        <v>Abrir facsímil</v>
      </c>
      <c r="K1269" s="3" t="s">
        <v>52</v>
      </c>
    </row>
    <row r="1270" spans="1:11" ht="42" customHeight="1">
      <c r="A1270" s="2" t="s">
        <v>3166</v>
      </c>
      <c r="B1270" s="2" t="s">
        <v>3166</v>
      </c>
      <c r="C1270" s="2" t="s">
        <v>41</v>
      </c>
      <c r="D1270" s="2" t="s">
        <v>42</v>
      </c>
      <c r="E1270" s="5" t="s">
        <v>1242</v>
      </c>
      <c r="F1270" s="3" t="s">
        <v>1243</v>
      </c>
      <c r="G1270" s="3" t="s">
        <v>71</v>
      </c>
      <c r="H1270" s="2" t="s">
        <v>50</v>
      </c>
      <c r="I1270" s="2" t="s">
        <v>3167</v>
      </c>
      <c r="J1270" s="3" t="str">
        <f>HYPERLINK("https://www.boe.es/gazeta/dias/1829/05/28/pdfs/GMD-1829-80.pdf#page=2","Abrir facsímil")</f>
        <v>Abrir facsímil</v>
      </c>
      <c r="K1270" s="3" t="s">
        <v>52</v>
      </c>
    </row>
    <row r="1271" spans="1:11" ht="42" customHeight="1">
      <c r="A1271" s="2" t="s">
        <v>3168</v>
      </c>
      <c r="B1271" s="2" t="s">
        <v>3168</v>
      </c>
      <c r="C1271" s="2" t="s">
        <v>41</v>
      </c>
      <c r="D1271" s="2" t="s">
        <v>42</v>
      </c>
      <c r="E1271" s="5" t="s">
        <v>983</v>
      </c>
      <c r="F1271" s="3" t="s">
        <v>984</v>
      </c>
      <c r="G1271" s="3" t="s">
        <v>45</v>
      </c>
      <c r="H1271" s="2" t="s">
        <v>50</v>
      </c>
      <c r="I1271" s="2" t="s">
        <v>3169</v>
      </c>
      <c r="J1271" s="3" t="str">
        <f>HYPERLINK("https://www.boe.es/gazeta/dias/1829/01/29/pdfs/GMD-1829-13.pdf#page=1","Abrir facsímil")</f>
        <v>Abrir facsímil</v>
      </c>
      <c r="K1271" s="3" t="s">
        <v>52</v>
      </c>
    </row>
    <row r="1272" spans="1:11" ht="42" customHeight="1">
      <c r="A1272" s="2" t="s">
        <v>3170</v>
      </c>
      <c r="B1272" s="2" t="s">
        <v>3170</v>
      </c>
      <c r="C1272" s="2" t="s">
        <v>41</v>
      </c>
      <c r="D1272" s="2" t="s">
        <v>42</v>
      </c>
      <c r="E1272" s="5" t="s">
        <v>874</v>
      </c>
      <c r="F1272" s="3" t="s">
        <v>875</v>
      </c>
      <c r="G1272" s="3" t="s">
        <v>45</v>
      </c>
      <c r="H1272" s="2" t="s">
        <v>50</v>
      </c>
      <c r="I1272" s="2" t="s">
        <v>3171</v>
      </c>
      <c r="J1272" s="3" t="str">
        <f>HYPERLINK("https://www.boe.es/gazeta/dias/1829/02/26/pdfs/GMD-1829-25.pdf#page=1","Abrir facsímil")</f>
        <v>Abrir facsímil</v>
      </c>
      <c r="K1272" s="3" t="s">
        <v>52</v>
      </c>
    </row>
    <row r="1273" spans="1:11" ht="42" customHeight="1">
      <c r="A1273" s="2" t="s">
        <v>3172</v>
      </c>
      <c r="B1273" s="2" t="s">
        <v>3172</v>
      </c>
      <c r="C1273" s="2" t="s">
        <v>41</v>
      </c>
      <c r="D1273" s="2" t="s">
        <v>42</v>
      </c>
      <c r="E1273" s="5" t="s">
        <v>1387</v>
      </c>
      <c r="F1273" s="3" t="s">
        <v>1388</v>
      </c>
      <c r="G1273" s="3" t="s">
        <v>71</v>
      </c>
      <c r="H1273" s="2" t="s">
        <v>50</v>
      </c>
      <c r="I1273" s="2" t="s">
        <v>3173</v>
      </c>
      <c r="J1273" s="3" t="str">
        <f>HYPERLINK("https://www.boe.es/gazeta/dias/1829/04/09/pdfs/GMD-1829-43.pdf#page=2","Abrir facsímil")</f>
        <v>Abrir facsímil</v>
      </c>
      <c r="K1273" s="3" t="s">
        <v>52</v>
      </c>
    </row>
    <row r="1274" spans="1:11" ht="42" customHeight="1">
      <c r="A1274" s="2" t="s">
        <v>3174</v>
      </c>
      <c r="B1274" s="2" t="s">
        <v>3174</v>
      </c>
      <c r="C1274" s="2" t="s">
        <v>41</v>
      </c>
      <c r="D1274" s="2" t="s">
        <v>42</v>
      </c>
      <c r="E1274" s="5" t="s">
        <v>178</v>
      </c>
      <c r="F1274" s="3" t="s">
        <v>179</v>
      </c>
      <c r="G1274" s="3" t="s">
        <v>71</v>
      </c>
      <c r="H1274" s="2" t="s">
        <v>50</v>
      </c>
      <c r="I1274" s="2" t="s">
        <v>3175</v>
      </c>
      <c r="J1274" s="3" t="str">
        <f>HYPERLINK("https://www.boe.es/gazeta/dias/1829/01/15/pdfs/GMD-1829-7.pdf#page=2","Abrir facsímil")</f>
        <v>Abrir facsímil</v>
      </c>
      <c r="K1274" s="3" t="s">
        <v>52</v>
      </c>
    </row>
    <row r="1275" spans="1:11" ht="42" customHeight="1">
      <c r="A1275" s="2" t="s">
        <v>3176</v>
      </c>
      <c r="B1275" s="2" t="s">
        <v>3176</v>
      </c>
      <c r="C1275" s="2" t="s">
        <v>41</v>
      </c>
      <c r="D1275" s="2" t="s">
        <v>42</v>
      </c>
      <c r="E1275" s="5" t="s">
        <v>433</v>
      </c>
      <c r="F1275" s="3" t="s">
        <v>434</v>
      </c>
      <c r="G1275" s="3" t="s">
        <v>30</v>
      </c>
      <c r="H1275" s="2" t="s">
        <v>50</v>
      </c>
      <c r="I1275" s="2" t="s">
        <v>3177</v>
      </c>
      <c r="J1275" s="3" t="str">
        <f>HYPERLINK("https://www.boe.es/gazeta/dias/1829/02/10/pdfs/GMD-1829-18.pdf#page=4","Abrir facsímil")</f>
        <v>Abrir facsímil</v>
      </c>
      <c r="K1275" s="3" t="s">
        <v>52</v>
      </c>
    </row>
    <row r="1276" spans="1:11" ht="42" customHeight="1">
      <c r="A1276" s="2" t="s">
        <v>3178</v>
      </c>
      <c r="B1276" s="2" t="s">
        <v>3178</v>
      </c>
      <c r="C1276" s="2" t="s">
        <v>17</v>
      </c>
      <c r="D1276" s="2" t="s">
        <v>18</v>
      </c>
      <c r="E1276" s="5" t="s">
        <v>344</v>
      </c>
      <c r="F1276" s="3" t="s">
        <v>345</v>
      </c>
      <c r="G1276" s="3" t="s">
        <v>30</v>
      </c>
      <c r="H1276" s="2" t="s">
        <v>50</v>
      </c>
      <c r="I1276" s="2" t="s">
        <v>3179</v>
      </c>
      <c r="J1276" s="3" t="str">
        <f>HYPERLINK("https://www.boe.es/gazeta/dias/1829/08/29/pdfs/GMD-1829-120.pdf#page=4","Abrir facsímil")</f>
        <v>Abrir facsímil</v>
      </c>
      <c r="K1276" s="3" t="s">
        <v>52</v>
      </c>
    </row>
    <row r="1277" spans="1:11" ht="42" customHeight="1">
      <c r="A1277" s="2" t="s">
        <v>3180</v>
      </c>
      <c r="B1277" s="2" t="s">
        <v>3181</v>
      </c>
      <c r="C1277" s="2" t="s">
        <v>34</v>
      </c>
      <c r="D1277" s="2" t="s">
        <v>35</v>
      </c>
      <c r="E1277" s="5" t="s">
        <v>691</v>
      </c>
      <c r="F1277" s="3" t="s">
        <v>692</v>
      </c>
      <c r="G1277" s="3" t="s">
        <v>30</v>
      </c>
      <c r="H1277" s="2" t="s">
        <v>50</v>
      </c>
      <c r="I1277" s="2" t="s">
        <v>3182</v>
      </c>
      <c r="J1277" s="3" t="str">
        <f>HYPERLINK("https://www.boe.es/gazeta/dias/1829/11/28/pdfs/GMD-1829-166.pdf#page=4","Abrir facsímil")</f>
        <v>Abrir facsímil</v>
      </c>
      <c r="K1277" s="3" t="s">
        <v>52</v>
      </c>
    </row>
    <row r="1278" spans="1:11" ht="42" customHeight="1">
      <c r="A1278" s="2" t="s">
        <v>3183</v>
      </c>
      <c r="B1278" s="2" t="s">
        <v>3184</v>
      </c>
      <c r="C1278" s="2" t="s">
        <v>55</v>
      </c>
      <c r="D1278" s="2" t="s">
        <v>18</v>
      </c>
      <c r="E1278" s="5" t="s">
        <v>307</v>
      </c>
      <c r="F1278" s="3" t="s">
        <v>308</v>
      </c>
      <c r="G1278" s="3" t="s">
        <v>30</v>
      </c>
      <c r="H1278" s="2" t="s">
        <v>50</v>
      </c>
      <c r="I1278" s="2" t="s">
        <v>3185</v>
      </c>
      <c r="J1278" s="3" t="str">
        <f>HYPERLINK("https://www.boe.es/gazeta/dias/1829/06/13/pdfs/GMD-1829-87.pdf#page=4","Abrir facsímil")</f>
        <v>Abrir facsímil</v>
      </c>
      <c r="K1278" s="3" t="s">
        <v>52</v>
      </c>
    </row>
    <row r="1279" spans="1:11" ht="42" customHeight="1">
      <c r="A1279" s="2" t="s">
        <v>3186</v>
      </c>
      <c r="B1279" s="2" t="s">
        <v>3187</v>
      </c>
      <c r="C1279" s="2" t="s">
        <v>55</v>
      </c>
      <c r="D1279" s="2" t="s">
        <v>18</v>
      </c>
      <c r="E1279" s="5" t="s">
        <v>83</v>
      </c>
      <c r="F1279" s="3" t="s">
        <v>84</v>
      </c>
      <c r="G1279" s="3" t="s">
        <v>30</v>
      </c>
      <c r="H1279" s="2" t="s">
        <v>50</v>
      </c>
      <c r="I1279" s="2" t="s">
        <v>3188</v>
      </c>
      <c r="J1279" s="3" t="str">
        <f>HYPERLINK("https://www.boe.es/gazeta/dias/1829/08/04/pdfs/GMD-1829-109.pdf#page=4","Abrir facsímil")</f>
        <v>Abrir facsímil</v>
      </c>
      <c r="K1279" s="3" t="s">
        <v>52</v>
      </c>
    </row>
    <row r="1280" spans="1:11" ht="42" customHeight="1">
      <c r="A1280" s="2" t="s">
        <v>3186</v>
      </c>
      <c r="B1280" s="2" t="s">
        <v>3187</v>
      </c>
      <c r="C1280" s="2" t="s">
        <v>17</v>
      </c>
      <c r="D1280" s="2" t="s">
        <v>18</v>
      </c>
      <c r="E1280" s="5" t="s">
        <v>43</v>
      </c>
      <c r="F1280" s="3" t="s">
        <v>44</v>
      </c>
      <c r="G1280" s="3" t="s">
        <v>21</v>
      </c>
      <c r="H1280" s="2" t="s">
        <v>50</v>
      </c>
      <c r="I1280" s="2" t="s">
        <v>3189</v>
      </c>
      <c r="J1280" s="3" t="str">
        <f>HYPERLINK("https://www.boe.es/gazeta/dias/1829/11/14/pdfs/GMD-1829-160.pdf#page=3","Abrir facsímil")</f>
        <v>Abrir facsímil</v>
      </c>
      <c r="K1280" s="3" t="s">
        <v>52</v>
      </c>
    </row>
    <row r="1281" spans="1:11" ht="42" customHeight="1">
      <c r="A1281" s="2" t="s">
        <v>3190</v>
      </c>
      <c r="B1281" s="2" t="s">
        <v>3191</v>
      </c>
      <c r="C1281" s="2" t="s">
        <v>61</v>
      </c>
      <c r="D1281" s="2" t="s">
        <v>18</v>
      </c>
      <c r="E1281" s="5" t="s">
        <v>287</v>
      </c>
      <c r="F1281" s="3" t="s">
        <v>288</v>
      </c>
      <c r="G1281" s="3" t="s">
        <v>21</v>
      </c>
      <c r="H1281" s="2" t="s">
        <v>50</v>
      </c>
      <c r="I1281" s="2" t="s">
        <v>3192</v>
      </c>
      <c r="J1281" s="3" t="str">
        <f>HYPERLINK("https://www.boe.es/gazeta/dias/1829/12/08/pdfs/GMD-1829-170.pdf#page=3","Abrir facsímil")</f>
        <v>Abrir facsímil</v>
      </c>
      <c r="K1281" s="3" t="s">
        <v>52</v>
      </c>
    </row>
    <row r="1282" spans="1:11" ht="42" customHeight="1">
      <c r="A1282" s="2" t="s">
        <v>3193</v>
      </c>
      <c r="B1282" s="2" t="s">
        <v>3194</v>
      </c>
      <c r="C1282" s="2" t="s">
        <v>17</v>
      </c>
      <c r="D1282" s="2" t="s">
        <v>18</v>
      </c>
      <c r="E1282" s="5" t="s">
        <v>194</v>
      </c>
      <c r="F1282" s="3" t="s">
        <v>195</v>
      </c>
      <c r="G1282" s="3" t="s">
        <v>21</v>
      </c>
      <c r="H1282" s="2" t="s">
        <v>50</v>
      </c>
      <c r="I1282" s="2" t="s">
        <v>3195</v>
      </c>
      <c r="J1282" s="3" t="str">
        <f>HYPERLINK("https://www.boe.es/gazeta/dias/1829/05/07/pdfs/GMD-1829-55.pdf#page=3","Abrir facsímil")</f>
        <v>Abrir facsímil</v>
      </c>
      <c r="K1282" s="3" t="s">
        <v>52</v>
      </c>
    </row>
    <row r="1283" spans="1:11" ht="42" customHeight="1">
      <c r="A1283" s="2" t="s">
        <v>3196</v>
      </c>
      <c r="B1283" s="2" t="s">
        <v>3197</v>
      </c>
      <c r="C1283" s="2" t="s">
        <v>55</v>
      </c>
      <c r="D1283" s="2" t="s">
        <v>18</v>
      </c>
      <c r="E1283" s="5" t="s">
        <v>238</v>
      </c>
      <c r="F1283" s="3" t="s">
        <v>239</v>
      </c>
      <c r="G1283" s="3" t="s">
        <v>721</v>
      </c>
      <c r="H1283" s="2" t="s">
        <v>50</v>
      </c>
      <c r="I1283" s="2" t="s">
        <v>3198</v>
      </c>
      <c r="J1283" s="3" t="str">
        <f>HYPERLINK("https://www.boe.es/gazeta/dias/1829/07/23/pdfs/GMD-1829-104.pdf#page=3","Abrir facsímil")</f>
        <v>Abrir facsímil</v>
      </c>
      <c r="K1283" s="3" t="s">
        <v>52</v>
      </c>
    </row>
    <row r="1284" spans="1:11" ht="42" customHeight="1">
      <c r="A1284" s="2" t="s">
        <v>3199</v>
      </c>
      <c r="B1284" s="2" t="s">
        <v>3199</v>
      </c>
      <c r="C1284" s="2" t="s">
        <v>41</v>
      </c>
      <c r="D1284" s="2" t="s">
        <v>42</v>
      </c>
      <c r="E1284" s="5" t="s">
        <v>3200</v>
      </c>
      <c r="F1284" s="3" t="s">
        <v>3201</v>
      </c>
      <c r="G1284" s="3" t="s">
        <v>45</v>
      </c>
      <c r="H1284" s="2" t="s">
        <v>50</v>
      </c>
      <c r="I1284" s="2" t="s">
        <v>3202</v>
      </c>
      <c r="J1284" s="3" t="str">
        <f>HYPERLINK("https://www.boe.es/gazeta/dias/1829/11/26/pdfs/GMD-1829-165.pdf#page=1","Abrir facsímil")</f>
        <v>Abrir facsímil</v>
      </c>
      <c r="K1284" s="3" t="s">
        <v>52</v>
      </c>
    </row>
    <row r="1285" spans="1:11" ht="42" customHeight="1">
      <c r="A1285" s="2" t="s">
        <v>3203</v>
      </c>
      <c r="B1285" s="2" t="s">
        <v>3203</v>
      </c>
      <c r="C1285" s="2" t="s">
        <v>41</v>
      </c>
      <c r="D1285" s="2" t="s">
        <v>42</v>
      </c>
      <c r="E1285" s="5" t="s">
        <v>260</v>
      </c>
      <c r="F1285" s="3" t="s">
        <v>261</v>
      </c>
      <c r="G1285" s="3" t="s">
        <v>30</v>
      </c>
      <c r="H1285" s="2" t="s">
        <v>50</v>
      </c>
      <c r="I1285" s="2" t="s">
        <v>3204</v>
      </c>
      <c r="J1285" s="3" t="str">
        <f>HYPERLINK("https://www.boe.es/gazeta/dias/1829/05/30/pdfs/GMD-1829-81.pdf#page=4","Abrir facsímil")</f>
        <v>Abrir facsímil</v>
      </c>
      <c r="K1285" s="3" t="s">
        <v>52</v>
      </c>
    </row>
    <row r="1286" spans="1:11" ht="42" customHeight="1">
      <c r="A1286" s="2" t="s">
        <v>3205</v>
      </c>
      <c r="B1286" s="2" t="s">
        <v>3206</v>
      </c>
      <c r="C1286" s="2" t="s">
        <v>27</v>
      </c>
      <c r="D1286" s="2" t="s">
        <v>18</v>
      </c>
      <c r="E1286" s="5" t="s">
        <v>674</v>
      </c>
      <c r="F1286" s="3" t="s">
        <v>675</v>
      </c>
      <c r="G1286" s="3" t="s">
        <v>30</v>
      </c>
      <c r="H1286" s="2" t="s">
        <v>50</v>
      </c>
      <c r="I1286" s="2" t="s">
        <v>3207</v>
      </c>
      <c r="J1286" s="3" t="str">
        <f>HYPERLINK("https://www.boe.es/gazeta/dias/1829/05/23/pdfs/GMD-1829-78.pdf#page=4","Abrir facsímil")</f>
        <v>Abrir facsímil</v>
      </c>
      <c r="K1286" s="3" t="s">
        <v>52</v>
      </c>
    </row>
    <row r="1287" spans="1:11" ht="42" customHeight="1">
      <c r="A1287" s="2" t="s">
        <v>3208</v>
      </c>
      <c r="B1287" s="2" t="s">
        <v>3208</v>
      </c>
      <c r="C1287" s="2" t="s">
        <v>41</v>
      </c>
      <c r="D1287" s="2" t="s">
        <v>42</v>
      </c>
      <c r="E1287" s="5" t="s">
        <v>339</v>
      </c>
      <c r="F1287" s="3" t="s">
        <v>340</v>
      </c>
      <c r="G1287" s="3" t="s">
        <v>30</v>
      </c>
      <c r="H1287" s="2" t="s">
        <v>50</v>
      </c>
      <c r="I1287" s="2" t="s">
        <v>3209</v>
      </c>
      <c r="J1287" s="3" t="str">
        <f>HYPERLINK("https://www.boe.es/gazeta/dias/1829/03/03/pdfs/GMD-1829-27.pdf#page=4","Abrir facsímil")</f>
        <v>Abrir facsímil</v>
      </c>
      <c r="K1287" s="3" t="s">
        <v>52</v>
      </c>
    </row>
    <row r="1288" spans="1:11" ht="42" customHeight="1">
      <c r="A1288" s="2" t="s">
        <v>3210</v>
      </c>
      <c r="B1288" s="2" t="s">
        <v>3210</v>
      </c>
      <c r="C1288" s="2" t="s">
        <v>41</v>
      </c>
      <c r="D1288" s="2" t="s">
        <v>42</v>
      </c>
      <c r="E1288" s="5" t="s">
        <v>854</v>
      </c>
      <c r="F1288" s="3" t="s">
        <v>855</v>
      </c>
      <c r="G1288" s="3" t="s">
        <v>21</v>
      </c>
      <c r="H1288" s="2" t="s">
        <v>50</v>
      </c>
      <c r="I1288" s="2" t="s">
        <v>3211</v>
      </c>
      <c r="J1288" s="3" t="str">
        <f>HYPERLINK("https://www.boe.es/gazeta/dias/1829/11/03/pdfs/GMD-1829-155.pdf#page=3","Abrir facsímil")</f>
        <v>Abrir facsímil</v>
      </c>
      <c r="K1288" s="3" t="s">
        <v>52</v>
      </c>
    </row>
    <row r="1289" spans="1:11" ht="42" customHeight="1">
      <c r="A1289" s="2" t="s">
        <v>3212</v>
      </c>
      <c r="B1289" s="2" t="s">
        <v>3212</v>
      </c>
      <c r="C1289" s="2" t="s">
        <v>41</v>
      </c>
      <c r="D1289" s="2" t="s">
        <v>42</v>
      </c>
      <c r="E1289" s="5" t="s">
        <v>152</v>
      </c>
      <c r="F1289" s="3" t="s">
        <v>153</v>
      </c>
      <c r="G1289" s="3" t="s">
        <v>71</v>
      </c>
      <c r="H1289" s="2" t="s">
        <v>50</v>
      </c>
      <c r="I1289" s="2" t="s">
        <v>3213</v>
      </c>
      <c r="J1289" s="3" t="str">
        <f>HYPERLINK("https://www.boe.es/gazeta/dias/1829/06/02/pdfs/GMD-1829-82.pdf#page=2","Abrir facsímil")</f>
        <v>Abrir facsímil</v>
      </c>
      <c r="K1289" s="3" t="s">
        <v>52</v>
      </c>
    </row>
    <row r="1290" spans="1:11" ht="42" customHeight="1">
      <c r="A1290" s="2" t="s">
        <v>3214</v>
      </c>
      <c r="B1290" s="2" t="s">
        <v>3215</v>
      </c>
      <c r="C1290" s="2" t="s">
        <v>41</v>
      </c>
      <c r="D1290" s="2" t="s">
        <v>42</v>
      </c>
      <c r="E1290" s="5" t="s">
        <v>128</v>
      </c>
      <c r="F1290" s="3" t="s">
        <v>129</v>
      </c>
      <c r="G1290" s="3" t="s">
        <v>71</v>
      </c>
      <c r="H1290" s="2" t="s">
        <v>50</v>
      </c>
      <c r="I1290" s="2" t="s">
        <v>3216</v>
      </c>
      <c r="J1290" s="3" t="str">
        <f>HYPERLINK("https://www.boe.es/gazeta/dias/1829/09/01/pdfs/GMD-1829-121.pdf#page=2","Abrir facsímil")</f>
        <v>Abrir facsímil</v>
      </c>
      <c r="K1290" s="3" t="s">
        <v>52</v>
      </c>
    </row>
    <row r="1291" spans="1:11" ht="42" customHeight="1">
      <c r="A1291" s="2" t="s">
        <v>3217</v>
      </c>
      <c r="B1291" s="2" t="s">
        <v>3217</v>
      </c>
      <c r="C1291" s="2" t="s">
        <v>27</v>
      </c>
      <c r="D1291" s="2" t="s">
        <v>18</v>
      </c>
      <c r="E1291" s="5" t="s">
        <v>1015</v>
      </c>
      <c r="F1291" s="3" t="s">
        <v>1016</v>
      </c>
      <c r="G1291" s="3" t="s">
        <v>30</v>
      </c>
      <c r="H1291" s="2" t="s">
        <v>50</v>
      </c>
      <c r="I1291" s="2" t="s">
        <v>3218</v>
      </c>
      <c r="J1291" s="3" t="str">
        <f>HYPERLINK("https://www.boe.es/gazeta/dias/1829/10/17/pdfs/GMD-1829-148.pdf#page=4","Abrir facsímil")</f>
        <v>Abrir facsímil</v>
      </c>
      <c r="K1291" s="3" t="s">
        <v>52</v>
      </c>
    </row>
    <row r="1292" spans="1:11" ht="42" customHeight="1">
      <c r="A1292" s="2" t="s">
        <v>3219</v>
      </c>
      <c r="B1292" s="2" t="s">
        <v>3219</v>
      </c>
      <c r="C1292" s="2" t="s">
        <v>41</v>
      </c>
      <c r="D1292" s="2" t="s">
        <v>42</v>
      </c>
      <c r="E1292" s="5" t="s">
        <v>233</v>
      </c>
      <c r="F1292" s="3" t="s">
        <v>234</v>
      </c>
      <c r="G1292" s="3" t="s">
        <v>30</v>
      </c>
      <c r="H1292" s="2" t="s">
        <v>50</v>
      </c>
      <c r="I1292" s="2" t="s">
        <v>3220</v>
      </c>
      <c r="J1292" s="3" t="str">
        <f>HYPERLINK("https://www.boe.es/gazeta/dias/1829/03/07/pdfs/GMD-1829-29.pdf#page=4","Abrir facsímil")</f>
        <v>Abrir facsímil</v>
      </c>
      <c r="K1292" s="3" t="s">
        <v>52</v>
      </c>
    </row>
    <row r="1293" spans="1:11" ht="42" customHeight="1">
      <c r="A1293" s="2" t="s">
        <v>3221</v>
      </c>
      <c r="B1293" s="2" t="s">
        <v>3221</v>
      </c>
      <c r="C1293" s="2" t="s">
        <v>34</v>
      </c>
      <c r="D1293" s="2" t="s">
        <v>35</v>
      </c>
      <c r="E1293" s="5" t="s">
        <v>461</v>
      </c>
      <c r="F1293" s="3" t="s">
        <v>462</v>
      </c>
      <c r="G1293" s="3" t="s">
        <v>30</v>
      </c>
      <c r="H1293" s="2" t="s">
        <v>50</v>
      </c>
      <c r="I1293" s="2" t="s">
        <v>3222</v>
      </c>
      <c r="J1293" s="3" t="str">
        <f>HYPERLINK("https://www.boe.es/gazeta/dias/1829/03/05/pdfs/GMD-1829-28.pdf#page=4","Abrir facsímil")</f>
        <v>Abrir facsímil</v>
      </c>
      <c r="K1293" s="3" t="s">
        <v>52</v>
      </c>
    </row>
    <row r="1294" spans="1:11" ht="42" customHeight="1">
      <c r="A1294" s="2" t="s">
        <v>3223</v>
      </c>
      <c r="B1294" s="2" t="s">
        <v>3224</v>
      </c>
      <c r="C1294" s="2" t="s">
        <v>27</v>
      </c>
      <c r="D1294" s="2" t="s">
        <v>18</v>
      </c>
      <c r="E1294" s="5" t="s">
        <v>1075</v>
      </c>
      <c r="F1294" s="3" t="s">
        <v>1076</v>
      </c>
      <c r="G1294" s="3" t="s">
        <v>30</v>
      </c>
      <c r="H1294" s="2" t="s">
        <v>50</v>
      </c>
      <c r="I1294" s="2" t="s">
        <v>3225</v>
      </c>
      <c r="J1294" s="3" t="str">
        <f>HYPERLINK("https://www.boe.es/gazeta/dias/1829/06/16/pdfs/GMD-1829-88.pdf#page=4","Abrir facsímil")</f>
        <v>Abrir facsímil</v>
      </c>
      <c r="K1294" s="3" t="s">
        <v>52</v>
      </c>
    </row>
    <row r="1295" spans="1:11" ht="42" customHeight="1">
      <c r="A1295" s="2" t="s">
        <v>3226</v>
      </c>
      <c r="B1295" s="2" t="s">
        <v>3227</v>
      </c>
      <c r="C1295" s="2" t="s">
        <v>17</v>
      </c>
      <c r="D1295" s="2" t="s">
        <v>18</v>
      </c>
      <c r="E1295" s="5" t="s">
        <v>593</v>
      </c>
      <c r="F1295" s="3" t="s">
        <v>594</v>
      </c>
      <c r="G1295" s="3" t="s">
        <v>30</v>
      </c>
      <c r="H1295" s="2" t="s">
        <v>50</v>
      </c>
      <c r="I1295" s="2" t="s">
        <v>3228</v>
      </c>
      <c r="J1295" s="3" t="str">
        <f>HYPERLINK("https://www.boe.es/gazeta/dias/1829/04/21/pdfs/GMD-1829-48.pdf#page=4","Abrir facsímil")</f>
        <v>Abrir facsímil</v>
      </c>
      <c r="K1295" s="3" t="s">
        <v>52</v>
      </c>
    </row>
    <row r="1296" spans="1:11" ht="42" customHeight="1">
      <c r="A1296" s="2" t="s">
        <v>3229</v>
      </c>
      <c r="B1296" s="2" t="s">
        <v>3230</v>
      </c>
      <c r="C1296" s="2" t="s">
        <v>17</v>
      </c>
      <c r="D1296" s="2" t="s">
        <v>18</v>
      </c>
      <c r="E1296" s="5" t="s">
        <v>98</v>
      </c>
      <c r="F1296" s="3" t="s">
        <v>99</v>
      </c>
      <c r="G1296" s="3" t="s">
        <v>30</v>
      </c>
      <c r="H1296" s="2" t="s">
        <v>50</v>
      </c>
      <c r="I1296" s="2" t="s">
        <v>3231</v>
      </c>
      <c r="J1296" s="3" t="str">
        <f>HYPERLINK("https://www.boe.es/gazeta/dias/1829/01/06/pdfs/GMD-1829-3.pdf#page=4","Abrir facsímil")</f>
        <v>Abrir facsímil</v>
      </c>
      <c r="K1296" s="3" t="s">
        <v>52</v>
      </c>
    </row>
    <row r="1297" spans="1:11" ht="42" customHeight="1">
      <c r="A1297" s="2" t="s">
        <v>3232</v>
      </c>
      <c r="B1297" s="2" t="s">
        <v>3233</v>
      </c>
      <c r="C1297" s="2" t="s">
        <v>41</v>
      </c>
      <c r="D1297" s="2" t="s">
        <v>42</v>
      </c>
      <c r="E1297" s="5" t="s">
        <v>115</v>
      </c>
      <c r="F1297" s="3" t="s">
        <v>116</v>
      </c>
      <c r="G1297" s="3" t="s">
        <v>30</v>
      </c>
      <c r="H1297" s="2" t="s">
        <v>50</v>
      </c>
      <c r="I1297" s="2" t="s">
        <v>3234</v>
      </c>
      <c r="J1297" s="3" t="str">
        <f>HYPERLINK("https://www.boe.es/gazeta/dias/1829/06/18/pdfs/GMD-1829-89.pdf#page=4","Abrir facsímil")</f>
        <v>Abrir facsímil</v>
      </c>
      <c r="K1297" s="3" t="s">
        <v>52</v>
      </c>
    </row>
    <row r="1298" spans="1:11" ht="42" customHeight="1">
      <c r="A1298" s="2" t="s">
        <v>3232</v>
      </c>
      <c r="B1298" s="2" t="s">
        <v>3233</v>
      </c>
      <c r="C1298" s="2" t="s">
        <v>17</v>
      </c>
      <c r="D1298" s="2" t="s">
        <v>18</v>
      </c>
      <c r="E1298" s="5" t="s">
        <v>403</v>
      </c>
      <c r="F1298" s="3" t="s">
        <v>404</v>
      </c>
      <c r="G1298" s="3" t="s">
        <v>21</v>
      </c>
      <c r="H1298" s="2" t="s">
        <v>50</v>
      </c>
      <c r="I1298" s="2" t="s">
        <v>3235</v>
      </c>
      <c r="J1298" s="3" t="str">
        <f>HYPERLINK("https://www.boe.es/gazeta/dias/1829/10/22/pdfs/GMD-1829-150.pdf#page=3","Abrir facsímil")</f>
        <v>Abrir facsímil</v>
      </c>
      <c r="K1298" s="3" t="s">
        <v>52</v>
      </c>
    </row>
    <row r="1299" spans="1:11" ht="42" customHeight="1">
      <c r="A1299" s="2" t="s">
        <v>3236</v>
      </c>
      <c r="B1299" s="2" t="s">
        <v>3237</v>
      </c>
      <c r="C1299" s="2" t="s">
        <v>151</v>
      </c>
      <c r="D1299" s="2" t="s">
        <v>18</v>
      </c>
      <c r="E1299" s="5" t="s">
        <v>1291</v>
      </c>
      <c r="F1299" s="3" t="s">
        <v>1292</v>
      </c>
      <c r="G1299" s="3" t="s">
        <v>30</v>
      </c>
      <c r="H1299" s="2" t="s">
        <v>22</v>
      </c>
      <c r="I1299" s="2" t="s">
        <v>3238</v>
      </c>
      <c r="J1299" s="3" t="str">
        <f>HYPERLINK("https://www.boe.es/gazeta/dias/1829/12/17/pdfs/GMD-1829-174.pdf#page=4","Abrir facsímil")</f>
        <v>Abrir facsímil</v>
      </c>
      <c r="K1299" s="3" t="s">
        <v>24</v>
      </c>
    </row>
    <row r="1300" spans="1:11" ht="42" customHeight="1">
      <c r="A1300" s="2" t="s">
        <v>3239</v>
      </c>
      <c r="B1300" s="2" t="s">
        <v>3240</v>
      </c>
      <c r="C1300" s="2" t="s">
        <v>41</v>
      </c>
      <c r="D1300" s="2" t="s">
        <v>42</v>
      </c>
      <c r="E1300" s="5" t="s">
        <v>248</v>
      </c>
      <c r="F1300" s="3" t="s">
        <v>249</v>
      </c>
      <c r="G1300" s="3" t="s">
        <v>21</v>
      </c>
      <c r="H1300" s="2" t="s">
        <v>50</v>
      </c>
      <c r="I1300" s="2" t="s">
        <v>3241</v>
      </c>
      <c r="J1300" s="3" t="str">
        <f>HYPERLINK("https://www.boe.es/gazeta/dias/1829/12/31/pdfs/GMD-1829-180.pdf#page=3","Abrir facsímil")</f>
        <v>Abrir facsímil</v>
      </c>
      <c r="K1300" s="3" t="s">
        <v>52</v>
      </c>
    </row>
    <row r="1301" spans="1:11" ht="42" customHeight="1">
      <c r="A1301" s="2" t="s">
        <v>3242</v>
      </c>
      <c r="B1301" s="2" t="s">
        <v>3242</v>
      </c>
      <c r="C1301" s="2" t="s">
        <v>17</v>
      </c>
      <c r="D1301" s="2" t="s">
        <v>18</v>
      </c>
      <c r="E1301" s="5" t="s">
        <v>1046</v>
      </c>
      <c r="F1301" s="3" t="s">
        <v>1047</v>
      </c>
      <c r="G1301" s="3" t="s">
        <v>30</v>
      </c>
      <c r="H1301" s="2" t="s">
        <v>50</v>
      </c>
      <c r="I1301" s="2" t="s">
        <v>3243</v>
      </c>
      <c r="J1301" s="3" t="str">
        <f>HYPERLINK("https://www.boe.es/gazeta/dias/1829/11/17/pdfs/GMD-1829-161.pdf#page=4","Abrir facsímil")</f>
        <v>Abrir facsímil</v>
      </c>
      <c r="K1301" s="3" t="s">
        <v>52</v>
      </c>
    </row>
    <row r="1302" spans="1:11" ht="42" customHeight="1">
      <c r="A1302" s="2" t="s">
        <v>3244</v>
      </c>
      <c r="B1302" s="2" t="s">
        <v>3244</v>
      </c>
      <c r="C1302" s="2" t="s">
        <v>17</v>
      </c>
      <c r="D1302" s="2" t="s">
        <v>18</v>
      </c>
      <c r="E1302" s="5" t="s">
        <v>178</v>
      </c>
      <c r="F1302" s="3" t="s">
        <v>179</v>
      </c>
      <c r="G1302" s="3" t="s">
        <v>30</v>
      </c>
      <c r="H1302" s="2" t="s">
        <v>50</v>
      </c>
      <c r="I1302" s="2" t="s">
        <v>3245</v>
      </c>
      <c r="J1302" s="3" t="str">
        <f>HYPERLINK("https://www.boe.es/gazeta/dias/1829/01/15/pdfs/GMD-1829-7.pdf#page=4","Abrir facsímil")</f>
        <v>Abrir facsímil</v>
      </c>
      <c r="K1302" s="3" t="s">
        <v>52</v>
      </c>
    </row>
    <row r="1303" spans="1:11" ht="42" customHeight="1">
      <c r="A1303" s="2" t="s">
        <v>3244</v>
      </c>
      <c r="B1303" s="2" t="s">
        <v>3244</v>
      </c>
      <c r="C1303" s="2" t="s">
        <v>41</v>
      </c>
      <c r="D1303" s="2" t="s">
        <v>42</v>
      </c>
      <c r="E1303" s="5" t="s">
        <v>433</v>
      </c>
      <c r="F1303" s="3" t="s">
        <v>434</v>
      </c>
      <c r="G1303" s="3" t="s">
        <v>21</v>
      </c>
      <c r="H1303" s="2" t="s">
        <v>50</v>
      </c>
      <c r="I1303" s="2" t="s">
        <v>3246</v>
      </c>
      <c r="J1303" s="3" t="str">
        <f>HYPERLINK("https://www.boe.es/gazeta/dias/1829/02/10/pdfs/GMD-1829-18.pdf#page=3","Abrir facsímil")</f>
        <v>Abrir facsímil</v>
      </c>
      <c r="K1303" s="3" t="s">
        <v>52</v>
      </c>
    </row>
    <row r="1304" spans="1:11" ht="42" customHeight="1">
      <c r="A1304" s="2" t="s">
        <v>3244</v>
      </c>
      <c r="B1304" s="2" t="s">
        <v>3244</v>
      </c>
      <c r="C1304" s="2" t="s">
        <v>17</v>
      </c>
      <c r="D1304" s="2" t="s">
        <v>18</v>
      </c>
      <c r="E1304" s="5" t="s">
        <v>339</v>
      </c>
      <c r="F1304" s="3" t="s">
        <v>340</v>
      </c>
      <c r="G1304" s="3" t="s">
        <v>30</v>
      </c>
      <c r="H1304" s="2" t="s">
        <v>50</v>
      </c>
      <c r="I1304" s="2" t="s">
        <v>3247</v>
      </c>
      <c r="J1304" s="3" t="str">
        <f>HYPERLINK("https://www.boe.es/gazeta/dias/1829/03/03/pdfs/GMD-1829-27.pdf#page=4","Abrir facsímil")</f>
        <v>Abrir facsímil</v>
      </c>
      <c r="K1304" s="3" t="s">
        <v>52</v>
      </c>
    </row>
    <row r="1305" spans="1:11" ht="42" customHeight="1">
      <c r="A1305" s="2" t="s">
        <v>3244</v>
      </c>
      <c r="B1305" s="2" t="s">
        <v>3244</v>
      </c>
      <c r="C1305" s="2" t="s">
        <v>17</v>
      </c>
      <c r="D1305" s="2" t="s">
        <v>18</v>
      </c>
      <c r="E1305" s="5" t="s">
        <v>798</v>
      </c>
      <c r="F1305" s="3" t="s">
        <v>799</v>
      </c>
      <c r="G1305" s="3" t="s">
        <v>800</v>
      </c>
      <c r="H1305" s="2" t="s">
        <v>50</v>
      </c>
      <c r="I1305" s="2" t="s">
        <v>3248</v>
      </c>
      <c r="J1305" s="3" t="str">
        <f>HYPERLINK("https://www.boe.es/gazeta/dias/1829/05/12/pdfs/GMD-1829-62.pdf#page=3","Abrir facsímil")</f>
        <v>Abrir facsímil</v>
      </c>
      <c r="K1305" s="3" t="s">
        <v>52</v>
      </c>
    </row>
    <row r="1306" spans="1:11" ht="42" customHeight="1">
      <c r="A1306" s="2" t="s">
        <v>3244</v>
      </c>
      <c r="B1306" s="2" t="s">
        <v>3244</v>
      </c>
      <c r="C1306" s="2" t="s">
        <v>41</v>
      </c>
      <c r="D1306" s="2" t="s">
        <v>42</v>
      </c>
      <c r="E1306" s="5" t="s">
        <v>75</v>
      </c>
      <c r="F1306" s="3" t="s">
        <v>76</v>
      </c>
      <c r="G1306" s="3" t="s">
        <v>21</v>
      </c>
      <c r="H1306" s="2" t="s">
        <v>50</v>
      </c>
      <c r="I1306" s="2" t="s">
        <v>3249</v>
      </c>
      <c r="J1306" s="3" t="str">
        <f>HYPERLINK("https://www.boe.es/gazeta/dias/1829/09/05/pdfs/GMD-1829-123.pdf#page=3","Abrir facsímil")</f>
        <v>Abrir facsímil</v>
      </c>
      <c r="K1306" s="3" t="s">
        <v>52</v>
      </c>
    </row>
    <row r="1307" spans="1:11" ht="42" customHeight="1">
      <c r="A1307" s="2" t="s">
        <v>3250</v>
      </c>
      <c r="B1307" s="2" t="s">
        <v>3251</v>
      </c>
      <c r="C1307" s="2" t="s">
        <v>41</v>
      </c>
      <c r="D1307" s="2" t="s">
        <v>42</v>
      </c>
      <c r="E1307" s="5" t="s">
        <v>173</v>
      </c>
      <c r="F1307" s="3" t="s">
        <v>174</v>
      </c>
      <c r="G1307" s="3" t="s">
        <v>21</v>
      </c>
      <c r="H1307" s="2" t="s">
        <v>50</v>
      </c>
      <c r="I1307" s="2" t="s">
        <v>3252</v>
      </c>
      <c r="J1307" s="3" t="str">
        <f>HYPERLINK("https://www.boe.es/gazeta/dias/1829/08/01/pdfs/GMD-1829-108.pdf#page=3","Abrir facsímil")</f>
        <v>Abrir facsímil</v>
      </c>
      <c r="K1307" s="3" t="s">
        <v>52</v>
      </c>
    </row>
    <row r="1308" spans="1:11" ht="42" customHeight="1">
      <c r="A1308" s="2" t="s">
        <v>3253</v>
      </c>
      <c r="B1308" s="2" t="s">
        <v>3253</v>
      </c>
      <c r="C1308" s="2" t="s">
        <v>41</v>
      </c>
      <c r="D1308" s="2" t="s">
        <v>42</v>
      </c>
      <c r="E1308" s="5" t="s">
        <v>330</v>
      </c>
      <c r="F1308" s="3" t="s">
        <v>331</v>
      </c>
      <c r="G1308" s="3" t="s">
        <v>21</v>
      </c>
      <c r="H1308" s="2" t="s">
        <v>50</v>
      </c>
      <c r="I1308" s="2" t="s">
        <v>3254</v>
      </c>
      <c r="J1308" s="3" t="str">
        <f>HYPERLINK("https://www.boe.es/gazeta/dias/1829/10/08/pdfs/GMD-1829-144.pdf#page=3","Abrir facsímil")</f>
        <v>Abrir facsímil</v>
      </c>
      <c r="K1308" s="3" t="s">
        <v>52</v>
      </c>
    </row>
    <row r="1309" spans="1:11" ht="42" customHeight="1">
      <c r="A1309" s="2" t="s">
        <v>3253</v>
      </c>
      <c r="B1309" s="2" t="s">
        <v>3253</v>
      </c>
      <c r="C1309" s="2" t="s">
        <v>17</v>
      </c>
      <c r="D1309" s="2" t="s">
        <v>18</v>
      </c>
      <c r="E1309" s="5" t="s">
        <v>504</v>
      </c>
      <c r="F1309" s="3" t="s">
        <v>505</v>
      </c>
      <c r="G1309" s="3" t="s">
        <v>71</v>
      </c>
      <c r="H1309" s="2" t="s">
        <v>50</v>
      </c>
      <c r="I1309" s="2" t="s">
        <v>3255</v>
      </c>
      <c r="J1309" s="3" t="str">
        <f>HYPERLINK("https://www.boe.es/gazeta/dias/1829/12/03/pdfs/GMD-1829-168.pdf#page=2","Abrir facsímil")</f>
        <v>Abrir facsímil</v>
      </c>
      <c r="K1309" s="3" t="s">
        <v>52</v>
      </c>
    </row>
    <row r="1310" spans="1:11" ht="42" customHeight="1">
      <c r="A1310" s="2" t="s">
        <v>3256</v>
      </c>
      <c r="B1310" s="2" t="s">
        <v>3256</v>
      </c>
      <c r="C1310" s="2" t="s">
        <v>41</v>
      </c>
      <c r="D1310" s="2" t="s">
        <v>42</v>
      </c>
      <c r="E1310" s="5" t="s">
        <v>62</v>
      </c>
      <c r="F1310" s="3" t="s">
        <v>63</v>
      </c>
      <c r="G1310" s="3" t="s">
        <v>495</v>
      </c>
      <c r="H1310" s="2" t="s">
        <v>50</v>
      </c>
      <c r="I1310" s="2" t="s">
        <v>3257</v>
      </c>
      <c r="J1310" s="3" t="str">
        <f>HYPERLINK("https://www.boe.es/gazeta/dias/1829/02/19/pdfs/GMD-1829-22.pdf#page=4","Abrir facsímil")</f>
        <v>Abrir facsímil</v>
      </c>
      <c r="K1310" s="3" t="s">
        <v>52</v>
      </c>
    </row>
    <row r="1311" spans="1:11" ht="42" customHeight="1">
      <c r="A1311" s="2" t="s">
        <v>3256</v>
      </c>
      <c r="B1311" s="2" t="s">
        <v>3256</v>
      </c>
      <c r="C1311" s="2" t="s">
        <v>55</v>
      </c>
      <c r="D1311" s="2" t="s">
        <v>18</v>
      </c>
      <c r="E1311" s="5" t="s">
        <v>569</v>
      </c>
      <c r="F1311" s="3" t="s">
        <v>570</v>
      </c>
      <c r="G1311" s="3" t="s">
        <v>30</v>
      </c>
      <c r="H1311" s="2" t="s">
        <v>50</v>
      </c>
      <c r="I1311" s="2" t="s">
        <v>3258</v>
      </c>
      <c r="J1311" s="3" t="str">
        <f>HYPERLINK("https://www.boe.es/gazeta/dias/1829/05/21/pdfs/GMD-1829-77.pdf#page=4","Abrir facsímil")</f>
        <v>Abrir facsímil</v>
      </c>
      <c r="K1311" s="3" t="s">
        <v>52</v>
      </c>
    </row>
    <row r="1312" spans="1:11" ht="42" customHeight="1">
      <c r="A1312" s="2" t="s">
        <v>3256</v>
      </c>
      <c r="B1312" s="2" t="s">
        <v>3256</v>
      </c>
      <c r="C1312" s="2" t="s">
        <v>17</v>
      </c>
      <c r="D1312" s="2" t="s">
        <v>18</v>
      </c>
      <c r="E1312" s="5" t="s">
        <v>647</v>
      </c>
      <c r="F1312" s="3" t="s">
        <v>648</v>
      </c>
      <c r="G1312" s="3" t="s">
        <v>71</v>
      </c>
      <c r="H1312" s="2" t="s">
        <v>50</v>
      </c>
      <c r="I1312" s="2" t="s">
        <v>3259</v>
      </c>
      <c r="J1312" s="3" t="str">
        <f>HYPERLINK("https://www.boe.es/gazeta/dias/1829/07/09/pdfs/GMD-1829-98.pdf#page=2","Abrir facsímil")</f>
        <v>Abrir facsímil</v>
      </c>
      <c r="K1312" s="3" t="s">
        <v>52</v>
      </c>
    </row>
    <row r="1313" spans="1:11" ht="42" customHeight="1">
      <c r="A1313" s="2" t="s">
        <v>3256</v>
      </c>
      <c r="B1313" s="2" t="s">
        <v>3256</v>
      </c>
      <c r="C1313" s="2" t="s">
        <v>17</v>
      </c>
      <c r="D1313" s="2" t="s">
        <v>18</v>
      </c>
      <c r="E1313" s="5" t="s">
        <v>403</v>
      </c>
      <c r="F1313" s="3" t="s">
        <v>404</v>
      </c>
      <c r="G1313" s="3" t="s">
        <v>21</v>
      </c>
      <c r="H1313" s="2" t="s">
        <v>50</v>
      </c>
      <c r="I1313" s="2" t="s">
        <v>3260</v>
      </c>
      <c r="J1313" s="3" t="str">
        <f>HYPERLINK("https://www.boe.es/gazeta/dias/1829/10/22/pdfs/GMD-1829-150.pdf#page=3","Abrir facsímil")</f>
        <v>Abrir facsímil</v>
      </c>
      <c r="K1313" s="3" t="s">
        <v>52</v>
      </c>
    </row>
    <row r="1314" spans="1:11" ht="42" customHeight="1">
      <c r="A1314" s="2" t="s">
        <v>3261</v>
      </c>
      <c r="B1314" s="2" t="s">
        <v>3261</v>
      </c>
      <c r="C1314" s="2" t="s">
        <v>17</v>
      </c>
      <c r="D1314" s="2" t="s">
        <v>18</v>
      </c>
      <c r="E1314" s="5" t="s">
        <v>87</v>
      </c>
      <c r="F1314" s="3" t="s">
        <v>88</v>
      </c>
      <c r="G1314" s="3" t="s">
        <v>30</v>
      </c>
      <c r="H1314" s="2" t="s">
        <v>50</v>
      </c>
      <c r="I1314" s="2" t="s">
        <v>3262</v>
      </c>
      <c r="J1314" s="3" t="str">
        <f>HYPERLINK("https://www.boe.es/gazeta/dias/1829/11/24/pdfs/GMD-1829-164.pdf#page=4","Abrir facsímil")</f>
        <v>Abrir facsímil</v>
      </c>
      <c r="K1314" s="3" t="s">
        <v>52</v>
      </c>
    </row>
    <row r="1315" spans="1:11" ht="42" customHeight="1">
      <c r="A1315" s="2" t="s">
        <v>3263</v>
      </c>
      <c r="B1315" s="2" t="s">
        <v>3263</v>
      </c>
      <c r="C1315" s="2" t="s">
        <v>41</v>
      </c>
      <c r="D1315" s="2" t="s">
        <v>42</v>
      </c>
      <c r="E1315" s="5" t="s">
        <v>456</v>
      </c>
      <c r="F1315" s="3" t="s">
        <v>457</v>
      </c>
      <c r="G1315" s="3" t="s">
        <v>1466</v>
      </c>
      <c r="H1315" s="2" t="s">
        <v>50</v>
      </c>
      <c r="I1315" s="2" t="s">
        <v>3264</v>
      </c>
      <c r="J1315" s="3" t="str">
        <f>HYPERLINK("https://www.boe.es/gazeta/dias/1829/02/12/pdfs/GMD-1829-19.pdf#page=4","Abrir facsímil")</f>
        <v>Abrir facsímil</v>
      </c>
      <c r="K1315" s="3" t="s">
        <v>52</v>
      </c>
    </row>
    <row r="1316" spans="1:11" ht="42" customHeight="1">
      <c r="A1316" s="2" t="s">
        <v>3263</v>
      </c>
      <c r="B1316" s="2" t="s">
        <v>3263</v>
      </c>
      <c r="C1316" s="2" t="s">
        <v>41</v>
      </c>
      <c r="D1316" s="2" t="s">
        <v>42</v>
      </c>
      <c r="E1316" s="5" t="s">
        <v>1142</v>
      </c>
      <c r="F1316" s="3" t="s">
        <v>1143</v>
      </c>
      <c r="G1316" s="3" t="s">
        <v>21</v>
      </c>
      <c r="H1316" s="2" t="s">
        <v>50</v>
      </c>
      <c r="I1316" s="2" t="s">
        <v>3265</v>
      </c>
      <c r="J1316" s="3" t="str">
        <f>HYPERLINK("https://www.boe.es/gazeta/dias/1829/04/18/pdfs/GMD-1829-47.pdf#page=3","Abrir facsímil")</f>
        <v>Abrir facsímil</v>
      </c>
      <c r="K1316" s="3" t="s">
        <v>52</v>
      </c>
    </row>
    <row r="1317" spans="1:11" ht="42" customHeight="1">
      <c r="A1317" s="2" t="s">
        <v>3266</v>
      </c>
      <c r="B1317" s="2" t="s">
        <v>3267</v>
      </c>
      <c r="C1317" s="2" t="s">
        <v>55</v>
      </c>
      <c r="D1317" s="2" t="s">
        <v>18</v>
      </c>
      <c r="E1317" s="5" t="s">
        <v>1172</v>
      </c>
      <c r="F1317" s="3" t="s">
        <v>1173</v>
      </c>
      <c r="G1317" s="3" t="s">
        <v>21</v>
      </c>
      <c r="H1317" s="2" t="s">
        <v>50</v>
      </c>
      <c r="I1317" s="2" t="s">
        <v>3268</v>
      </c>
      <c r="J1317" s="3" t="str">
        <f>HYPERLINK("https://www.boe.es/gazeta/dias/1829/12/15/pdfs/GMD-1829-173.pdf#page=3","Abrir facsímil")</f>
        <v>Abrir facsímil</v>
      </c>
      <c r="K1317" s="3" t="s">
        <v>52</v>
      </c>
    </row>
    <row r="1318" spans="1:11" ht="42" customHeight="1">
      <c r="A1318" s="2" t="s">
        <v>3269</v>
      </c>
      <c r="B1318" s="2" t="s">
        <v>3269</v>
      </c>
      <c r="C1318" s="2" t="s">
        <v>34</v>
      </c>
      <c r="D1318" s="2" t="s">
        <v>35</v>
      </c>
      <c r="E1318" s="5" t="s">
        <v>1116</v>
      </c>
      <c r="F1318" s="3" t="s">
        <v>1117</v>
      </c>
      <c r="G1318" s="3" t="s">
        <v>1878</v>
      </c>
      <c r="H1318" s="2" t="s">
        <v>50</v>
      </c>
      <c r="I1318" s="2" t="s">
        <v>3270</v>
      </c>
      <c r="J1318" s="3" t="str">
        <f>HYPERLINK("https://www.boe.es/gazeta/dias/1829/09/03/pdfs/GMD-1829-122.pdf#page=3","Abrir facsímil")</f>
        <v>Abrir facsímil</v>
      </c>
      <c r="K1318" s="3" t="s">
        <v>52</v>
      </c>
    </row>
    <row r="1319" spans="1:11" ht="42" customHeight="1">
      <c r="A1319" s="2" t="s">
        <v>3271</v>
      </c>
      <c r="B1319" s="2" t="s">
        <v>3272</v>
      </c>
      <c r="C1319" s="2" t="s">
        <v>27</v>
      </c>
      <c r="D1319" s="2" t="s">
        <v>18</v>
      </c>
      <c r="E1319" s="5" t="s">
        <v>355</v>
      </c>
      <c r="F1319" s="3" t="s">
        <v>356</v>
      </c>
      <c r="G1319" s="3" t="s">
        <v>30</v>
      </c>
      <c r="H1319" s="2" t="s">
        <v>50</v>
      </c>
      <c r="I1319" s="2" t="s">
        <v>3273</v>
      </c>
      <c r="J1319" s="3" t="str">
        <f>HYPERLINK("https://www.boe.es/gazeta/dias/1829/10/03/pdfs/GMD-1829-142.pdf#page=4","Abrir facsímil")</f>
        <v>Abrir facsímil</v>
      </c>
      <c r="K1319" s="3" t="s">
        <v>52</v>
      </c>
    </row>
    <row r="1320" spans="1:11" ht="42" customHeight="1">
      <c r="A1320" s="2" t="s">
        <v>3274</v>
      </c>
      <c r="B1320" s="2" t="s">
        <v>3274</v>
      </c>
      <c r="C1320" s="2" t="s">
        <v>41</v>
      </c>
      <c r="D1320" s="2" t="s">
        <v>42</v>
      </c>
      <c r="E1320" s="5" t="s">
        <v>727</v>
      </c>
      <c r="F1320" s="3" t="s">
        <v>728</v>
      </c>
      <c r="G1320" s="3" t="s">
        <v>30</v>
      </c>
      <c r="H1320" s="2" t="s">
        <v>50</v>
      </c>
      <c r="I1320" s="2" t="s">
        <v>3275</v>
      </c>
      <c r="J1320" s="3" t="str">
        <f>HYPERLINK("https://www.boe.es/gazeta/dias/1829/02/07/pdfs/GMD-1829-17.pdf#page=4","Abrir facsímil")</f>
        <v>Abrir facsímil</v>
      </c>
      <c r="K1320" s="3" t="s">
        <v>52</v>
      </c>
    </row>
    <row r="1321" spans="1:11" ht="42" customHeight="1">
      <c r="A1321" s="2" t="s">
        <v>3276</v>
      </c>
      <c r="B1321" s="2" t="s">
        <v>3276</v>
      </c>
      <c r="C1321" s="2" t="s">
        <v>34</v>
      </c>
      <c r="D1321" s="2" t="s">
        <v>35</v>
      </c>
      <c r="E1321" s="5" t="s">
        <v>416</v>
      </c>
      <c r="F1321" s="3" t="s">
        <v>417</v>
      </c>
      <c r="G1321" s="3" t="s">
        <v>30</v>
      </c>
      <c r="H1321" s="2" t="s">
        <v>50</v>
      </c>
      <c r="I1321" s="2" t="s">
        <v>3277</v>
      </c>
      <c r="J1321" s="3" t="str">
        <f>HYPERLINK("https://www.boe.es/gazeta/dias/1829/01/03/pdfs/GMD-1829-2.pdf#page=4","Abrir facsímil")</f>
        <v>Abrir facsímil</v>
      </c>
      <c r="K1321" s="3" t="s">
        <v>52</v>
      </c>
    </row>
    <row r="1322" spans="1:11" ht="42" customHeight="1">
      <c r="A1322" s="2" t="s">
        <v>3276</v>
      </c>
      <c r="B1322" s="2" t="s">
        <v>3276</v>
      </c>
      <c r="C1322" s="2" t="s">
        <v>41</v>
      </c>
      <c r="D1322" s="2" t="s">
        <v>42</v>
      </c>
      <c r="E1322" s="5" t="s">
        <v>62</v>
      </c>
      <c r="F1322" s="3" t="s">
        <v>63</v>
      </c>
      <c r="G1322" s="3" t="s">
        <v>495</v>
      </c>
      <c r="H1322" s="2" t="s">
        <v>50</v>
      </c>
      <c r="I1322" s="2" t="s">
        <v>3278</v>
      </c>
      <c r="J1322" s="3" t="str">
        <f>HYPERLINK("https://www.boe.es/gazeta/dias/1829/02/19/pdfs/GMD-1829-22.pdf#page=4","Abrir facsímil")</f>
        <v>Abrir facsímil</v>
      </c>
      <c r="K1322" s="3" t="s">
        <v>52</v>
      </c>
    </row>
    <row r="1323" spans="1:11" ht="42" customHeight="1">
      <c r="A1323" s="2" t="s">
        <v>3276</v>
      </c>
      <c r="B1323" s="2" t="s">
        <v>3276</v>
      </c>
      <c r="C1323" s="2" t="s">
        <v>41</v>
      </c>
      <c r="D1323" s="2" t="s">
        <v>42</v>
      </c>
      <c r="E1323" s="5" t="s">
        <v>498</v>
      </c>
      <c r="F1323" s="3" t="s">
        <v>499</v>
      </c>
      <c r="G1323" s="3" t="s">
        <v>21</v>
      </c>
      <c r="H1323" s="2" t="s">
        <v>50</v>
      </c>
      <c r="I1323" s="2" t="s">
        <v>3279</v>
      </c>
      <c r="J1323" s="3" t="str">
        <f>HYPERLINK("https://www.boe.es/gazeta/dias/1829/03/10/pdfs/GMD-1829-30.pdf#page=3","Abrir facsímil")</f>
        <v>Abrir facsímil</v>
      </c>
      <c r="K1323" s="3" t="s">
        <v>52</v>
      </c>
    </row>
    <row r="1324" spans="1:11" ht="42" customHeight="1">
      <c r="A1324" s="2" t="s">
        <v>3276</v>
      </c>
      <c r="B1324" s="2" t="s">
        <v>3276</v>
      </c>
      <c r="C1324" s="2" t="s">
        <v>167</v>
      </c>
      <c r="D1324" s="2" t="s">
        <v>18</v>
      </c>
      <c r="E1324" s="5" t="s">
        <v>202</v>
      </c>
      <c r="F1324" s="3" t="s">
        <v>203</v>
      </c>
      <c r="G1324" s="3" t="s">
        <v>30</v>
      </c>
      <c r="H1324" s="2" t="s">
        <v>50</v>
      </c>
      <c r="I1324" s="2" t="s">
        <v>3280</v>
      </c>
      <c r="J1324" s="3" t="str">
        <f>HYPERLINK("https://www.boe.es/gazeta/dias/1829/04/07/pdfs/GMD-1829-42.pdf#page=4","Abrir facsímil")</f>
        <v>Abrir facsímil</v>
      </c>
      <c r="K1324" s="3" t="s">
        <v>52</v>
      </c>
    </row>
    <row r="1325" spans="1:11" ht="42" customHeight="1">
      <c r="A1325" s="2" t="s">
        <v>3276</v>
      </c>
      <c r="B1325" s="2" t="s">
        <v>3276</v>
      </c>
      <c r="C1325" s="2" t="s">
        <v>34</v>
      </c>
      <c r="D1325" s="2" t="s">
        <v>35</v>
      </c>
      <c r="E1325" s="5" t="s">
        <v>188</v>
      </c>
      <c r="F1325" s="3" t="s">
        <v>189</v>
      </c>
      <c r="G1325" s="3" t="s">
        <v>71</v>
      </c>
      <c r="H1325" s="2" t="s">
        <v>50</v>
      </c>
      <c r="I1325" s="2" t="s">
        <v>3281</v>
      </c>
      <c r="J1325" s="3" t="str">
        <f>HYPERLINK("https://www.boe.es/gazeta/dias/1829/05/02/pdfs/GMD-1829-53.pdf#page=2","Abrir facsímil")</f>
        <v>Abrir facsímil</v>
      </c>
      <c r="K1325" s="3" t="s">
        <v>52</v>
      </c>
    </row>
    <row r="1326" spans="1:11" ht="42" customHeight="1">
      <c r="A1326" s="2" t="s">
        <v>3276</v>
      </c>
      <c r="B1326" s="2" t="s">
        <v>3276</v>
      </c>
      <c r="C1326" s="2" t="s">
        <v>17</v>
      </c>
      <c r="D1326" s="2" t="s">
        <v>18</v>
      </c>
      <c r="E1326" s="5" t="s">
        <v>194</v>
      </c>
      <c r="F1326" s="3" t="s">
        <v>195</v>
      </c>
      <c r="G1326" s="3" t="s">
        <v>21</v>
      </c>
      <c r="H1326" s="2" t="s">
        <v>50</v>
      </c>
      <c r="I1326" s="2" t="s">
        <v>3282</v>
      </c>
      <c r="J1326" s="3" t="str">
        <f>HYPERLINK("https://www.boe.es/gazeta/dias/1829/05/07/pdfs/GMD-1829-55.pdf#page=3","Abrir facsímil")</f>
        <v>Abrir facsímil</v>
      </c>
      <c r="K1326" s="3" t="s">
        <v>52</v>
      </c>
    </row>
    <row r="1327" spans="1:11" ht="42" customHeight="1">
      <c r="A1327" s="2" t="s">
        <v>3276</v>
      </c>
      <c r="B1327" s="2" t="s">
        <v>3276</v>
      </c>
      <c r="C1327" s="2" t="s">
        <v>27</v>
      </c>
      <c r="D1327" s="2" t="s">
        <v>18</v>
      </c>
      <c r="E1327" s="5" t="s">
        <v>124</v>
      </c>
      <c r="F1327" s="3" t="s">
        <v>125</v>
      </c>
      <c r="G1327" s="3" t="s">
        <v>21</v>
      </c>
      <c r="H1327" s="2" t="s">
        <v>50</v>
      </c>
      <c r="I1327" s="2" t="s">
        <v>3283</v>
      </c>
      <c r="J1327" s="3" t="str">
        <f>HYPERLINK("https://www.boe.es/gazeta/dias/1829/05/09/pdfs/GMD-1829-56.pdf#page=3","Abrir facsímil")</f>
        <v>Abrir facsímil</v>
      </c>
      <c r="K1327" s="3" t="s">
        <v>52</v>
      </c>
    </row>
    <row r="1328" spans="1:11" ht="42" customHeight="1">
      <c r="A1328" s="2" t="s">
        <v>3276</v>
      </c>
      <c r="B1328" s="2" t="s">
        <v>3276</v>
      </c>
      <c r="C1328" s="2" t="s">
        <v>167</v>
      </c>
      <c r="D1328" s="2" t="s">
        <v>18</v>
      </c>
      <c r="E1328" s="5" t="s">
        <v>737</v>
      </c>
      <c r="F1328" s="3" t="s">
        <v>738</v>
      </c>
      <c r="G1328" s="3" t="s">
        <v>21</v>
      </c>
      <c r="H1328" s="2" t="s">
        <v>50</v>
      </c>
      <c r="I1328" s="2" t="s">
        <v>3284</v>
      </c>
      <c r="J1328" s="3" t="str">
        <f>HYPERLINK("https://www.boe.es/gazeta/dias/1829/06/11/pdfs/GMD-1829-86.pdf#page=3","Abrir facsímil")</f>
        <v>Abrir facsímil</v>
      </c>
      <c r="K1328" s="3" t="s">
        <v>52</v>
      </c>
    </row>
    <row r="1329" spans="1:11" ht="42" customHeight="1">
      <c r="A1329" s="2" t="s">
        <v>3276</v>
      </c>
      <c r="B1329" s="2" t="s">
        <v>3276</v>
      </c>
      <c r="C1329" s="2" t="s">
        <v>41</v>
      </c>
      <c r="D1329" s="2" t="s">
        <v>42</v>
      </c>
      <c r="E1329" s="5" t="s">
        <v>1061</v>
      </c>
      <c r="F1329" s="3" t="s">
        <v>1062</v>
      </c>
      <c r="G1329" s="3" t="s">
        <v>30</v>
      </c>
      <c r="H1329" s="2" t="s">
        <v>50</v>
      </c>
      <c r="I1329" s="2" t="s">
        <v>3285</v>
      </c>
      <c r="J1329" s="3" t="str">
        <f>HYPERLINK("https://www.boe.es/gazeta/dias/1829/07/16/pdfs/GMD-1829-101.pdf#page=4","Abrir facsímil")</f>
        <v>Abrir facsímil</v>
      </c>
      <c r="K1329" s="3" t="s">
        <v>52</v>
      </c>
    </row>
    <row r="1330" spans="1:11" ht="42" customHeight="1">
      <c r="A1330" s="2" t="s">
        <v>3276</v>
      </c>
      <c r="B1330" s="2" t="s">
        <v>3276</v>
      </c>
      <c r="C1330" s="2" t="s">
        <v>41</v>
      </c>
      <c r="D1330" s="2" t="s">
        <v>42</v>
      </c>
      <c r="E1330" s="5" t="s">
        <v>1608</v>
      </c>
      <c r="F1330" s="3" t="s">
        <v>1609</v>
      </c>
      <c r="G1330" s="3" t="s">
        <v>30</v>
      </c>
      <c r="H1330" s="2" t="s">
        <v>50</v>
      </c>
      <c r="I1330" s="2" t="s">
        <v>3286</v>
      </c>
      <c r="J1330" s="3" t="str">
        <f>HYPERLINK("https://www.boe.es/gazeta/dias/1829/08/22/pdfs/GMD-1829-117.pdf#page=4","Abrir facsímil")</f>
        <v>Abrir facsímil</v>
      </c>
      <c r="K1330" s="3" t="s">
        <v>52</v>
      </c>
    </row>
    <row r="1331" spans="1:11" ht="42" customHeight="1">
      <c r="A1331" s="2" t="s">
        <v>3276</v>
      </c>
      <c r="B1331" s="2" t="s">
        <v>3276</v>
      </c>
      <c r="C1331" s="2" t="s">
        <v>17</v>
      </c>
      <c r="D1331" s="2" t="s">
        <v>18</v>
      </c>
      <c r="E1331" s="5" t="s">
        <v>344</v>
      </c>
      <c r="F1331" s="3" t="s">
        <v>345</v>
      </c>
      <c r="G1331" s="3" t="s">
        <v>30</v>
      </c>
      <c r="H1331" s="2" t="s">
        <v>50</v>
      </c>
      <c r="I1331" s="2" t="s">
        <v>3287</v>
      </c>
      <c r="J1331" s="3" t="str">
        <f>HYPERLINK("https://www.boe.es/gazeta/dias/1829/08/29/pdfs/GMD-1829-120.pdf#page=4","Abrir facsímil")</f>
        <v>Abrir facsímil</v>
      </c>
      <c r="K1331" s="3" t="s">
        <v>52</v>
      </c>
    </row>
    <row r="1332" spans="1:11" ht="42" customHeight="1">
      <c r="A1332" s="2" t="s">
        <v>3276</v>
      </c>
      <c r="B1332" s="2" t="s">
        <v>3276</v>
      </c>
      <c r="C1332" s="2" t="s">
        <v>17</v>
      </c>
      <c r="D1332" s="2" t="s">
        <v>18</v>
      </c>
      <c r="E1332" s="5" t="s">
        <v>120</v>
      </c>
      <c r="F1332" s="3" t="s">
        <v>121</v>
      </c>
      <c r="G1332" s="3" t="s">
        <v>21</v>
      </c>
      <c r="H1332" s="2" t="s">
        <v>50</v>
      </c>
      <c r="I1332" s="2" t="s">
        <v>3288</v>
      </c>
      <c r="J1332" s="3" t="str">
        <f>HYPERLINK("https://www.boe.es/gazeta/dias/1829/09/10/pdfs/GMD-1829-126.pdf#page=3","Abrir facsímil")</f>
        <v>Abrir facsímil</v>
      </c>
      <c r="K1332" s="3" t="s">
        <v>52</v>
      </c>
    </row>
    <row r="1333" spans="1:11" ht="42" customHeight="1">
      <c r="A1333" s="2" t="s">
        <v>3276</v>
      </c>
      <c r="B1333" s="2" t="s">
        <v>3276</v>
      </c>
      <c r="C1333" s="2" t="s">
        <v>41</v>
      </c>
      <c r="D1333" s="2" t="s">
        <v>42</v>
      </c>
      <c r="E1333" s="5" t="s">
        <v>28</v>
      </c>
      <c r="F1333" s="3" t="s">
        <v>29</v>
      </c>
      <c r="G1333" s="3" t="s">
        <v>30</v>
      </c>
      <c r="H1333" s="2" t="s">
        <v>50</v>
      </c>
      <c r="I1333" s="2" t="s">
        <v>3289</v>
      </c>
      <c r="J1333" s="3" t="str">
        <f>HYPERLINK("https://www.boe.es/gazeta/dias/1829/10/24/pdfs/GMD-1829-151.pdf#page=4","Abrir facsímil")</f>
        <v>Abrir facsímil</v>
      </c>
      <c r="K1333" s="3" t="s">
        <v>52</v>
      </c>
    </row>
    <row r="1334" spans="1:11" ht="42" customHeight="1">
      <c r="A1334" s="2" t="s">
        <v>3276</v>
      </c>
      <c r="B1334" s="2" t="s">
        <v>3276</v>
      </c>
      <c r="C1334" s="2" t="s">
        <v>17</v>
      </c>
      <c r="D1334" s="2" t="s">
        <v>18</v>
      </c>
      <c r="E1334" s="5" t="s">
        <v>691</v>
      </c>
      <c r="F1334" s="3" t="s">
        <v>692</v>
      </c>
      <c r="G1334" s="3" t="s">
        <v>30</v>
      </c>
      <c r="H1334" s="2" t="s">
        <v>50</v>
      </c>
      <c r="I1334" s="2" t="s">
        <v>3290</v>
      </c>
      <c r="J1334" s="3" t="str">
        <f>HYPERLINK("https://www.boe.es/gazeta/dias/1829/11/28/pdfs/GMD-1829-166.pdf#page=4","Abrir facsímil")</f>
        <v>Abrir facsímil</v>
      </c>
      <c r="K1334" s="3" t="s">
        <v>52</v>
      </c>
    </row>
    <row r="1335" spans="1:11" ht="42" customHeight="1">
      <c r="A1335" s="2" t="s">
        <v>3291</v>
      </c>
      <c r="B1335" s="2" t="s">
        <v>3291</v>
      </c>
      <c r="C1335" s="2" t="s">
        <v>17</v>
      </c>
      <c r="D1335" s="2" t="s">
        <v>18</v>
      </c>
      <c r="E1335" s="5" t="s">
        <v>1279</v>
      </c>
      <c r="F1335" s="3" t="s">
        <v>1280</v>
      </c>
      <c r="G1335" s="3" t="s">
        <v>21</v>
      </c>
      <c r="H1335" s="2" t="s">
        <v>50</v>
      </c>
      <c r="I1335" s="2" t="s">
        <v>3292</v>
      </c>
      <c r="J1335" s="3" t="str">
        <f>HYPERLINK("https://www.boe.es/gazeta/dias/1829/06/30/pdfs/GMD-1829-94.pdf#page=3","Abrir facsímil")</f>
        <v>Abrir facsímil</v>
      </c>
      <c r="K1335" s="3" t="s">
        <v>52</v>
      </c>
    </row>
    <row r="1336" spans="1:11" ht="42" customHeight="1">
      <c r="A1336" s="2" t="s">
        <v>3293</v>
      </c>
      <c r="B1336" s="2" t="s">
        <v>3294</v>
      </c>
      <c r="C1336" s="2" t="s">
        <v>55</v>
      </c>
      <c r="D1336" s="2" t="s">
        <v>18</v>
      </c>
      <c r="E1336" s="5" t="s">
        <v>294</v>
      </c>
      <c r="F1336" s="3" t="s">
        <v>295</v>
      </c>
      <c r="G1336" s="3" t="s">
        <v>30</v>
      </c>
      <c r="H1336" s="2" t="s">
        <v>50</v>
      </c>
      <c r="I1336" s="2" t="s">
        <v>3295</v>
      </c>
      <c r="J1336" s="3" t="str">
        <f>HYPERLINK("https://www.boe.es/gazeta/dias/1829/03/21/pdfs/GMD-1829-35.pdf#page=4","Abrir facsímil")</f>
        <v>Abrir facsímil</v>
      </c>
      <c r="K1336" s="3" t="s">
        <v>52</v>
      </c>
    </row>
    <row r="1337" spans="1:11" ht="42" customHeight="1">
      <c r="A1337" s="2" t="s">
        <v>3296</v>
      </c>
      <c r="B1337" s="2" t="s">
        <v>3297</v>
      </c>
      <c r="C1337" s="2" t="s">
        <v>17</v>
      </c>
      <c r="D1337" s="2" t="s">
        <v>18</v>
      </c>
      <c r="E1337" s="5" t="s">
        <v>793</v>
      </c>
      <c r="F1337" s="3" t="s">
        <v>794</v>
      </c>
      <c r="G1337" s="3" t="s">
        <v>30</v>
      </c>
      <c r="H1337" s="2" t="s">
        <v>50</v>
      </c>
      <c r="I1337" s="2" t="s">
        <v>3298</v>
      </c>
      <c r="J1337" s="3" t="str">
        <f>HYPERLINK("https://www.boe.es/gazeta/dias/1829/03/19/pdfs/GMD-1829-34.pdf#page=4","Abrir facsímil")</f>
        <v>Abrir facsímil</v>
      </c>
      <c r="K1337" s="3" t="s">
        <v>52</v>
      </c>
    </row>
    <row r="1338" spans="1:11" ht="42" customHeight="1">
      <c r="A1338" s="2" t="s">
        <v>3299</v>
      </c>
      <c r="B1338" s="2" t="s">
        <v>3300</v>
      </c>
      <c r="C1338" s="2" t="s">
        <v>34</v>
      </c>
      <c r="D1338" s="2" t="s">
        <v>35</v>
      </c>
      <c r="E1338" s="5" t="s">
        <v>745</v>
      </c>
      <c r="F1338" s="3" t="s">
        <v>746</v>
      </c>
      <c r="G1338" s="3" t="s">
        <v>30</v>
      </c>
      <c r="H1338" s="2" t="s">
        <v>50</v>
      </c>
      <c r="I1338" s="2" t="s">
        <v>3301</v>
      </c>
      <c r="J1338" s="3" t="str">
        <f>HYPERLINK("https://www.boe.es/gazeta/dias/1829/05/16/pdfs/GMD-1829-72.pdf#page=4","Abrir facsímil")</f>
        <v>Abrir facsímil</v>
      </c>
      <c r="K1338" s="3" t="s">
        <v>52</v>
      </c>
    </row>
    <row r="1339" spans="1:11" ht="42" customHeight="1">
      <c r="A1339" s="2" t="s">
        <v>3302</v>
      </c>
      <c r="B1339" s="2" t="s">
        <v>3303</v>
      </c>
      <c r="C1339" s="2" t="s">
        <v>34</v>
      </c>
      <c r="D1339" s="2" t="s">
        <v>35</v>
      </c>
      <c r="E1339" s="5" t="s">
        <v>173</v>
      </c>
      <c r="F1339" s="3" t="s">
        <v>174</v>
      </c>
      <c r="G1339" s="3" t="s">
        <v>21</v>
      </c>
      <c r="H1339" s="2" t="s">
        <v>50</v>
      </c>
      <c r="I1339" s="2" t="s">
        <v>3304</v>
      </c>
      <c r="J1339" s="3" t="str">
        <f>HYPERLINK("https://www.boe.es/gazeta/dias/1829/08/01/pdfs/GMD-1829-108.pdf#page=3","Abrir facsímil")</f>
        <v>Abrir facsímil</v>
      </c>
      <c r="K1339" s="3" t="s">
        <v>52</v>
      </c>
    </row>
    <row r="1340" spans="1:11" ht="42" customHeight="1">
      <c r="A1340" s="2" t="s">
        <v>3305</v>
      </c>
      <c r="B1340" s="2" t="s">
        <v>3305</v>
      </c>
      <c r="C1340" s="2" t="s">
        <v>34</v>
      </c>
      <c r="D1340" s="2" t="s">
        <v>35</v>
      </c>
      <c r="E1340" s="5" t="s">
        <v>507</v>
      </c>
      <c r="F1340" s="3" t="s">
        <v>508</v>
      </c>
      <c r="G1340" s="3" t="s">
        <v>71</v>
      </c>
      <c r="H1340" s="2" t="s">
        <v>50</v>
      </c>
      <c r="I1340" s="2" t="s">
        <v>3306</v>
      </c>
      <c r="J1340" s="3" t="str">
        <f>HYPERLINK("https://www.boe.es/gazeta/dias/1829/12/26/pdfs/GMD-1829-178.pdf#page=2","Abrir facsímil")</f>
        <v>Abrir facsímil</v>
      </c>
      <c r="K1340" s="3" t="s">
        <v>52</v>
      </c>
    </row>
    <row r="1341" spans="1:11" ht="42" customHeight="1">
      <c r="A1341" s="2" t="s">
        <v>3307</v>
      </c>
      <c r="B1341" s="2" t="s">
        <v>3307</v>
      </c>
      <c r="C1341" s="2" t="s">
        <v>17</v>
      </c>
      <c r="D1341" s="2" t="s">
        <v>18</v>
      </c>
      <c r="E1341" s="5" t="s">
        <v>1347</v>
      </c>
      <c r="F1341" s="3" t="s">
        <v>1348</v>
      </c>
      <c r="G1341" s="3" t="s">
        <v>30</v>
      </c>
      <c r="H1341" s="2" t="s">
        <v>50</v>
      </c>
      <c r="I1341" s="2" t="s">
        <v>3308</v>
      </c>
      <c r="J1341" s="3" t="str">
        <f>HYPERLINK("https://www.boe.es/gazeta/dias/1829/01/20/pdfs/GMD-1829-9.pdf#page=4","Abrir facsímil")</f>
        <v>Abrir facsímil</v>
      </c>
      <c r="K1341" s="3" t="s">
        <v>52</v>
      </c>
    </row>
    <row r="1342" spans="1:11" ht="42" customHeight="1">
      <c r="A1342" s="2" t="s">
        <v>3309</v>
      </c>
      <c r="B1342" s="2" t="s">
        <v>3309</v>
      </c>
      <c r="C1342" s="2" t="s">
        <v>41</v>
      </c>
      <c r="D1342" s="2" t="s">
        <v>42</v>
      </c>
      <c r="E1342" s="5" t="s">
        <v>128</v>
      </c>
      <c r="F1342" s="3" t="s">
        <v>129</v>
      </c>
      <c r="G1342" s="3" t="s">
        <v>45</v>
      </c>
      <c r="H1342" s="2" t="s">
        <v>50</v>
      </c>
      <c r="I1342" s="2" t="s">
        <v>3310</v>
      </c>
      <c r="J1342" s="3" t="str">
        <f>HYPERLINK("https://www.boe.es/gazeta/dias/1829/09/01/pdfs/GMD-1829-121.pdf#page=1","Abrir facsímil")</f>
        <v>Abrir facsímil</v>
      </c>
      <c r="K1342" s="3" t="s">
        <v>52</v>
      </c>
    </row>
    <row r="1343" spans="1:11" ht="42" customHeight="1">
      <c r="A1343" s="2" t="s">
        <v>3311</v>
      </c>
      <c r="B1343" s="2" t="s">
        <v>3311</v>
      </c>
      <c r="C1343" s="2" t="s">
        <v>41</v>
      </c>
      <c r="D1343" s="2" t="s">
        <v>42</v>
      </c>
      <c r="E1343" s="5" t="s">
        <v>75</v>
      </c>
      <c r="F1343" s="3" t="s">
        <v>76</v>
      </c>
      <c r="G1343" s="3" t="s">
        <v>21</v>
      </c>
      <c r="H1343" s="2" t="s">
        <v>50</v>
      </c>
      <c r="I1343" s="2" t="s">
        <v>3312</v>
      </c>
      <c r="J1343" s="3" t="str">
        <f>HYPERLINK("https://www.boe.es/gazeta/dias/1829/09/05/pdfs/GMD-1829-123.pdf#page=3","Abrir facsímil")</f>
        <v>Abrir facsímil</v>
      </c>
      <c r="K1343" s="3" t="s">
        <v>52</v>
      </c>
    </row>
    <row r="1344" spans="1:11" ht="42" customHeight="1">
      <c r="A1344" s="2" t="s">
        <v>3313</v>
      </c>
      <c r="B1344" s="2" t="s">
        <v>3313</v>
      </c>
      <c r="C1344" s="2" t="s">
        <v>41</v>
      </c>
      <c r="D1344" s="2" t="s">
        <v>42</v>
      </c>
      <c r="E1344" s="5" t="s">
        <v>75</v>
      </c>
      <c r="F1344" s="3" t="s">
        <v>76</v>
      </c>
      <c r="G1344" s="3" t="s">
        <v>21</v>
      </c>
      <c r="H1344" s="2" t="s">
        <v>50</v>
      </c>
      <c r="I1344" s="2" t="s">
        <v>3314</v>
      </c>
      <c r="J1344" s="3" t="str">
        <f>HYPERLINK("https://www.boe.es/gazeta/dias/1829/09/05/pdfs/GMD-1829-123.pdf#page=3","Abrir facsímil")</f>
        <v>Abrir facsímil</v>
      </c>
      <c r="K1344" s="3" t="s">
        <v>52</v>
      </c>
    </row>
    <row r="1345" spans="1:11" ht="42" customHeight="1">
      <c r="A1345" s="2" t="s">
        <v>3315</v>
      </c>
      <c r="B1345" s="2" t="s">
        <v>3315</v>
      </c>
      <c r="C1345" s="2" t="s">
        <v>41</v>
      </c>
      <c r="D1345" s="2" t="s">
        <v>42</v>
      </c>
      <c r="E1345" s="5" t="s">
        <v>98</v>
      </c>
      <c r="F1345" s="3" t="s">
        <v>99</v>
      </c>
      <c r="G1345" s="3" t="s">
        <v>45</v>
      </c>
      <c r="H1345" s="2" t="s">
        <v>50</v>
      </c>
      <c r="I1345" s="2" t="s">
        <v>3316</v>
      </c>
      <c r="J1345" s="3" t="str">
        <f>HYPERLINK("https://www.boe.es/gazeta/dias/1829/01/06/pdfs/GMD-1829-3.pdf#page=1","Abrir facsímil")</f>
        <v>Abrir facsímil</v>
      </c>
      <c r="K1345" s="3" t="s">
        <v>52</v>
      </c>
    </row>
    <row r="1346" spans="1:11" ht="42" customHeight="1">
      <c r="A1346" s="2" t="s">
        <v>3315</v>
      </c>
      <c r="B1346" s="2" t="s">
        <v>3315</v>
      </c>
      <c r="C1346" s="2" t="s">
        <v>41</v>
      </c>
      <c r="D1346" s="2" t="s">
        <v>42</v>
      </c>
      <c r="E1346" s="5" t="s">
        <v>456</v>
      </c>
      <c r="F1346" s="3" t="s">
        <v>457</v>
      </c>
      <c r="G1346" s="3" t="s">
        <v>1466</v>
      </c>
      <c r="H1346" s="2" t="s">
        <v>50</v>
      </c>
      <c r="I1346" s="2" t="s">
        <v>3317</v>
      </c>
      <c r="J1346" s="3" t="str">
        <f>HYPERLINK("https://www.boe.es/gazeta/dias/1829/02/12/pdfs/GMD-1829-19.pdf#page=4","Abrir facsímil")</f>
        <v>Abrir facsímil</v>
      </c>
      <c r="K1346" s="3" t="s">
        <v>52</v>
      </c>
    </row>
    <row r="1347" spans="1:11" ht="42" customHeight="1">
      <c r="A1347" s="2" t="s">
        <v>3315</v>
      </c>
      <c r="B1347" s="2" t="s">
        <v>3315</v>
      </c>
      <c r="C1347" s="2" t="s">
        <v>41</v>
      </c>
      <c r="D1347" s="2" t="s">
        <v>42</v>
      </c>
      <c r="E1347" s="5" t="s">
        <v>233</v>
      </c>
      <c r="F1347" s="3" t="s">
        <v>234</v>
      </c>
      <c r="G1347" s="3" t="s">
        <v>30</v>
      </c>
      <c r="H1347" s="2" t="s">
        <v>50</v>
      </c>
      <c r="I1347" s="2" t="s">
        <v>3318</v>
      </c>
      <c r="J1347" s="3" t="str">
        <f>HYPERLINK("https://www.boe.es/gazeta/dias/1829/03/07/pdfs/GMD-1829-29.pdf#page=4","Abrir facsímil")</f>
        <v>Abrir facsímil</v>
      </c>
      <c r="K1347" s="3" t="s">
        <v>52</v>
      </c>
    </row>
    <row r="1348" spans="1:11" ht="42" customHeight="1">
      <c r="A1348" s="2" t="s">
        <v>3315</v>
      </c>
      <c r="B1348" s="2" t="s">
        <v>3315</v>
      </c>
      <c r="C1348" s="2" t="s">
        <v>167</v>
      </c>
      <c r="D1348" s="2" t="s">
        <v>18</v>
      </c>
      <c r="E1348" s="5" t="s">
        <v>107</v>
      </c>
      <c r="F1348" s="3" t="s">
        <v>108</v>
      </c>
      <c r="G1348" s="3" t="s">
        <v>71</v>
      </c>
      <c r="H1348" s="2" t="s">
        <v>50</v>
      </c>
      <c r="I1348" s="2" t="s">
        <v>3319</v>
      </c>
      <c r="J1348" s="3" t="str">
        <f>HYPERLINK("https://www.boe.es/gazeta/dias/1829/03/14/pdfs/GMD-1829-32.pdf#page=2","Abrir facsímil")</f>
        <v>Abrir facsímil</v>
      </c>
      <c r="K1348" s="3" t="s">
        <v>52</v>
      </c>
    </row>
    <row r="1349" spans="1:11" ht="42" customHeight="1">
      <c r="A1349" s="2" t="s">
        <v>3315</v>
      </c>
      <c r="B1349" s="2" t="s">
        <v>3315</v>
      </c>
      <c r="C1349" s="2" t="s">
        <v>167</v>
      </c>
      <c r="D1349" s="2" t="s">
        <v>18</v>
      </c>
      <c r="E1349" s="5" t="s">
        <v>202</v>
      </c>
      <c r="F1349" s="3" t="s">
        <v>203</v>
      </c>
      <c r="G1349" s="3" t="s">
        <v>30</v>
      </c>
      <c r="H1349" s="2" t="s">
        <v>50</v>
      </c>
      <c r="I1349" s="2" t="s">
        <v>3320</v>
      </c>
      <c r="J1349" s="3" t="str">
        <f>HYPERLINK("https://www.boe.es/gazeta/dias/1829/04/07/pdfs/GMD-1829-42.pdf#page=4","Abrir facsímil")</f>
        <v>Abrir facsímil</v>
      </c>
      <c r="K1349" s="3" t="s">
        <v>52</v>
      </c>
    </row>
    <row r="1350" spans="1:11" ht="42" customHeight="1">
      <c r="A1350" s="2" t="s">
        <v>3315</v>
      </c>
      <c r="B1350" s="2" t="s">
        <v>3315</v>
      </c>
      <c r="C1350" s="2" t="s">
        <v>41</v>
      </c>
      <c r="D1350" s="2" t="s">
        <v>42</v>
      </c>
      <c r="E1350" s="5" t="s">
        <v>569</v>
      </c>
      <c r="F1350" s="3" t="s">
        <v>570</v>
      </c>
      <c r="G1350" s="3" t="s">
        <v>45</v>
      </c>
      <c r="H1350" s="2" t="s">
        <v>50</v>
      </c>
      <c r="I1350" s="2" t="s">
        <v>3321</v>
      </c>
      <c r="J1350" s="3" t="str">
        <f>HYPERLINK("https://www.boe.es/gazeta/dias/1829/05/21/pdfs/GMD-1829-77.pdf#page=1","Abrir facsímil")</f>
        <v>Abrir facsímil</v>
      </c>
      <c r="K1350" s="3" t="s">
        <v>52</v>
      </c>
    </row>
    <row r="1351" spans="1:11" ht="42" customHeight="1">
      <c r="A1351" s="2" t="s">
        <v>3315</v>
      </c>
      <c r="B1351" s="2" t="s">
        <v>3315</v>
      </c>
      <c r="C1351" s="2" t="s">
        <v>27</v>
      </c>
      <c r="D1351" s="2" t="s">
        <v>18</v>
      </c>
      <c r="E1351" s="5" t="s">
        <v>1628</v>
      </c>
      <c r="F1351" s="3" t="s">
        <v>1629</v>
      </c>
      <c r="G1351" s="3" t="s">
        <v>30</v>
      </c>
      <c r="H1351" s="2" t="s">
        <v>50</v>
      </c>
      <c r="I1351" s="2" t="s">
        <v>3322</v>
      </c>
      <c r="J1351" s="3" t="str">
        <f>HYPERLINK("https://www.boe.es/gazeta/dias/1829/06/09/pdfs/GMD-1829-85.pdf#page=4","Abrir facsímil")</f>
        <v>Abrir facsímil</v>
      </c>
      <c r="K1351" s="3" t="s">
        <v>52</v>
      </c>
    </row>
    <row r="1352" spans="1:11" ht="42" customHeight="1">
      <c r="A1352" s="2" t="s">
        <v>3315</v>
      </c>
      <c r="B1352" s="2" t="s">
        <v>3315</v>
      </c>
      <c r="C1352" s="2" t="s">
        <v>34</v>
      </c>
      <c r="D1352" s="2" t="s">
        <v>35</v>
      </c>
      <c r="E1352" s="5" t="s">
        <v>1279</v>
      </c>
      <c r="F1352" s="3" t="s">
        <v>1280</v>
      </c>
      <c r="G1352" s="3" t="s">
        <v>21</v>
      </c>
      <c r="H1352" s="2" t="s">
        <v>50</v>
      </c>
      <c r="I1352" s="2" t="s">
        <v>3323</v>
      </c>
      <c r="J1352" s="3" t="str">
        <f>HYPERLINK("https://www.boe.es/gazeta/dias/1829/06/30/pdfs/GMD-1829-94.pdf#page=3","Abrir facsímil")</f>
        <v>Abrir facsímil</v>
      </c>
      <c r="K1352" s="3" t="s">
        <v>52</v>
      </c>
    </row>
    <row r="1353" spans="1:11" ht="42" customHeight="1">
      <c r="A1353" s="2" t="s">
        <v>3315</v>
      </c>
      <c r="B1353" s="2" t="s">
        <v>3315</v>
      </c>
      <c r="C1353" s="2" t="s">
        <v>34</v>
      </c>
      <c r="D1353" s="2" t="s">
        <v>35</v>
      </c>
      <c r="E1353" s="5" t="s">
        <v>214</v>
      </c>
      <c r="F1353" s="3" t="s">
        <v>215</v>
      </c>
      <c r="G1353" s="3" t="s">
        <v>21</v>
      </c>
      <c r="H1353" s="2" t="s">
        <v>50</v>
      </c>
      <c r="I1353" s="2" t="s">
        <v>3324</v>
      </c>
      <c r="J1353" s="3" t="str">
        <f>HYPERLINK("https://www.boe.es/gazeta/dias/1829/08/13/pdfs/GMD-1829-113.pdf#page=3","Abrir facsímil")</f>
        <v>Abrir facsímil</v>
      </c>
      <c r="K1353" s="3" t="s">
        <v>52</v>
      </c>
    </row>
    <row r="1354" spans="1:11" ht="42" customHeight="1">
      <c r="A1354" s="2" t="s">
        <v>3315</v>
      </c>
      <c r="B1354" s="2" t="s">
        <v>3315</v>
      </c>
      <c r="C1354" s="2" t="s">
        <v>17</v>
      </c>
      <c r="D1354" s="2" t="s">
        <v>18</v>
      </c>
      <c r="E1354" s="5" t="s">
        <v>120</v>
      </c>
      <c r="F1354" s="3" t="s">
        <v>121</v>
      </c>
      <c r="G1354" s="3" t="s">
        <v>21</v>
      </c>
      <c r="H1354" s="2" t="s">
        <v>50</v>
      </c>
      <c r="I1354" s="2" t="s">
        <v>3325</v>
      </c>
      <c r="J1354" s="3" t="str">
        <f>HYPERLINK("https://www.boe.es/gazeta/dias/1829/09/10/pdfs/GMD-1829-126.pdf#page=3","Abrir facsímil")</f>
        <v>Abrir facsímil</v>
      </c>
      <c r="K1354" s="3" t="s">
        <v>52</v>
      </c>
    </row>
    <row r="1355" spans="1:11" ht="42" customHeight="1">
      <c r="A1355" s="2" t="s">
        <v>3315</v>
      </c>
      <c r="B1355" s="2" t="s">
        <v>3315</v>
      </c>
      <c r="C1355" s="2" t="s">
        <v>27</v>
      </c>
      <c r="D1355" s="2" t="s">
        <v>18</v>
      </c>
      <c r="E1355" s="5" t="s">
        <v>183</v>
      </c>
      <c r="F1355" s="3" t="s">
        <v>184</v>
      </c>
      <c r="G1355" s="3" t="s">
        <v>21</v>
      </c>
      <c r="H1355" s="2" t="s">
        <v>50</v>
      </c>
      <c r="I1355" s="2" t="s">
        <v>3326</v>
      </c>
      <c r="J1355" s="3" t="str">
        <f>HYPERLINK("https://www.boe.es/gazeta/dias/1829/10/13/pdfs/GMD-1829-146.pdf#page=3","Abrir facsímil")</f>
        <v>Abrir facsímil</v>
      </c>
      <c r="K1355" s="3" t="s">
        <v>52</v>
      </c>
    </row>
    <row r="1356" spans="1:11" ht="42" customHeight="1">
      <c r="A1356" s="2" t="s">
        <v>3315</v>
      </c>
      <c r="B1356" s="2" t="s">
        <v>3315</v>
      </c>
      <c r="C1356" s="2" t="s">
        <v>34</v>
      </c>
      <c r="D1356" s="2" t="s">
        <v>35</v>
      </c>
      <c r="E1356" s="5" t="s">
        <v>287</v>
      </c>
      <c r="F1356" s="3" t="s">
        <v>288</v>
      </c>
      <c r="G1356" s="3" t="s">
        <v>21</v>
      </c>
      <c r="H1356" s="2" t="s">
        <v>50</v>
      </c>
      <c r="I1356" s="2" t="s">
        <v>3327</v>
      </c>
      <c r="J1356" s="3" t="str">
        <f>HYPERLINK("https://www.boe.es/gazeta/dias/1829/12/08/pdfs/GMD-1829-170.pdf#page=3","Abrir facsímil")</f>
        <v>Abrir facsímil</v>
      </c>
      <c r="K1356" s="3" t="s">
        <v>52</v>
      </c>
    </row>
    <row r="1357" spans="1:11" ht="42" customHeight="1">
      <c r="A1357" s="2" t="s">
        <v>3315</v>
      </c>
      <c r="B1357" s="2" t="s">
        <v>3315</v>
      </c>
      <c r="C1357" s="2" t="s">
        <v>17</v>
      </c>
      <c r="D1357" s="2" t="s">
        <v>18</v>
      </c>
      <c r="E1357" s="5" t="s">
        <v>147</v>
      </c>
      <c r="F1357" s="3" t="s">
        <v>148</v>
      </c>
      <c r="G1357" s="3" t="s">
        <v>21</v>
      </c>
      <c r="H1357" s="2" t="s">
        <v>50</v>
      </c>
      <c r="I1357" s="2" t="s">
        <v>3328</v>
      </c>
      <c r="J1357" s="3" t="str">
        <f>HYPERLINK("https://www.boe.es/gazeta/dias/1829/12/19/pdfs/GMD-1829-175.pdf#page=3","Abrir facsímil")</f>
        <v>Abrir facsímil</v>
      </c>
      <c r="K1357" s="3" t="s">
        <v>52</v>
      </c>
    </row>
    <row r="1358" spans="1:11" ht="42" customHeight="1">
      <c r="A1358" s="2" t="s">
        <v>3315</v>
      </c>
      <c r="B1358" s="2" t="s">
        <v>3315</v>
      </c>
      <c r="C1358" s="2" t="s">
        <v>34</v>
      </c>
      <c r="D1358" s="2" t="s">
        <v>35</v>
      </c>
      <c r="E1358" s="5" t="s">
        <v>398</v>
      </c>
      <c r="F1358" s="3" t="s">
        <v>399</v>
      </c>
      <c r="G1358" s="3" t="s">
        <v>21</v>
      </c>
      <c r="H1358" s="2" t="s">
        <v>50</v>
      </c>
      <c r="I1358" s="2" t="s">
        <v>3329</v>
      </c>
      <c r="J1358" s="3" t="str">
        <f>HYPERLINK("https://www.boe.es/gazeta/dias/1829/12/24/pdfs/GMD-1829-177.pdf#page=3","Abrir facsímil")</f>
        <v>Abrir facsímil</v>
      </c>
      <c r="K1358" s="3" t="s">
        <v>52</v>
      </c>
    </row>
    <row r="1359" spans="1:11" ht="42" customHeight="1">
      <c r="A1359" s="2" t="s">
        <v>3315</v>
      </c>
      <c r="B1359" s="2" t="s">
        <v>3315</v>
      </c>
      <c r="C1359" s="2" t="s">
        <v>41</v>
      </c>
      <c r="D1359" s="2" t="s">
        <v>42</v>
      </c>
      <c r="E1359" s="5" t="s">
        <v>398</v>
      </c>
      <c r="F1359" s="3" t="s">
        <v>399</v>
      </c>
      <c r="G1359" s="3" t="s">
        <v>30</v>
      </c>
      <c r="H1359" s="2" t="s">
        <v>50</v>
      </c>
      <c r="I1359" s="2" t="s">
        <v>3330</v>
      </c>
      <c r="J1359" s="3" t="str">
        <f>HYPERLINK("https://www.boe.es/gazeta/dias/1829/12/24/pdfs/GMD-1829-177.pdf#page=4","Abrir facsímil")</f>
        <v>Abrir facsímil</v>
      </c>
      <c r="K1359" s="3" t="s">
        <v>52</v>
      </c>
    </row>
    <row r="1360" spans="1:11" ht="42" customHeight="1">
      <c r="A1360" s="2" t="s">
        <v>3331</v>
      </c>
      <c r="B1360" s="2" t="s">
        <v>3332</v>
      </c>
      <c r="C1360" s="2" t="s">
        <v>167</v>
      </c>
      <c r="D1360" s="2" t="s">
        <v>18</v>
      </c>
      <c r="E1360" s="5" t="s">
        <v>375</v>
      </c>
      <c r="F1360" s="3" t="s">
        <v>376</v>
      </c>
      <c r="G1360" s="3" t="s">
        <v>45</v>
      </c>
      <c r="H1360" s="2" t="s">
        <v>50</v>
      </c>
      <c r="I1360" s="2" t="s">
        <v>3333</v>
      </c>
      <c r="J1360" s="3" t="str">
        <f>HYPERLINK("https://www.boe.es/gazeta/dias/1829/10/31/pdfs/GMD-1829-154.pdf#page=1","Abrir facsímil")</f>
        <v>Abrir facsímil</v>
      </c>
      <c r="K1360" s="3" t="s">
        <v>52</v>
      </c>
    </row>
    <row r="1361" spans="1:11" ht="42" customHeight="1">
      <c r="A1361" s="2" t="s">
        <v>3334</v>
      </c>
      <c r="B1361" s="2" t="s">
        <v>3334</v>
      </c>
      <c r="C1361" s="2" t="s">
        <v>17</v>
      </c>
      <c r="D1361" s="2" t="s">
        <v>18</v>
      </c>
      <c r="E1361" s="5" t="s">
        <v>128</v>
      </c>
      <c r="F1361" s="3" t="s">
        <v>129</v>
      </c>
      <c r="G1361" s="3" t="s">
        <v>30</v>
      </c>
      <c r="H1361" s="2" t="s">
        <v>50</v>
      </c>
      <c r="I1361" s="2" t="s">
        <v>3335</v>
      </c>
      <c r="J1361" s="3" t="str">
        <f>HYPERLINK("https://www.boe.es/gazeta/dias/1829/09/01/pdfs/GMD-1829-121.pdf#page=4","Abrir facsímil")</f>
        <v>Abrir facsímil</v>
      </c>
      <c r="K1361" s="3" t="s">
        <v>52</v>
      </c>
    </row>
    <row r="1362" spans="1:11" ht="42" customHeight="1">
      <c r="A1362" s="2" t="s">
        <v>3336</v>
      </c>
      <c r="B1362" s="2" t="s">
        <v>3336</v>
      </c>
      <c r="C1362" s="2" t="s">
        <v>41</v>
      </c>
      <c r="D1362" s="2" t="s">
        <v>42</v>
      </c>
      <c r="E1362" s="5" t="s">
        <v>1116</v>
      </c>
      <c r="F1362" s="3" t="s">
        <v>1117</v>
      </c>
      <c r="G1362" s="3" t="s">
        <v>30</v>
      </c>
      <c r="H1362" s="2" t="s">
        <v>50</v>
      </c>
      <c r="I1362" s="2" t="s">
        <v>3337</v>
      </c>
      <c r="J1362" s="3" t="str">
        <f>HYPERLINK("https://www.boe.es/gazeta/dias/1829/09/03/pdfs/GMD-1829-122.pdf#page=4","Abrir facsímil")</f>
        <v>Abrir facsímil</v>
      </c>
      <c r="K1362" s="3" t="s">
        <v>52</v>
      </c>
    </row>
    <row r="1363" spans="1:11" ht="42" customHeight="1">
      <c r="A1363" s="2" t="s">
        <v>3336</v>
      </c>
      <c r="B1363" s="2" t="s">
        <v>3336</v>
      </c>
      <c r="C1363" s="2" t="s">
        <v>55</v>
      </c>
      <c r="D1363" s="2" t="s">
        <v>18</v>
      </c>
      <c r="E1363" s="5" t="s">
        <v>1323</v>
      </c>
      <c r="F1363" s="3" t="s">
        <v>1324</v>
      </c>
      <c r="G1363" s="3" t="s">
        <v>30</v>
      </c>
      <c r="H1363" s="2" t="s">
        <v>50</v>
      </c>
      <c r="I1363" s="2" t="s">
        <v>3338</v>
      </c>
      <c r="J1363" s="3" t="str">
        <f>HYPERLINK("https://www.boe.es/gazeta/dias/1829/11/05/pdfs/GMD-1829-156.pdf#page=4","Abrir facsímil")</f>
        <v>Abrir facsímil</v>
      </c>
      <c r="K1363" s="3" t="s">
        <v>52</v>
      </c>
    </row>
    <row r="1364" spans="1:11" ht="42" customHeight="1">
      <c r="A1364" s="2" t="s">
        <v>3339</v>
      </c>
      <c r="B1364" s="2" t="s">
        <v>3339</v>
      </c>
      <c r="C1364" s="2" t="s">
        <v>17</v>
      </c>
      <c r="D1364" s="2" t="s">
        <v>18</v>
      </c>
      <c r="E1364" s="5" t="s">
        <v>983</v>
      </c>
      <c r="F1364" s="3" t="s">
        <v>984</v>
      </c>
      <c r="G1364" s="3" t="s">
        <v>30</v>
      </c>
      <c r="H1364" s="2" t="s">
        <v>50</v>
      </c>
      <c r="I1364" s="2" t="s">
        <v>3340</v>
      </c>
      <c r="J1364" s="3" t="str">
        <f>HYPERLINK("https://www.boe.es/gazeta/dias/1829/01/29/pdfs/GMD-1829-13.pdf#page=4","Abrir facsímil")</f>
        <v>Abrir facsímil</v>
      </c>
      <c r="K1364" s="3" t="s">
        <v>52</v>
      </c>
    </row>
    <row r="1365" spans="1:11" ht="42" customHeight="1">
      <c r="A1365" s="2" t="s">
        <v>3341</v>
      </c>
      <c r="B1365" s="2" t="s">
        <v>3341</v>
      </c>
      <c r="C1365" s="2" t="s">
        <v>17</v>
      </c>
      <c r="D1365" s="2" t="s">
        <v>18</v>
      </c>
      <c r="E1365" s="5" t="s">
        <v>441</v>
      </c>
      <c r="F1365" s="3" t="s">
        <v>442</v>
      </c>
      <c r="G1365" s="3" t="s">
        <v>30</v>
      </c>
      <c r="H1365" s="2" t="s">
        <v>50</v>
      </c>
      <c r="I1365" s="2" t="s">
        <v>3342</v>
      </c>
      <c r="J1365" s="3" t="str">
        <f>HYPERLINK("https://www.boe.es/gazeta/dias/1829/02/14/pdfs/GMD-1829-20.pdf#page=4","Abrir facsímil")</f>
        <v>Abrir facsímil</v>
      </c>
      <c r="K1365" s="3" t="s">
        <v>52</v>
      </c>
    </row>
    <row r="1366" spans="1:11" ht="42" customHeight="1">
      <c r="A1366" s="2" t="s">
        <v>3343</v>
      </c>
      <c r="B1366" s="2" t="s">
        <v>3343</v>
      </c>
      <c r="C1366" s="2" t="s">
        <v>34</v>
      </c>
      <c r="D1366" s="2" t="s">
        <v>35</v>
      </c>
      <c r="E1366" s="5" t="s">
        <v>521</v>
      </c>
      <c r="F1366" s="3" t="s">
        <v>522</v>
      </c>
      <c r="G1366" s="3" t="s">
        <v>30</v>
      </c>
      <c r="H1366" s="2" t="s">
        <v>50</v>
      </c>
      <c r="I1366" s="2" t="s">
        <v>3344</v>
      </c>
      <c r="J1366" s="3" t="str">
        <f>HYPERLINK("https://www.boe.es/gazeta/dias/1829/01/27/pdfs/GMD-1829-12.pdf#page=4","Abrir facsímil")</f>
        <v>Abrir facsímil</v>
      </c>
      <c r="K1366" s="3" t="s">
        <v>52</v>
      </c>
    </row>
    <row r="1367" spans="1:11" ht="42" customHeight="1">
      <c r="A1367" s="2" t="s">
        <v>3345</v>
      </c>
      <c r="B1367" s="2" t="s">
        <v>3346</v>
      </c>
      <c r="C1367" s="2" t="s">
        <v>151</v>
      </c>
      <c r="D1367" s="2" t="s">
        <v>18</v>
      </c>
      <c r="E1367" s="5" t="s">
        <v>183</v>
      </c>
      <c r="F1367" s="3" t="s">
        <v>184</v>
      </c>
      <c r="G1367" s="3" t="s">
        <v>21</v>
      </c>
      <c r="H1367" s="2" t="s">
        <v>50</v>
      </c>
      <c r="I1367" s="2" t="s">
        <v>3347</v>
      </c>
      <c r="J1367" s="3" t="str">
        <f>HYPERLINK("https://www.boe.es/gazeta/dias/1829/10/13/pdfs/GMD-1829-146.pdf#page=3","Abrir facsímil")</f>
        <v>Abrir facsímil</v>
      </c>
      <c r="K1367" s="3" t="s">
        <v>52</v>
      </c>
    </row>
    <row r="1368" spans="1:11" ht="42" customHeight="1">
      <c r="A1368" s="2" t="s">
        <v>3348</v>
      </c>
      <c r="B1368" s="2" t="s">
        <v>3349</v>
      </c>
      <c r="C1368" s="2" t="s">
        <v>41</v>
      </c>
      <c r="D1368" s="2" t="s">
        <v>42</v>
      </c>
      <c r="E1368" s="5" t="s">
        <v>385</v>
      </c>
      <c r="F1368" s="3" t="s">
        <v>386</v>
      </c>
      <c r="G1368" s="3" t="s">
        <v>30</v>
      </c>
      <c r="H1368" s="2" t="s">
        <v>50</v>
      </c>
      <c r="I1368" s="2" t="s">
        <v>3350</v>
      </c>
      <c r="J1368" s="3" t="str">
        <f>HYPERLINK("https://www.boe.es/gazeta/dias/1829/08/11/pdfs/GMD-1829-112.pdf#page=4","Abrir facsímil")</f>
        <v>Abrir facsímil</v>
      </c>
      <c r="K1368" s="3" t="s">
        <v>52</v>
      </c>
    </row>
    <row r="1369" spans="1:11" ht="42" customHeight="1">
      <c r="A1369" s="2" t="s">
        <v>3351</v>
      </c>
      <c r="B1369" s="2" t="s">
        <v>3352</v>
      </c>
      <c r="C1369" s="2" t="s">
        <v>17</v>
      </c>
      <c r="D1369" s="2" t="s">
        <v>18</v>
      </c>
      <c r="E1369" s="5" t="s">
        <v>1046</v>
      </c>
      <c r="F1369" s="3" t="s">
        <v>1047</v>
      </c>
      <c r="G1369" s="3" t="s">
        <v>30</v>
      </c>
      <c r="H1369" s="2" t="s">
        <v>50</v>
      </c>
      <c r="I1369" s="2" t="s">
        <v>3353</v>
      </c>
      <c r="J1369" s="3" t="str">
        <f>HYPERLINK("https://www.boe.es/gazeta/dias/1829/11/17/pdfs/GMD-1829-161.pdf#page=4","Abrir facsímil")</f>
        <v>Abrir facsímil</v>
      </c>
      <c r="K1369" s="3" t="s">
        <v>52</v>
      </c>
    </row>
    <row r="1370" spans="1:11" ht="42" customHeight="1">
      <c r="A1370" s="2" t="s">
        <v>3354</v>
      </c>
      <c r="B1370" s="2" t="s">
        <v>3355</v>
      </c>
      <c r="C1370" s="2" t="s">
        <v>17</v>
      </c>
      <c r="D1370" s="2" t="s">
        <v>18</v>
      </c>
      <c r="E1370" s="5" t="s">
        <v>647</v>
      </c>
      <c r="F1370" s="3" t="s">
        <v>648</v>
      </c>
      <c r="G1370" s="3" t="s">
        <v>71</v>
      </c>
      <c r="H1370" s="2" t="s">
        <v>50</v>
      </c>
      <c r="I1370" s="2" t="s">
        <v>3356</v>
      </c>
      <c r="J1370" s="3" t="str">
        <f>HYPERLINK("https://www.boe.es/gazeta/dias/1829/07/09/pdfs/GMD-1829-98.pdf#page=2","Abrir facsímil")</f>
        <v>Abrir facsímil</v>
      </c>
      <c r="K1370" s="3" t="s">
        <v>52</v>
      </c>
    </row>
    <row r="1371" spans="1:11" ht="42" customHeight="1">
      <c r="A1371" s="2" t="s">
        <v>3357</v>
      </c>
      <c r="B1371" s="2" t="s">
        <v>3357</v>
      </c>
      <c r="C1371" s="2" t="s">
        <v>17</v>
      </c>
      <c r="D1371" s="2" t="s">
        <v>18</v>
      </c>
      <c r="E1371" s="5" t="s">
        <v>344</v>
      </c>
      <c r="F1371" s="3" t="s">
        <v>345</v>
      </c>
      <c r="G1371" s="3" t="s">
        <v>30</v>
      </c>
      <c r="H1371" s="2" t="s">
        <v>50</v>
      </c>
      <c r="I1371" s="2" t="s">
        <v>3358</v>
      </c>
      <c r="J1371" s="3" t="str">
        <f>HYPERLINK("https://www.boe.es/gazeta/dias/1829/08/29/pdfs/GMD-1829-120.pdf#page=4","Abrir facsímil")</f>
        <v>Abrir facsímil</v>
      </c>
      <c r="K1371" s="3" t="s">
        <v>52</v>
      </c>
    </row>
    <row r="1372" spans="1:11" ht="42" customHeight="1">
      <c r="A1372" s="2" t="s">
        <v>3359</v>
      </c>
      <c r="B1372" s="2" t="s">
        <v>3360</v>
      </c>
      <c r="C1372" s="2" t="s">
        <v>34</v>
      </c>
      <c r="D1372" s="2" t="s">
        <v>35</v>
      </c>
      <c r="E1372" s="5" t="s">
        <v>156</v>
      </c>
      <c r="F1372" s="3" t="s">
        <v>157</v>
      </c>
      <c r="G1372" s="3" t="s">
        <v>45</v>
      </c>
      <c r="H1372" s="2" t="s">
        <v>22</v>
      </c>
      <c r="I1372" s="2" t="s">
        <v>3361</v>
      </c>
      <c r="J1372" s="3" t="str">
        <f>HYPERLINK("https://www.boe.es/gazeta/dias/1829/12/05/pdfs/GMD-1829-169.pdf#page=1","Abrir facsímil")</f>
        <v>Abrir facsímil</v>
      </c>
      <c r="K1372" s="3" t="s">
        <v>24</v>
      </c>
    </row>
    <row r="1373" spans="1:11" ht="42" customHeight="1">
      <c r="A1373" s="2" t="s">
        <v>3362</v>
      </c>
      <c r="B1373" s="2" t="s">
        <v>3362</v>
      </c>
      <c r="C1373" s="2" t="s">
        <v>17</v>
      </c>
      <c r="D1373" s="2" t="s">
        <v>18</v>
      </c>
      <c r="E1373" s="5" t="s">
        <v>1323</v>
      </c>
      <c r="F1373" s="3" t="s">
        <v>1324</v>
      </c>
      <c r="G1373" s="3" t="s">
        <v>21</v>
      </c>
      <c r="H1373" s="2" t="s">
        <v>50</v>
      </c>
      <c r="I1373" s="2" t="s">
        <v>3363</v>
      </c>
      <c r="J1373" s="3" t="str">
        <f>HYPERLINK("https://www.boe.es/gazeta/dias/1829/11/05/pdfs/GMD-1829-156.pdf#page=3","Abrir facsímil")</f>
        <v>Abrir facsímil</v>
      </c>
      <c r="K1373" s="3" t="s">
        <v>52</v>
      </c>
    </row>
    <row r="1374" spans="1:11" ht="42" customHeight="1">
      <c r="A1374" s="2" t="s">
        <v>3364</v>
      </c>
      <c r="B1374" s="2" t="s">
        <v>3365</v>
      </c>
      <c r="C1374" s="2" t="s">
        <v>27</v>
      </c>
      <c r="D1374" s="2" t="s">
        <v>18</v>
      </c>
      <c r="E1374" s="5" t="s">
        <v>403</v>
      </c>
      <c r="F1374" s="3" t="s">
        <v>404</v>
      </c>
      <c r="G1374" s="3" t="s">
        <v>30</v>
      </c>
      <c r="H1374" s="2" t="s">
        <v>50</v>
      </c>
      <c r="I1374" s="2" t="s">
        <v>3366</v>
      </c>
      <c r="J1374" s="3" t="str">
        <f>HYPERLINK("https://www.boe.es/gazeta/dias/1829/10/22/pdfs/GMD-1829-150.pdf#page=4","Abrir facsímil")</f>
        <v>Abrir facsímil</v>
      </c>
      <c r="K1374" s="3" t="s">
        <v>52</v>
      </c>
    </row>
    <row r="1375" spans="1:11" ht="42" customHeight="1">
      <c r="A1375" s="2" t="s">
        <v>3367</v>
      </c>
      <c r="B1375" s="2" t="s">
        <v>3367</v>
      </c>
      <c r="C1375" s="2" t="s">
        <v>41</v>
      </c>
      <c r="D1375" s="2" t="s">
        <v>42</v>
      </c>
      <c r="E1375" s="5" t="s">
        <v>173</v>
      </c>
      <c r="F1375" s="3" t="s">
        <v>174</v>
      </c>
      <c r="G1375" s="3" t="s">
        <v>71</v>
      </c>
      <c r="H1375" s="2" t="s">
        <v>50</v>
      </c>
      <c r="I1375" s="2" t="s">
        <v>3368</v>
      </c>
      <c r="J1375" s="3" t="str">
        <f>HYPERLINK("https://www.boe.es/gazeta/dias/1829/08/01/pdfs/GMD-1829-108.pdf#page=2","Abrir facsímil")</f>
        <v>Abrir facsímil</v>
      </c>
      <c r="K1375" s="3" t="s">
        <v>52</v>
      </c>
    </row>
    <row r="1376" spans="1:11" ht="42" customHeight="1">
      <c r="A1376" s="2" t="s">
        <v>3369</v>
      </c>
      <c r="B1376" s="2" t="s">
        <v>3369</v>
      </c>
      <c r="C1376" s="2" t="s">
        <v>41</v>
      </c>
      <c r="D1376" s="2" t="s">
        <v>42</v>
      </c>
      <c r="E1376" s="5" t="s">
        <v>671</v>
      </c>
      <c r="F1376" s="3" t="s">
        <v>672</v>
      </c>
      <c r="G1376" s="3" t="s">
        <v>71</v>
      </c>
      <c r="H1376" s="2" t="s">
        <v>50</v>
      </c>
      <c r="I1376" s="2" t="s">
        <v>3370</v>
      </c>
      <c r="J1376" s="3" t="str">
        <f>HYPERLINK("https://www.boe.es/gazeta/dias/1829/04/11/pdfs/GMD-1829-44.pdf#page=2","Abrir facsímil")</f>
        <v>Abrir facsímil</v>
      </c>
      <c r="K1376" s="3" t="s">
        <v>52</v>
      </c>
    </row>
    <row r="1377" spans="1:11" ht="42" customHeight="1">
      <c r="A1377" s="2" t="s">
        <v>3371</v>
      </c>
      <c r="B1377" s="2" t="s">
        <v>3371</v>
      </c>
      <c r="C1377" s="2" t="s">
        <v>151</v>
      </c>
      <c r="D1377" s="2" t="s">
        <v>18</v>
      </c>
      <c r="E1377" s="5" t="s">
        <v>732</v>
      </c>
      <c r="F1377" s="3" t="s">
        <v>733</v>
      </c>
      <c r="G1377" s="3" t="s">
        <v>45</v>
      </c>
      <c r="H1377" s="2" t="s">
        <v>50</v>
      </c>
      <c r="I1377" s="2" t="s">
        <v>3372</v>
      </c>
      <c r="J1377" s="3" t="str">
        <f>HYPERLINK("https://www.boe.es/gazeta/dias/1829/04/02/pdfs/GMD-1829-40.pdf#page=1","Abrir facsímil")</f>
        <v>Abrir facsímil</v>
      </c>
      <c r="K1377" s="3" t="s">
        <v>52</v>
      </c>
    </row>
    <row r="1378" spans="1:11" ht="42" customHeight="1">
      <c r="A1378" s="2" t="s">
        <v>3373</v>
      </c>
      <c r="B1378" s="2" t="s">
        <v>3373</v>
      </c>
      <c r="C1378" s="2" t="s">
        <v>41</v>
      </c>
      <c r="D1378" s="2" t="s">
        <v>42</v>
      </c>
      <c r="E1378" s="5" t="s">
        <v>425</v>
      </c>
      <c r="F1378" s="3" t="s">
        <v>426</v>
      </c>
      <c r="G1378" s="3" t="s">
        <v>71</v>
      </c>
      <c r="H1378" s="2" t="s">
        <v>50</v>
      </c>
      <c r="I1378" s="2" t="s">
        <v>3374</v>
      </c>
      <c r="J1378" s="3" t="str">
        <f>HYPERLINK("https://www.boe.es/gazeta/dias/1829/10/15/pdfs/GMD-1829-147.pdf#page=2","Abrir facsímil")</f>
        <v>Abrir facsímil</v>
      </c>
      <c r="K1378" s="3" t="s">
        <v>52</v>
      </c>
    </row>
    <row r="1379" spans="1:11" ht="42" customHeight="1">
      <c r="A1379" s="2" t="s">
        <v>3375</v>
      </c>
      <c r="B1379" s="2" t="s">
        <v>3375</v>
      </c>
      <c r="C1379" s="2" t="s">
        <v>34</v>
      </c>
      <c r="D1379" s="2" t="s">
        <v>35</v>
      </c>
      <c r="E1379" s="5" t="s">
        <v>75</v>
      </c>
      <c r="F1379" s="3" t="s">
        <v>76</v>
      </c>
      <c r="G1379" s="3" t="s">
        <v>45</v>
      </c>
      <c r="H1379" s="2" t="s">
        <v>50</v>
      </c>
      <c r="I1379" s="2" t="s">
        <v>3376</v>
      </c>
      <c r="J1379" s="3" t="str">
        <f>HYPERLINK("https://www.boe.es/gazeta/dias/1829/09/05/pdfs/GMD-1829-123.pdf#page=1","Abrir facsímil")</f>
        <v>Abrir facsímil</v>
      </c>
      <c r="K1379" s="3" t="s">
        <v>52</v>
      </c>
    </row>
    <row r="1380" spans="1:11" ht="42" customHeight="1">
      <c r="A1380" s="2" t="s">
        <v>3377</v>
      </c>
      <c r="B1380" s="2" t="s">
        <v>3377</v>
      </c>
      <c r="C1380" s="2" t="s">
        <v>34</v>
      </c>
      <c r="D1380" s="2" t="s">
        <v>35</v>
      </c>
      <c r="E1380" s="5" t="s">
        <v>19</v>
      </c>
      <c r="F1380" s="3" t="s">
        <v>20</v>
      </c>
      <c r="G1380" s="3" t="s">
        <v>71</v>
      </c>
      <c r="H1380" s="2" t="s">
        <v>50</v>
      </c>
      <c r="I1380" s="2" t="s">
        <v>3378</v>
      </c>
      <c r="J1380" s="3" t="str">
        <f>HYPERLINK("https://www.boe.es/gazeta/dias/1829/11/21/pdfs/GMD-1829-163.pdf#page=2","Abrir facsímil")</f>
        <v>Abrir facsímil</v>
      </c>
      <c r="K1380" s="3" t="s">
        <v>52</v>
      </c>
    </row>
    <row r="1381" spans="1:11" ht="42" customHeight="1">
      <c r="A1381" s="2" t="s">
        <v>3379</v>
      </c>
      <c r="B1381" s="2" t="s">
        <v>3379</v>
      </c>
      <c r="C1381" s="2" t="s">
        <v>41</v>
      </c>
      <c r="D1381" s="2" t="s">
        <v>42</v>
      </c>
      <c r="E1381" s="5" t="s">
        <v>272</v>
      </c>
      <c r="F1381" s="3" t="s">
        <v>273</v>
      </c>
      <c r="G1381" s="3" t="s">
        <v>45</v>
      </c>
      <c r="H1381" s="2" t="s">
        <v>50</v>
      </c>
      <c r="I1381" s="2" t="s">
        <v>3380</v>
      </c>
      <c r="J1381" s="3" t="str">
        <f>HYPERLINK("https://www.boe.es/gazeta/dias/1829/07/11/pdfs/GMD-1829-99.pdf#page=1","Abrir facsímil")</f>
        <v>Abrir facsímil</v>
      </c>
      <c r="K1381" s="3" t="s">
        <v>52</v>
      </c>
    </row>
    <row r="1382" spans="1:11" ht="42" customHeight="1">
      <c r="A1382" s="2" t="s">
        <v>3381</v>
      </c>
      <c r="B1382" s="2" t="s">
        <v>3381</v>
      </c>
      <c r="C1382" s="2" t="s">
        <v>41</v>
      </c>
      <c r="D1382" s="2" t="s">
        <v>42</v>
      </c>
      <c r="E1382" s="5" t="s">
        <v>584</v>
      </c>
      <c r="F1382" s="3" t="s">
        <v>585</v>
      </c>
      <c r="G1382" s="3" t="s">
        <v>45</v>
      </c>
      <c r="H1382" s="2" t="s">
        <v>50</v>
      </c>
      <c r="I1382" s="2" t="s">
        <v>3382</v>
      </c>
      <c r="J1382" s="3" t="str">
        <f>HYPERLINK("https://www.boe.es/gazeta/dias/1829/08/15/pdfs/GMD-1829-114.pdf#page=1","Abrir facsímil")</f>
        <v>Abrir facsímil</v>
      </c>
      <c r="K1382" s="3" t="s">
        <v>52</v>
      </c>
    </row>
    <row r="1383" spans="1:11" ht="42" customHeight="1">
      <c r="A1383" s="2" t="s">
        <v>3383</v>
      </c>
      <c r="B1383" s="2" t="s">
        <v>3383</v>
      </c>
      <c r="C1383" s="2" t="s">
        <v>41</v>
      </c>
      <c r="D1383" s="2" t="s">
        <v>42</v>
      </c>
      <c r="E1383" s="5" t="s">
        <v>403</v>
      </c>
      <c r="F1383" s="3" t="s">
        <v>404</v>
      </c>
      <c r="G1383" s="3" t="s">
        <v>21</v>
      </c>
      <c r="H1383" s="2" t="s">
        <v>50</v>
      </c>
      <c r="I1383" s="2" t="s">
        <v>3384</v>
      </c>
      <c r="J1383" s="3" t="str">
        <f>HYPERLINK("https://www.boe.es/gazeta/dias/1829/10/22/pdfs/GMD-1829-150.pdf#page=3","Abrir facsímil")</f>
        <v>Abrir facsímil</v>
      </c>
      <c r="K1383" s="3" t="s">
        <v>52</v>
      </c>
    </row>
    <row r="1384" spans="1:11" ht="42" customHeight="1">
      <c r="A1384" s="2" t="s">
        <v>3385</v>
      </c>
      <c r="B1384" s="2" t="s">
        <v>3385</v>
      </c>
      <c r="C1384" s="2" t="s">
        <v>41</v>
      </c>
      <c r="D1384" s="2" t="s">
        <v>42</v>
      </c>
      <c r="E1384" s="5" t="s">
        <v>425</v>
      </c>
      <c r="F1384" s="3" t="s">
        <v>426</v>
      </c>
      <c r="G1384" s="3" t="s">
        <v>71</v>
      </c>
      <c r="H1384" s="2" t="s">
        <v>50</v>
      </c>
      <c r="I1384" s="2" t="s">
        <v>3386</v>
      </c>
      <c r="J1384" s="3" t="str">
        <f>HYPERLINK("https://www.boe.es/gazeta/dias/1829/10/15/pdfs/GMD-1829-147.pdf#page=2","Abrir facsímil")</f>
        <v>Abrir facsímil</v>
      </c>
      <c r="K1384" s="3" t="s">
        <v>52</v>
      </c>
    </row>
    <row r="1385" spans="1:11" ht="42" customHeight="1">
      <c r="A1385" s="2" t="s">
        <v>3385</v>
      </c>
      <c r="B1385" s="2" t="s">
        <v>3385</v>
      </c>
      <c r="C1385" s="2" t="s">
        <v>41</v>
      </c>
      <c r="D1385" s="2" t="s">
        <v>42</v>
      </c>
      <c r="E1385" s="5" t="s">
        <v>312</v>
      </c>
      <c r="F1385" s="3" t="s">
        <v>313</v>
      </c>
      <c r="G1385" s="3" t="s">
        <v>45</v>
      </c>
      <c r="H1385" s="2" t="s">
        <v>50</v>
      </c>
      <c r="I1385" s="2" t="s">
        <v>3387</v>
      </c>
      <c r="J1385" s="3" t="str">
        <f>HYPERLINK("https://www.boe.es/gazeta/dias/1829/10/20/pdfs/GMD-1829-149.pdf#page=1","Abrir facsímil")</f>
        <v>Abrir facsímil</v>
      </c>
      <c r="K1385" s="3" t="s">
        <v>52</v>
      </c>
    </row>
    <row r="1386" spans="1:11" ht="42" customHeight="1">
      <c r="A1386" s="2" t="s">
        <v>3385</v>
      </c>
      <c r="B1386" s="2" t="s">
        <v>3385</v>
      </c>
      <c r="C1386" s="2" t="s">
        <v>41</v>
      </c>
      <c r="D1386" s="2" t="s">
        <v>42</v>
      </c>
      <c r="E1386" s="5" t="s">
        <v>3200</v>
      </c>
      <c r="F1386" s="3" t="s">
        <v>3201</v>
      </c>
      <c r="G1386" s="3" t="s">
        <v>71</v>
      </c>
      <c r="H1386" s="2" t="s">
        <v>50</v>
      </c>
      <c r="I1386" s="2" t="s">
        <v>3388</v>
      </c>
      <c r="J1386" s="3" t="str">
        <f>HYPERLINK("https://www.boe.es/gazeta/dias/1829/11/26/pdfs/GMD-1829-165.pdf#page=2","Abrir facsímil")</f>
        <v>Abrir facsímil</v>
      </c>
      <c r="K1386" s="3" t="s">
        <v>52</v>
      </c>
    </row>
    <row r="1387" spans="1:11" ht="42" customHeight="1">
      <c r="A1387" s="2" t="s">
        <v>3389</v>
      </c>
      <c r="B1387" s="2" t="s">
        <v>3389</v>
      </c>
      <c r="C1387" s="2" t="s">
        <v>41</v>
      </c>
      <c r="D1387" s="2" t="s">
        <v>42</v>
      </c>
      <c r="E1387" s="5" t="s">
        <v>1839</v>
      </c>
      <c r="F1387" s="3" t="s">
        <v>1840</v>
      </c>
      <c r="G1387" s="3" t="s">
        <v>45</v>
      </c>
      <c r="H1387" s="2" t="s">
        <v>50</v>
      </c>
      <c r="I1387" s="2" t="s">
        <v>3390</v>
      </c>
      <c r="J1387" s="3" t="str">
        <f>HYPERLINK("https://www.boe.es/gazeta/dias/1829/07/28/pdfs/GMD-1829-106.pdf#page=1","Abrir facsímil")</f>
        <v>Abrir facsímil</v>
      </c>
      <c r="K1387" s="3" t="s">
        <v>52</v>
      </c>
    </row>
    <row r="1388" spans="1:11" ht="42" customHeight="1">
      <c r="A1388" s="2" t="s">
        <v>3391</v>
      </c>
      <c r="B1388" s="2" t="s">
        <v>3391</v>
      </c>
      <c r="C1388" s="2" t="s">
        <v>41</v>
      </c>
      <c r="D1388" s="2" t="s">
        <v>42</v>
      </c>
      <c r="E1388" s="5" t="s">
        <v>312</v>
      </c>
      <c r="F1388" s="3" t="s">
        <v>313</v>
      </c>
      <c r="G1388" s="3" t="s">
        <v>45</v>
      </c>
      <c r="H1388" s="2" t="s">
        <v>50</v>
      </c>
      <c r="I1388" s="2" t="s">
        <v>3392</v>
      </c>
      <c r="J1388" s="3" t="str">
        <f>HYPERLINK("https://www.boe.es/gazeta/dias/1829/10/20/pdfs/GMD-1829-149.pdf#page=1","Abrir facsímil")</f>
        <v>Abrir facsímil</v>
      </c>
      <c r="K1388" s="3" t="s">
        <v>52</v>
      </c>
    </row>
    <row r="1389" spans="1:11" ht="42" customHeight="1">
      <c r="A1389" s="2" t="s">
        <v>3391</v>
      </c>
      <c r="B1389" s="2" t="s">
        <v>3391</v>
      </c>
      <c r="C1389" s="2" t="s">
        <v>41</v>
      </c>
      <c r="D1389" s="2" t="s">
        <v>42</v>
      </c>
      <c r="E1389" s="5" t="s">
        <v>3200</v>
      </c>
      <c r="F1389" s="3" t="s">
        <v>3201</v>
      </c>
      <c r="G1389" s="3" t="s">
        <v>71</v>
      </c>
      <c r="H1389" s="2" t="s">
        <v>50</v>
      </c>
      <c r="I1389" s="2" t="s">
        <v>3393</v>
      </c>
      <c r="J1389" s="3" t="str">
        <f>HYPERLINK("https://www.boe.es/gazeta/dias/1829/11/26/pdfs/GMD-1829-165.pdf#page=2","Abrir facsímil")</f>
        <v>Abrir facsímil</v>
      </c>
      <c r="K1389" s="3" t="s">
        <v>52</v>
      </c>
    </row>
    <row r="1390" spans="1:11" ht="42" customHeight="1">
      <c r="A1390" s="2" t="s">
        <v>3394</v>
      </c>
      <c r="B1390" s="2" t="s">
        <v>3395</v>
      </c>
      <c r="C1390" s="2" t="s">
        <v>34</v>
      </c>
      <c r="D1390" s="2" t="s">
        <v>35</v>
      </c>
      <c r="E1390" s="5" t="s">
        <v>385</v>
      </c>
      <c r="F1390" s="3" t="s">
        <v>386</v>
      </c>
      <c r="G1390" s="3" t="s">
        <v>21</v>
      </c>
      <c r="H1390" s="2" t="s">
        <v>50</v>
      </c>
      <c r="I1390" s="2" t="s">
        <v>3396</v>
      </c>
      <c r="J1390" s="3" t="str">
        <f>HYPERLINK("https://www.boe.es/gazeta/dias/1829/08/11/pdfs/GMD-1829-112.pdf#page=3","Abrir facsímil")</f>
        <v>Abrir facsímil</v>
      </c>
      <c r="K1390" s="3" t="s">
        <v>52</v>
      </c>
    </row>
    <row r="1391" spans="1:11" ht="42" customHeight="1">
      <c r="A1391" s="2" t="s">
        <v>3397</v>
      </c>
      <c r="B1391" s="2" t="s">
        <v>3397</v>
      </c>
      <c r="C1391" s="2" t="s">
        <v>41</v>
      </c>
      <c r="D1391" s="2" t="s">
        <v>42</v>
      </c>
      <c r="E1391" s="5" t="s">
        <v>647</v>
      </c>
      <c r="F1391" s="3" t="s">
        <v>648</v>
      </c>
      <c r="G1391" s="3" t="s">
        <v>915</v>
      </c>
      <c r="H1391" s="2" t="s">
        <v>50</v>
      </c>
      <c r="I1391" s="2" t="s">
        <v>3398</v>
      </c>
      <c r="J1391" s="3" t="str">
        <f>HYPERLINK("https://www.boe.es/gazeta/dias/1829/07/09/pdfs/GMD-1829-98.pdf#page=1","Abrir facsímil")</f>
        <v>Abrir facsímil</v>
      </c>
      <c r="K1391" s="3" t="s">
        <v>52</v>
      </c>
    </row>
    <row r="1392" spans="1:11" ht="42" customHeight="1">
      <c r="A1392" s="2" t="s">
        <v>3399</v>
      </c>
      <c r="B1392" s="2" t="s">
        <v>3399</v>
      </c>
      <c r="C1392" s="2" t="s">
        <v>41</v>
      </c>
      <c r="D1392" s="2" t="s">
        <v>42</v>
      </c>
      <c r="E1392" s="5" t="s">
        <v>120</v>
      </c>
      <c r="F1392" s="3" t="s">
        <v>121</v>
      </c>
      <c r="G1392" s="3" t="s">
        <v>45</v>
      </c>
      <c r="H1392" s="2" t="s">
        <v>50</v>
      </c>
      <c r="I1392" s="2" t="s">
        <v>3400</v>
      </c>
      <c r="J1392" s="3" t="str">
        <f>HYPERLINK("https://www.boe.es/gazeta/dias/1829/09/10/pdfs/GMD-1829-126.pdf#page=1","Abrir facsímil")</f>
        <v>Abrir facsímil</v>
      </c>
      <c r="K1392" s="3" t="s">
        <v>52</v>
      </c>
    </row>
    <row r="1393" spans="1:11" ht="42" customHeight="1">
      <c r="A1393" s="2" t="s">
        <v>3401</v>
      </c>
      <c r="B1393" s="2" t="s">
        <v>3401</v>
      </c>
      <c r="C1393" s="2" t="s">
        <v>41</v>
      </c>
      <c r="D1393" s="2" t="s">
        <v>42</v>
      </c>
      <c r="E1393" s="5" t="s">
        <v>83</v>
      </c>
      <c r="F1393" s="3" t="s">
        <v>84</v>
      </c>
      <c r="G1393" s="3" t="s">
        <v>45</v>
      </c>
      <c r="H1393" s="2" t="s">
        <v>50</v>
      </c>
      <c r="I1393" s="2" t="s">
        <v>3402</v>
      </c>
      <c r="J1393" s="3" t="str">
        <f>HYPERLINK("https://www.boe.es/gazeta/dias/1829/08/04/pdfs/GMD-1829-109.pdf#page=1","Abrir facsímil")</f>
        <v>Abrir facsímil</v>
      </c>
      <c r="K1393" s="3" t="s">
        <v>52</v>
      </c>
    </row>
    <row r="1394" spans="1:11" ht="42" customHeight="1">
      <c r="A1394" s="2" t="s">
        <v>3403</v>
      </c>
      <c r="B1394" s="2" t="s">
        <v>3403</v>
      </c>
      <c r="C1394" s="2" t="s">
        <v>41</v>
      </c>
      <c r="D1394" s="2" t="s">
        <v>42</v>
      </c>
      <c r="E1394" s="5" t="s">
        <v>854</v>
      </c>
      <c r="F1394" s="3" t="s">
        <v>855</v>
      </c>
      <c r="G1394" s="3" t="s">
        <v>45</v>
      </c>
      <c r="H1394" s="2" t="s">
        <v>50</v>
      </c>
      <c r="I1394" s="2" t="s">
        <v>3404</v>
      </c>
      <c r="J1394" s="3" t="str">
        <f>HYPERLINK("https://www.boe.es/gazeta/dias/1829/11/03/pdfs/GMD-1829-155.pdf#page=1","Abrir facsímil")</f>
        <v>Abrir facsímil</v>
      </c>
      <c r="K1394" s="3" t="s">
        <v>52</v>
      </c>
    </row>
    <row r="1395" spans="1:11" ht="42" customHeight="1">
      <c r="A1395" s="2" t="s">
        <v>3405</v>
      </c>
      <c r="B1395" s="2" t="s">
        <v>3405</v>
      </c>
      <c r="C1395" s="2" t="s">
        <v>41</v>
      </c>
      <c r="D1395" s="2" t="s">
        <v>42</v>
      </c>
      <c r="E1395" s="5" t="s">
        <v>1310</v>
      </c>
      <c r="F1395" s="3" t="s">
        <v>1311</v>
      </c>
      <c r="G1395" s="3" t="s">
        <v>71</v>
      </c>
      <c r="H1395" s="2" t="s">
        <v>50</v>
      </c>
      <c r="I1395" s="2" t="s">
        <v>3406</v>
      </c>
      <c r="J1395" s="3" t="str">
        <f>HYPERLINK("https://www.boe.es/gazeta/dias/1829/10/01/pdfs/GMD-1829-141.pdf#page=2","Abrir facsímil")</f>
        <v>Abrir facsímil</v>
      </c>
      <c r="K1395" s="3" t="s">
        <v>52</v>
      </c>
    </row>
    <row r="1396" spans="1:11" ht="42" customHeight="1">
      <c r="A1396" s="2" t="s">
        <v>3407</v>
      </c>
      <c r="B1396" s="2" t="s">
        <v>3407</v>
      </c>
      <c r="C1396" s="2" t="s">
        <v>41</v>
      </c>
      <c r="D1396" s="2" t="s">
        <v>42</v>
      </c>
      <c r="E1396" s="5" t="s">
        <v>56</v>
      </c>
      <c r="F1396" s="3" t="s">
        <v>57</v>
      </c>
      <c r="G1396" s="3" t="s">
        <v>21</v>
      </c>
      <c r="H1396" s="2" t="s">
        <v>50</v>
      </c>
      <c r="I1396" s="2" t="s">
        <v>3408</v>
      </c>
      <c r="J1396" s="3" t="str">
        <f>HYPERLINK("https://www.boe.es/gazeta/dias/1829/09/15/pdfs/GMD-1829-134.pdf#page=3","Abrir facsímil")</f>
        <v>Abrir facsímil</v>
      </c>
      <c r="K1396" s="3" t="s">
        <v>52</v>
      </c>
    </row>
    <row r="1397" spans="1:11" ht="42" customHeight="1">
      <c r="A1397" s="2" t="s">
        <v>3409</v>
      </c>
      <c r="B1397" s="2" t="s">
        <v>3409</v>
      </c>
      <c r="C1397" s="2" t="s">
        <v>41</v>
      </c>
      <c r="D1397" s="2" t="s">
        <v>42</v>
      </c>
      <c r="E1397" s="5" t="s">
        <v>272</v>
      </c>
      <c r="F1397" s="3" t="s">
        <v>273</v>
      </c>
      <c r="G1397" s="3" t="s">
        <v>45</v>
      </c>
      <c r="H1397" s="2" t="s">
        <v>50</v>
      </c>
      <c r="I1397" s="2" t="s">
        <v>3410</v>
      </c>
      <c r="J1397" s="3" t="str">
        <f>HYPERLINK("https://www.boe.es/gazeta/dias/1829/07/11/pdfs/GMD-1829-99.pdf#page=1","Abrir facsímil")</f>
        <v>Abrir facsímil</v>
      </c>
      <c r="K1397" s="3" t="s">
        <v>52</v>
      </c>
    </row>
    <row r="1398" spans="1:11" ht="42" customHeight="1">
      <c r="A1398" s="2" t="s">
        <v>3411</v>
      </c>
      <c r="B1398" s="2" t="s">
        <v>3411</v>
      </c>
      <c r="C1398" s="2" t="s">
        <v>41</v>
      </c>
      <c r="D1398" s="2" t="s">
        <v>42</v>
      </c>
      <c r="E1398" s="5" t="s">
        <v>265</v>
      </c>
      <c r="F1398" s="3" t="s">
        <v>266</v>
      </c>
      <c r="G1398" s="3" t="s">
        <v>71</v>
      </c>
      <c r="H1398" s="2" t="s">
        <v>50</v>
      </c>
      <c r="I1398" s="2" t="s">
        <v>3412</v>
      </c>
      <c r="J1398" s="3" t="str">
        <f>HYPERLINK("https://www.boe.es/gazeta/dias/1829/08/18/pdfs/GMD-1829-115.pdf#page=2","Abrir facsímil")</f>
        <v>Abrir facsímil</v>
      </c>
      <c r="K1398" s="3" t="s">
        <v>52</v>
      </c>
    </row>
    <row r="1399" spans="1:11" ht="42" customHeight="1">
      <c r="A1399" s="2" t="s">
        <v>3413</v>
      </c>
      <c r="B1399" s="2" t="s">
        <v>3413</v>
      </c>
      <c r="C1399" s="2" t="s">
        <v>41</v>
      </c>
      <c r="D1399" s="2" t="s">
        <v>42</v>
      </c>
      <c r="E1399" s="5" t="s">
        <v>1642</v>
      </c>
      <c r="F1399" s="3" t="s">
        <v>1643</v>
      </c>
      <c r="G1399" s="3" t="s">
        <v>45</v>
      </c>
      <c r="H1399" s="2" t="s">
        <v>50</v>
      </c>
      <c r="I1399" s="2" t="s">
        <v>3414</v>
      </c>
      <c r="J1399" s="3" t="str">
        <f>HYPERLINK("https://www.boe.es/gazeta/dias/1829/09/24/pdfs/GMD-1829-138.pdf#page=1","Abrir facsímil")</f>
        <v>Abrir facsímil</v>
      </c>
      <c r="K1399" s="3" t="s">
        <v>52</v>
      </c>
    </row>
    <row r="1400" spans="1:11" ht="42" customHeight="1">
      <c r="A1400" s="2" t="s">
        <v>3415</v>
      </c>
      <c r="B1400" s="2" t="s">
        <v>3415</v>
      </c>
      <c r="C1400" s="2" t="s">
        <v>41</v>
      </c>
      <c r="D1400" s="2" t="s">
        <v>42</v>
      </c>
      <c r="E1400" s="5" t="s">
        <v>691</v>
      </c>
      <c r="F1400" s="3" t="s">
        <v>692</v>
      </c>
      <c r="G1400" s="3" t="s">
        <v>45</v>
      </c>
      <c r="H1400" s="2" t="s">
        <v>50</v>
      </c>
      <c r="I1400" s="2" t="s">
        <v>3416</v>
      </c>
      <c r="J1400" s="3" t="str">
        <f>HYPERLINK("https://www.boe.es/gazeta/dias/1829/11/28/pdfs/GMD-1829-166.pdf#page=1","Abrir facsímil")</f>
        <v>Abrir facsímil</v>
      </c>
      <c r="K1400" s="3" t="s">
        <v>52</v>
      </c>
    </row>
    <row r="1401" spans="1:11" ht="42" customHeight="1">
      <c r="A1401" s="2" t="s">
        <v>3417</v>
      </c>
      <c r="B1401" s="2" t="s">
        <v>3417</v>
      </c>
      <c r="C1401" s="2" t="s">
        <v>41</v>
      </c>
      <c r="D1401" s="2" t="s">
        <v>42</v>
      </c>
      <c r="E1401" s="5" t="s">
        <v>1608</v>
      </c>
      <c r="F1401" s="3" t="s">
        <v>1609</v>
      </c>
      <c r="G1401" s="3" t="s">
        <v>45</v>
      </c>
      <c r="H1401" s="2" t="s">
        <v>50</v>
      </c>
      <c r="I1401" s="2" t="s">
        <v>3418</v>
      </c>
      <c r="J1401" s="3" t="str">
        <f>HYPERLINK("https://www.boe.es/gazeta/dias/1829/08/22/pdfs/GMD-1829-117.pdf#page=1","Abrir facsímil")</f>
        <v>Abrir facsímil</v>
      </c>
      <c r="K1401" s="3" t="s">
        <v>52</v>
      </c>
    </row>
    <row r="1402" spans="1:11" ht="42" customHeight="1">
      <c r="A1402" s="2" t="s">
        <v>3417</v>
      </c>
      <c r="B1402" s="2" t="s">
        <v>3417</v>
      </c>
      <c r="C1402" s="2" t="s">
        <v>41</v>
      </c>
      <c r="D1402" s="2" t="s">
        <v>42</v>
      </c>
      <c r="E1402" s="5" t="s">
        <v>1642</v>
      </c>
      <c r="F1402" s="3" t="s">
        <v>1643</v>
      </c>
      <c r="G1402" s="3" t="s">
        <v>45</v>
      </c>
      <c r="H1402" s="2" t="s">
        <v>50</v>
      </c>
      <c r="I1402" s="2" t="s">
        <v>3419</v>
      </c>
      <c r="J1402" s="3" t="str">
        <f>HYPERLINK("https://www.boe.es/gazeta/dias/1829/09/24/pdfs/GMD-1829-138.pdf#page=1","Abrir facsímil")</f>
        <v>Abrir facsímil</v>
      </c>
      <c r="K1402" s="3" t="s">
        <v>52</v>
      </c>
    </row>
    <row r="1403" spans="1:11" ht="42" customHeight="1">
      <c r="A1403" s="2" t="s">
        <v>3420</v>
      </c>
      <c r="B1403" s="2" t="s">
        <v>3420</v>
      </c>
      <c r="C1403" s="2" t="s">
        <v>41</v>
      </c>
      <c r="D1403" s="2" t="s">
        <v>42</v>
      </c>
      <c r="E1403" s="5" t="s">
        <v>601</v>
      </c>
      <c r="F1403" s="3" t="s">
        <v>602</v>
      </c>
      <c r="G1403" s="3" t="s">
        <v>71</v>
      </c>
      <c r="H1403" s="2" t="s">
        <v>50</v>
      </c>
      <c r="I1403" s="2" t="s">
        <v>3421</v>
      </c>
      <c r="J1403" s="3" t="str">
        <f>HYPERLINK("https://www.boe.es/gazeta/dias/1829/07/14/pdfs/GMD-1829-100.pdf#page=2","Abrir facsímil")</f>
        <v>Abrir facsímil</v>
      </c>
      <c r="K1403" s="3" t="s">
        <v>52</v>
      </c>
    </row>
    <row r="1404" spans="1:11" ht="42" customHeight="1">
      <c r="A1404" s="2" t="s">
        <v>3422</v>
      </c>
      <c r="B1404" s="2" t="s">
        <v>3422</v>
      </c>
      <c r="C1404" s="2" t="s">
        <v>41</v>
      </c>
      <c r="D1404" s="2" t="s">
        <v>42</v>
      </c>
      <c r="E1404" s="5" t="s">
        <v>1839</v>
      </c>
      <c r="F1404" s="3" t="s">
        <v>1840</v>
      </c>
      <c r="G1404" s="3" t="s">
        <v>45</v>
      </c>
      <c r="H1404" s="2" t="s">
        <v>50</v>
      </c>
      <c r="I1404" s="2" t="s">
        <v>3423</v>
      </c>
      <c r="J1404" s="3" t="str">
        <f>HYPERLINK("https://www.boe.es/gazeta/dias/1829/07/28/pdfs/GMD-1829-106.pdf#page=1","Abrir facsímil")</f>
        <v>Abrir facsímil</v>
      </c>
      <c r="K1404" s="3" t="s">
        <v>52</v>
      </c>
    </row>
    <row r="1405" spans="1:11" ht="42" customHeight="1">
      <c r="A1405" s="2" t="s">
        <v>3420</v>
      </c>
      <c r="B1405" s="2" t="s">
        <v>3420</v>
      </c>
      <c r="C1405" s="2" t="s">
        <v>41</v>
      </c>
      <c r="D1405" s="2" t="s">
        <v>42</v>
      </c>
      <c r="E1405" s="5" t="s">
        <v>1748</v>
      </c>
      <c r="F1405" s="3" t="s">
        <v>1749</v>
      </c>
      <c r="G1405" s="3" t="s">
        <v>30</v>
      </c>
      <c r="H1405" s="2" t="s">
        <v>50</v>
      </c>
      <c r="I1405" s="2" t="s">
        <v>3424</v>
      </c>
      <c r="J1405" s="3" t="str">
        <f>HYPERLINK("https://www.boe.es/gazeta/dias/1829/07/30/pdfs/GMD-1829-107.pdf#page=4","Abrir facsímil")</f>
        <v>Abrir facsímil</v>
      </c>
      <c r="K1405" s="3" t="s">
        <v>52</v>
      </c>
    </row>
    <row r="1406" spans="1:11" ht="42" customHeight="1">
      <c r="A1406" s="2" t="s">
        <v>3420</v>
      </c>
      <c r="B1406" s="2" t="s">
        <v>3420</v>
      </c>
      <c r="C1406" s="2" t="s">
        <v>41</v>
      </c>
      <c r="D1406" s="2" t="s">
        <v>42</v>
      </c>
      <c r="E1406" s="5" t="s">
        <v>524</v>
      </c>
      <c r="F1406" s="3" t="s">
        <v>525</v>
      </c>
      <c r="G1406" s="3" t="s">
        <v>45</v>
      </c>
      <c r="H1406" s="2" t="s">
        <v>50</v>
      </c>
      <c r="I1406" s="2" t="s">
        <v>3425</v>
      </c>
      <c r="J1406" s="3" t="str">
        <f>HYPERLINK("https://www.boe.es/gazeta/dias/1829/08/06/pdfs/GMD-1829-110.pdf#page=1","Abrir facsímil")</f>
        <v>Abrir facsímil</v>
      </c>
      <c r="K1406" s="3" t="s">
        <v>52</v>
      </c>
    </row>
    <row r="1407" spans="1:11" ht="42" customHeight="1">
      <c r="A1407" s="2" t="s">
        <v>3420</v>
      </c>
      <c r="B1407" s="2" t="s">
        <v>3420</v>
      </c>
      <c r="C1407" s="2" t="s">
        <v>41</v>
      </c>
      <c r="D1407" s="2" t="s">
        <v>42</v>
      </c>
      <c r="E1407" s="5" t="s">
        <v>1116</v>
      </c>
      <c r="F1407" s="3" t="s">
        <v>1117</v>
      </c>
      <c r="G1407" s="3" t="s">
        <v>1878</v>
      </c>
      <c r="H1407" s="2" t="s">
        <v>50</v>
      </c>
      <c r="I1407" s="2" t="s">
        <v>3426</v>
      </c>
      <c r="J1407" s="3" t="str">
        <f>HYPERLINK("https://www.boe.es/gazeta/dias/1829/09/03/pdfs/GMD-1829-122.pdf#page=3","Abrir facsímil")</f>
        <v>Abrir facsímil</v>
      </c>
      <c r="K1407" s="3" t="s">
        <v>52</v>
      </c>
    </row>
    <row r="1408" spans="1:11" ht="42" customHeight="1">
      <c r="A1408" s="2" t="s">
        <v>3427</v>
      </c>
      <c r="B1408" s="2" t="s">
        <v>3427</v>
      </c>
      <c r="C1408" s="2" t="s">
        <v>41</v>
      </c>
      <c r="D1408" s="2" t="s">
        <v>42</v>
      </c>
      <c r="E1408" s="5" t="s">
        <v>1310</v>
      </c>
      <c r="F1408" s="3" t="s">
        <v>1311</v>
      </c>
      <c r="G1408" s="3" t="s">
        <v>71</v>
      </c>
      <c r="H1408" s="2" t="s">
        <v>50</v>
      </c>
      <c r="I1408" s="2" t="s">
        <v>3428</v>
      </c>
      <c r="J1408" s="3" t="str">
        <f>HYPERLINK("https://www.boe.es/gazeta/dias/1829/10/01/pdfs/GMD-1829-141.pdf#page=2","Abrir facsímil")</f>
        <v>Abrir facsímil</v>
      </c>
      <c r="K1408" s="3" t="s">
        <v>52</v>
      </c>
    </row>
    <row r="1409" spans="1:11" ht="42" customHeight="1">
      <c r="A1409" s="2" t="s">
        <v>3429</v>
      </c>
      <c r="B1409" s="2" t="s">
        <v>3429</v>
      </c>
      <c r="C1409" s="2" t="s">
        <v>41</v>
      </c>
      <c r="D1409" s="2" t="s">
        <v>42</v>
      </c>
      <c r="E1409" s="5" t="s">
        <v>385</v>
      </c>
      <c r="F1409" s="3" t="s">
        <v>386</v>
      </c>
      <c r="G1409" s="3" t="s">
        <v>71</v>
      </c>
      <c r="H1409" s="2" t="s">
        <v>50</v>
      </c>
      <c r="I1409" s="2" t="s">
        <v>3430</v>
      </c>
      <c r="J1409" s="3" t="str">
        <f>HYPERLINK("https://www.boe.es/gazeta/dias/1829/08/11/pdfs/GMD-1829-112.pdf#page=2","Abrir facsímil")</f>
        <v>Abrir facsímil</v>
      </c>
      <c r="K1409" s="3" t="s">
        <v>52</v>
      </c>
    </row>
    <row r="1410" spans="1:11" ht="42" customHeight="1">
      <c r="A1410" s="2" t="s">
        <v>3431</v>
      </c>
      <c r="B1410" s="2" t="s">
        <v>3431</v>
      </c>
      <c r="C1410" s="2" t="s">
        <v>41</v>
      </c>
      <c r="D1410" s="2" t="s">
        <v>42</v>
      </c>
      <c r="E1410" s="5" t="s">
        <v>1279</v>
      </c>
      <c r="F1410" s="3" t="s">
        <v>1280</v>
      </c>
      <c r="G1410" s="3" t="s">
        <v>45</v>
      </c>
      <c r="H1410" s="2" t="s">
        <v>50</v>
      </c>
      <c r="I1410" s="2" t="s">
        <v>3432</v>
      </c>
      <c r="J1410" s="3" t="str">
        <f>HYPERLINK("https://www.boe.es/gazeta/dias/1829/06/30/pdfs/GMD-1829-94.pdf#page=1","Abrir facsímil")</f>
        <v>Abrir facsímil</v>
      </c>
      <c r="K1410" s="3" t="s">
        <v>52</v>
      </c>
    </row>
    <row r="1411" spans="1:11" ht="42" customHeight="1">
      <c r="A1411" s="2" t="s">
        <v>3431</v>
      </c>
      <c r="B1411" s="2" t="s">
        <v>3431</v>
      </c>
      <c r="C1411" s="2" t="s">
        <v>41</v>
      </c>
      <c r="D1411" s="2" t="s">
        <v>42</v>
      </c>
      <c r="E1411" s="5" t="s">
        <v>884</v>
      </c>
      <c r="F1411" s="3" t="s">
        <v>885</v>
      </c>
      <c r="G1411" s="3" t="s">
        <v>45</v>
      </c>
      <c r="H1411" s="2" t="s">
        <v>50</v>
      </c>
      <c r="I1411" s="2" t="s">
        <v>3433</v>
      </c>
      <c r="J1411" s="3" t="str">
        <f>HYPERLINK("https://www.boe.es/gazeta/dias/1829/07/07/pdfs/GMD-1829-97.pdf#page=1","Abrir facsímil")</f>
        <v>Abrir facsímil</v>
      </c>
      <c r="K1411" s="3" t="s">
        <v>52</v>
      </c>
    </row>
    <row r="1412" spans="1:11" ht="42" customHeight="1">
      <c r="A1412" s="2" t="s">
        <v>3434</v>
      </c>
      <c r="B1412" s="2" t="s">
        <v>3434</v>
      </c>
      <c r="C1412" s="2" t="s">
        <v>41</v>
      </c>
      <c r="D1412" s="2" t="s">
        <v>42</v>
      </c>
      <c r="E1412" s="5" t="s">
        <v>168</v>
      </c>
      <c r="F1412" s="3" t="s">
        <v>169</v>
      </c>
      <c r="G1412" s="3" t="s">
        <v>71</v>
      </c>
      <c r="H1412" s="2" t="s">
        <v>50</v>
      </c>
      <c r="I1412" s="2" t="s">
        <v>3435</v>
      </c>
      <c r="J1412" s="3" t="str">
        <f>HYPERLINK("https://www.boe.es/gazeta/dias/1829/07/04/pdfs/GMD-1829-96.pdf#page=2","Abrir facsímil")</f>
        <v>Abrir facsímil</v>
      </c>
      <c r="K1412" s="3" t="s">
        <v>52</v>
      </c>
    </row>
    <row r="1413" spans="1:11" ht="42" customHeight="1">
      <c r="A1413" s="2" t="s">
        <v>3436</v>
      </c>
      <c r="B1413" s="2" t="s">
        <v>3436</v>
      </c>
      <c r="C1413" s="2" t="s">
        <v>41</v>
      </c>
      <c r="D1413" s="2" t="s">
        <v>42</v>
      </c>
      <c r="E1413" s="5" t="s">
        <v>601</v>
      </c>
      <c r="F1413" s="3" t="s">
        <v>602</v>
      </c>
      <c r="G1413" s="3" t="s">
        <v>71</v>
      </c>
      <c r="H1413" s="2" t="s">
        <v>50</v>
      </c>
      <c r="I1413" s="2" t="s">
        <v>3437</v>
      </c>
      <c r="J1413" s="3" t="str">
        <f>HYPERLINK("https://www.boe.es/gazeta/dias/1829/07/14/pdfs/GMD-1829-100.pdf#page=2","Abrir facsímil")</f>
        <v>Abrir facsímil</v>
      </c>
      <c r="K1413" s="3" t="s">
        <v>52</v>
      </c>
    </row>
    <row r="1414" spans="1:11" ht="42" customHeight="1">
      <c r="A1414" s="2" t="s">
        <v>3438</v>
      </c>
      <c r="B1414" s="2" t="s">
        <v>3438</v>
      </c>
      <c r="C1414" s="2" t="s">
        <v>41</v>
      </c>
      <c r="D1414" s="2" t="s">
        <v>42</v>
      </c>
      <c r="E1414" s="5" t="s">
        <v>28</v>
      </c>
      <c r="F1414" s="3" t="s">
        <v>29</v>
      </c>
      <c r="G1414" s="3" t="s">
        <v>45</v>
      </c>
      <c r="H1414" s="2" t="s">
        <v>50</v>
      </c>
      <c r="I1414" s="2" t="s">
        <v>3439</v>
      </c>
      <c r="J1414" s="3" t="str">
        <f>HYPERLINK("https://www.boe.es/gazeta/dias/1829/10/24/pdfs/GMD-1829-151.pdf#page=1","Abrir facsímil")</f>
        <v>Abrir facsímil</v>
      </c>
      <c r="K1414" s="3" t="s">
        <v>52</v>
      </c>
    </row>
    <row r="1415" spans="1:11" ht="42" customHeight="1">
      <c r="A1415" s="2" t="s">
        <v>3440</v>
      </c>
      <c r="B1415" s="2" t="s">
        <v>3441</v>
      </c>
      <c r="C1415" s="2" t="s">
        <v>17</v>
      </c>
      <c r="D1415" s="2" t="s">
        <v>18</v>
      </c>
      <c r="E1415" s="5" t="s">
        <v>260</v>
      </c>
      <c r="F1415" s="3" t="s">
        <v>261</v>
      </c>
      <c r="G1415" s="3" t="s">
        <v>30</v>
      </c>
      <c r="H1415" s="2" t="s">
        <v>50</v>
      </c>
      <c r="I1415" s="2" t="s">
        <v>3442</v>
      </c>
      <c r="J1415" s="3" t="str">
        <f>HYPERLINK("https://www.boe.es/gazeta/dias/1829/05/30/pdfs/GMD-1829-81.pdf#page=4","Abrir facsímil")</f>
        <v>Abrir facsímil</v>
      </c>
      <c r="K1415" s="3" t="s">
        <v>52</v>
      </c>
    </row>
    <row r="1416" spans="1:11" ht="42" customHeight="1">
      <c r="A1416" s="2" t="s">
        <v>3443</v>
      </c>
      <c r="B1416" s="2" t="s">
        <v>3443</v>
      </c>
      <c r="C1416" s="2" t="s">
        <v>41</v>
      </c>
      <c r="D1416" s="2" t="s">
        <v>42</v>
      </c>
      <c r="E1416" s="5" t="s">
        <v>265</v>
      </c>
      <c r="F1416" s="3" t="s">
        <v>266</v>
      </c>
      <c r="G1416" s="3" t="s">
        <v>71</v>
      </c>
      <c r="H1416" s="2" t="s">
        <v>50</v>
      </c>
      <c r="I1416" s="2" t="s">
        <v>3444</v>
      </c>
      <c r="J1416" s="3" t="str">
        <f>HYPERLINK("https://www.boe.es/gazeta/dias/1829/08/18/pdfs/GMD-1829-115.pdf#page=2","Abrir facsímil")</f>
        <v>Abrir facsímil</v>
      </c>
      <c r="K1416" s="3" t="s">
        <v>52</v>
      </c>
    </row>
    <row r="1417" spans="1:11" ht="42" customHeight="1">
      <c r="A1417" s="2" t="s">
        <v>3445</v>
      </c>
      <c r="B1417" s="2" t="s">
        <v>3445</v>
      </c>
      <c r="C1417" s="2" t="s">
        <v>41</v>
      </c>
      <c r="D1417" s="2" t="s">
        <v>42</v>
      </c>
      <c r="E1417" s="5" t="s">
        <v>1608</v>
      </c>
      <c r="F1417" s="3" t="s">
        <v>1609</v>
      </c>
      <c r="G1417" s="3" t="s">
        <v>45</v>
      </c>
      <c r="H1417" s="2" t="s">
        <v>50</v>
      </c>
      <c r="I1417" s="2" t="s">
        <v>3446</v>
      </c>
      <c r="J1417" s="3" t="str">
        <f>HYPERLINK("https://www.boe.es/gazeta/dias/1829/08/22/pdfs/GMD-1829-117.pdf#page=1","Abrir facsímil")</f>
        <v>Abrir facsímil</v>
      </c>
      <c r="K1417" s="3" t="s">
        <v>52</v>
      </c>
    </row>
    <row r="1418" spans="1:11" ht="42" customHeight="1">
      <c r="A1418" s="2" t="s">
        <v>3447</v>
      </c>
      <c r="B1418" s="2" t="s">
        <v>3447</v>
      </c>
      <c r="C1418" s="2" t="s">
        <v>41</v>
      </c>
      <c r="D1418" s="2" t="s">
        <v>42</v>
      </c>
      <c r="E1418" s="5" t="s">
        <v>164</v>
      </c>
      <c r="F1418" s="3" t="s">
        <v>165</v>
      </c>
      <c r="G1418" s="3" t="s">
        <v>45</v>
      </c>
      <c r="H1418" s="2" t="s">
        <v>50</v>
      </c>
      <c r="I1418" s="2" t="s">
        <v>3448</v>
      </c>
      <c r="J1418" s="3" t="str">
        <f>HYPERLINK("https://www.boe.es/gazeta/dias/1829/06/06/pdfs/GMD-1829-84.pdf#page=1","Abrir facsímil")</f>
        <v>Abrir facsímil</v>
      </c>
      <c r="K1418" s="3" t="s">
        <v>52</v>
      </c>
    </row>
    <row r="1419" spans="1:11" ht="42" customHeight="1">
      <c r="A1419" s="2" t="s">
        <v>3449</v>
      </c>
      <c r="B1419" s="2" t="s">
        <v>3449</v>
      </c>
      <c r="C1419" s="2" t="s">
        <v>41</v>
      </c>
      <c r="D1419" s="2" t="s">
        <v>42</v>
      </c>
      <c r="E1419" s="5" t="s">
        <v>671</v>
      </c>
      <c r="F1419" s="3" t="s">
        <v>672</v>
      </c>
      <c r="G1419" s="3" t="s">
        <v>45</v>
      </c>
      <c r="H1419" s="2" t="s">
        <v>50</v>
      </c>
      <c r="I1419" s="2" t="s">
        <v>3450</v>
      </c>
      <c r="J1419" s="3" t="str">
        <f>HYPERLINK("https://www.boe.es/gazeta/dias/1829/04/11/pdfs/GMD-1829-44.pdf#page=1","Abrir facsímil")</f>
        <v>Abrir facsímil</v>
      </c>
      <c r="K1419" s="3" t="s">
        <v>52</v>
      </c>
    </row>
    <row r="1420" spans="1:11" ht="42" customHeight="1">
      <c r="A1420" s="2" t="s">
        <v>3451</v>
      </c>
      <c r="B1420" s="2" t="s">
        <v>3451</v>
      </c>
      <c r="C1420" s="2" t="s">
        <v>41</v>
      </c>
      <c r="D1420" s="2" t="s">
        <v>42</v>
      </c>
      <c r="E1420" s="5" t="s">
        <v>987</v>
      </c>
      <c r="F1420" s="3" t="s">
        <v>988</v>
      </c>
      <c r="G1420" s="3" t="s">
        <v>71</v>
      </c>
      <c r="H1420" s="2" t="s">
        <v>50</v>
      </c>
      <c r="I1420" s="2" t="s">
        <v>3452</v>
      </c>
      <c r="J1420" s="3" t="str">
        <f>HYPERLINK("https://www.boe.es/gazeta/dias/1829/03/31/pdfs/GMD-1829-39.pdf#page=2","Abrir facsímil")</f>
        <v>Abrir facsímil</v>
      </c>
      <c r="K1420" s="3" t="s">
        <v>52</v>
      </c>
    </row>
    <row r="1421" spans="1:11" ht="42" customHeight="1">
      <c r="A1421" s="2" t="s">
        <v>3451</v>
      </c>
      <c r="B1421" s="2" t="s">
        <v>3451</v>
      </c>
      <c r="C1421" s="2" t="s">
        <v>41</v>
      </c>
      <c r="D1421" s="2" t="s">
        <v>42</v>
      </c>
      <c r="E1421" s="5" t="s">
        <v>1061</v>
      </c>
      <c r="F1421" s="3" t="s">
        <v>1062</v>
      </c>
      <c r="G1421" s="3" t="s">
        <v>45</v>
      </c>
      <c r="H1421" s="2" t="s">
        <v>50</v>
      </c>
      <c r="I1421" s="2" t="s">
        <v>3453</v>
      </c>
      <c r="J1421" s="3" t="str">
        <f>HYPERLINK("https://www.boe.es/gazeta/dias/1829/07/16/pdfs/GMD-1829-101.pdf#page=1","Abrir facsímil")</f>
        <v>Abrir facsímil</v>
      </c>
      <c r="K1421" s="3" t="s">
        <v>52</v>
      </c>
    </row>
    <row r="1422" spans="1:11" ht="42" customHeight="1">
      <c r="A1422" s="2" t="s">
        <v>3451</v>
      </c>
      <c r="B1422" s="2" t="s">
        <v>3451</v>
      </c>
      <c r="C1422" s="2" t="s">
        <v>41</v>
      </c>
      <c r="D1422" s="2" t="s">
        <v>42</v>
      </c>
      <c r="E1422" s="5" t="s">
        <v>1833</v>
      </c>
      <c r="F1422" s="3" t="s">
        <v>1834</v>
      </c>
      <c r="G1422" s="3" t="s">
        <v>21</v>
      </c>
      <c r="H1422" s="2" t="s">
        <v>50</v>
      </c>
      <c r="I1422" s="2" t="s">
        <v>3454</v>
      </c>
      <c r="J1422" s="3" t="str">
        <f>HYPERLINK("https://www.boe.es/gazeta/dias/1829/07/18/pdfs/GMD-1829-102.pdf#page=3","Abrir facsímil")</f>
        <v>Abrir facsímil</v>
      </c>
      <c r="K1422" s="3" t="s">
        <v>52</v>
      </c>
    </row>
    <row r="1423" spans="1:11" ht="42" customHeight="1">
      <c r="A1423" s="2" t="s">
        <v>3455</v>
      </c>
      <c r="B1423" s="2" t="s">
        <v>3455</v>
      </c>
      <c r="C1423" s="2" t="s">
        <v>41</v>
      </c>
      <c r="D1423" s="2" t="s">
        <v>42</v>
      </c>
      <c r="E1423" s="5" t="s">
        <v>1833</v>
      </c>
      <c r="F1423" s="3" t="s">
        <v>1834</v>
      </c>
      <c r="G1423" s="3" t="s">
        <v>21</v>
      </c>
      <c r="H1423" s="2" t="s">
        <v>50</v>
      </c>
      <c r="I1423" s="2" t="s">
        <v>3456</v>
      </c>
      <c r="J1423" s="3" t="str">
        <f>HYPERLINK("https://www.boe.es/gazeta/dias/1829/07/18/pdfs/GMD-1829-102.pdf#page=3","Abrir facsímil")</f>
        <v>Abrir facsímil</v>
      </c>
      <c r="K1423" s="3" t="s">
        <v>52</v>
      </c>
    </row>
    <row r="1424" spans="1:11" ht="42" customHeight="1">
      <c r="A1424" s="2" t="s">
        <v>3457</v>
      </c>
      <c r="B1424" s="2" t="s">
        <v>3457</v>
      </c>
      <c r="C1424" s="2" t="s">
        <v>41</v>
      </c>
      <c r="D1424" s="2" t="s">
        <v>42</v>
      </c>
      <c r="E1424" s="5" t="s">
        <v>854</v>
      </c>
      <c r="F1424" s="3" t="s">
        <v>855</v>
      </c>
      <c r="G1424" s="3" t="s">
        <v>45</v>
      </c>
      <c r="H1424" s="2" t="s">
        <v>50</v>
      </c>
      <c r="I1424" s="2" t="s">
        <v>3458</v>
      </c>
      <c r="J1424" s="3" t="str">
        <f>HYPERLINK("https://www.boe.es/gazeta/dias/1829/11/03/pdfs/GMD-1829-155.pdf#page=1","Abrir facsímil")</f>
        <v>Abrir facsímil</v>
      </c>
      <c r="K1424" s="3" t="s">
        <v>52</v>
      </c>
    </row>
    <row r="1425" spans="1:11" ht="42" customHeight="1">
      <c r="A1425" s="2" t="s">
        <v>3459</v>
      </c>
      <c r="B1425" s="2" t="s">
        <v>3459</v>
      </c>
      <c r="C1425" s="2" t="s">
        <v>41</v>
      </c>
      <c r="D1425" s="2" t="s">
        <v>42</v>
      </c>
      <c r="E1425" s="5" t="s">
        <v>584</v>
      </c>
      <c r="F1425" s="3" t="s">
        <v>585</v>
      </c>
      <c r="G1425" s="3" t="s">
        <v>45</v>
      </c>
      <c r="H1425" s="2" t="s">
        <v>50</v>
      </c>
      <c r="I1425" s="2" t="s">
        <v>3460</v>
      </c>
      <c r="J1425" s="3" t="str">
        <f>HYPERLINK("https://www.boe.es/gazeta/dias/1829/08/15/pdfs/GMD-1829-114.pdf#page=1","Abrir facsímil")</f>
        <v>Abrir facsímil</v>
      </c>
      <c r="K1425" s="3" t="s">
        <v>52</v>
      </c>
    </row>
    <row r="1426" spans="1:11" ht="42" customHeight="1">
      <c r="A1426" s="2" t="s">
        <v>3461</v>
      </c>
      <c r="B1426" s="2" t="s">
        <v>3462</v>
      </c>
      <c r="C1426" s="2" t="s">
        <v>41</v>
      </c>
      <c r="D1426" s="2" t="s">
        <v>42</v>
      </c>
      <c r="E1426" s="5" t="s">
        <v>294</v>
      </c>
      <c r="F1426" s="3" t="s">
        <v>295</v>
      </c>
      <c r="G1426" s="3" t="s">
        <v>30</v>
      </c>
      <c r="H1426" s="2" t="s">
        <v>50</v>
      </c>
      <c r="I1426" s="2" t="s">
        <v>3463</v>
      </c>
      <c r="J1426" s="3" t="str">
        <f>HYPERLINK("https://www.boe.es/gazeta/dias/1829/03/21/pdfs/GMD-1829-35.pdf#page=4","Abrir facsímil")</f>
        <v>Abrir facsímil</v>
      </c>
      <c r="K1426" s="3" t="s">
        <v>52</v>
      </c>
    </row>
    <row r="1427" spans="1:11" ht="42" customHeight="1">
      <c r="A1427" s="2" t="s">
        <v>3464</v>
      </c>
      <c r="B1427" s="2" t="s">
        <v>3464</v>
      </c>
      <c r="C1427" s="2" t="s">
        <v>41</v>
      </c>
      <c r="D1427" s="2" t="s">
        <v>42</v>
      </c>
      <c r="E1427" s="5" t="s">
        <v>132</v>
      </c>
      <c r="F1427" s="3" t="s">
        <v>133</v>
      </c>
      <c r="G1427" s="3" t="s">
        <v>21</v>
      </c>
      <c r="H1427" s="2" t="s">
        <v>50</v>
      </c>
      <c r="I1427" s="2" t="s">
        <v>3465</v>
      </c>
      <c r="J1427" s="3" t="str">
        <f>HYPERLINK("https://www.boe.es/gazeta/dias/1829/10/27/pdfs/GMD-1829-152.pdf#page=3","Abrir facsímil")</f>
        <v>Abrir facsímil</v>
      </c>
      <c r="K1427" s="3" t="s">
        <v>52</v>
      </c>
    </row>
    <row r="1428" spans="1:11" ht="42" customHeight="1">
      <c r="A1428" s="2" t="s">
        <v>3466</v>
      </c>
      <c r="B1428" s="2" t="s">
        <v>3466</v>
      </c>
      <c r="C1428" s="2" t="s">
        <v>41</v>
      </c>
      <c r="D1428" s="2" t="s">
        <v>42</v>
      </c>
      <c r="E1428" s="5" t="s">
        <v>854</v>
      </c>
      <c r="F1428" s="3" t="s">
        <v>855</v>
      </c>
      <c r="G1428" s="3" t="s">
        <v>21</v>
      </c>
      <c r="H1428" s="2" t="s">
        <v>50</v>
      </c>
      <c r="I1428" s="2" t="s">
        <v>3467</v>
      </c>
      <c r="J1428" s="3" t="str">
        <f>HYPERLINK("https://www.boe.es/gazeta/dias/1829/11/03/pdfs/GMD-1829-155.pdf#page=3","Abrir facsímil")</f>
        <v>Abrir facsímil</v>
      </c>
      <c r="K1428" s="3" t="s">
        <v>52</v>
      </c>
    </row>
    <row r="1429" spans="1:11" ht="42" customHeight="1">
      <c r="A1429" s="2" t="s">
        <v>3468</v>
      </c>
      <c r="B1429" s="2" t="s">
        <v>3469</v>
      </c>
      <c r="C1429" s="2" t="s">
        <v>41</v>
      </c>
      <c r="D1429" s="2" t="s">
        <v>42</v>
      </c>
      <c r="E1429" s="5" t="s">
        <v>403</v>
      </c>
      <c r="F1429" s="3" t="s">
        <v>404</v>
      </c>
      <c r="G1429" s="3" t="s">
        <v>71</v>
      </c>
      <c r="H1429" s="2" t="s">
        <v>50</v>
      </c>
      <c r="I1429" s="2" t="s">
        <v>3470</v>
      </c>
      <c r="J1429" s="3" t="str">
        <f>HYPERLINK("https://www.boe.es/gazeta/dias/1829/10/22/pdfs/GMD-1829-150.pdf#page=2","Abrir facsímil")</f>
        <v>Abrir facsímil</v>
      </c>
      <c r="K1429" s="3" t="s">
        <v>52</v>
      </c>
    </row>
    <row r="1430" spans="1:11" ht="42" customHeight="1">
      <c r="A1430" s="2" t="s">
        <v>3471</v>
      </c>
      <c r="B1430" s="2" t="s">
        <v>3472</v>
      </c>
      <c r="C1430" s="2" t="s">
        <v>151</v>
      </c>
      <c r="D1430" s="2" t="s">
        <v>18</v>
      </c>
      <c r="E1430" s="5" t="s">
        <v>793</v>
      </c>
      <c r="F1430" s="3" t="s">
        <v>794</v>
      </c>
      <c r="G1430" s="3" t="s">
        <v>21</v>
      </c>
      <c r="H1430" s="2" t="s">
        <v>50</v>
      </c>
      <c r="I1430" s="2" t="s">
        <v>3473</v>
      </c>
      <c r="J1430" s="3" t="str">
        <f>HYPERLINK("https://www.boe.es/gazeta/dias/1829/03/19/pdfs/GMD-1829-34.pdf#page=3","Abrir facsímil")</f>
        <v>Abrir facsímil</v>
      </c>
      <c r="K1430" s="3" t="s">
        <v>52</v>
      </c>
    </row>
    <row r="1431" spans="1:11" ht="42" customHeight="1">
      <c r="A1431" s="2" t="s">
        <v>3471</v>
      </c>
      <c r="B1431" s="2" t="s">
        <v>3472</v>
      </c>
      <c r="C1431" s="2" t="s">
        <v>17</v>
      </c>
      <c r="D1431" s="2" t="s">
        <v>18</v>
      </c>
      <c r="E1431" s="5" t="s">
        <v>272</v>
      </c>
      <c r="F1431" s="3" t="s">
        <v>273</v>
      </c>
      <c r="G1431" s="3" t="s">
        <v>30</v>
      </c>
      <c r="H1431" s="2" t="s">
        <v>50</v>
      </c>
      <c r="I1431" s="2" t="s">
        <v>3474</v>
      </c>
      <c r="J1431" s="3" t="str">
        <f>HYPERLINK("https://www.boe.es/gazeta/dias/1829/07/11/pdfs/GMD-1829-99.pdf#page=4","Abrir facsímil")</f>
        <v>Abrir facsímil</v>
      </c>
      <c r="K1431" s="3" t="s">
        <v>52</v>
      </c>
    </row>
    <row r="1432" spans="1:11" ht="42" customHeight="1">
      <c r="A1432" s="2" t="s">
        <v>3471</v>
      </c>
      <c r="B1432" s="2" t="s">
        <v>3472</v>
      </c>
      <c r="C1432" s="2" t="s">
        <v>41</v>
      </c>
      <c r="D1432" s="2" t="s">
        <v>42</v>
      </c>
      <c r="E1432" s="5" t="s">
        <v>209</v>
      </c>
      <c r="F1432" s="3" t="s">
        <v>210</v>
      </c>
      <c r="G1432" s="3" t="s">
        <v>45</v>
      </c>
      <c r="H1432" s="2" t="s">
        <v>50</v>
      </c>
      <c r="I1432" s="2" t="s">
        <v>3475</v>
      </c>
      <c r="J1432" s="3" t="str">
        <f>HYPERLINK("https://www.boe.es/gazeta/dias/1829/09/26/pdfs/GMD-1829-139.pdf#page=1","Abrir facsímil")</f>
        <v>Abrir facsímil</v>
      </c>
      <c r="K1432" s="3" t="s">
        <v>52</v>
      </c>
    </row>
    <row r="1433" spans="1:11" ht="42" customHeight="1">
      <c r="A1433" s="2" t="s">
        <v>3476</v>
      </c>
      <c r="B1433" s="2" t="s">
        <v>3477</v>
      </c>
      <c r="C1433" s="2" t="s">
        <v>167</v>
      </c>
      <c r="D1433" s="2" t="s">
        <v>18</v>
      </c>
      <c r="E1433" s="5" t="s">
        <v>83</v>
      </c>
      <c r="F1433" s="3" t="s">
        <v>84</v>
      </c>
      <c r="G1433" s="3" t="s">
        <v>30</v>
      </c>
      <c r="H1433" s="2" t="s">
        <v>50</v>
      </c>
      <c r="I1433" s="2" t="s">
        <v>3478</v>
      </c>
      <c r="J1433" s="3" t="str">
        <f>HYPERLINK("https://www.boe.es/gazeta/dias/1829/08/04/pdfs/GMD-1829-109.pdf#page=4","Abrir facsímil")</f>
        <v>Abrir facsímil</v>
      </c>
      <c r="K1433" s="3" t="s">
        <v>52</v>
      </c>
    </row>
    <row r="1434" spans="1:11" ht="42" customHeight="1">
      <c r="A1434" s="2" t="s">
        <v>3479</v>
      </c>
      <c r="B1434" s="2" t="s">
        <v>3480</v>
      </c>
      <c r="C1434" s="2" t="s">
        <v>41</v>
      </c>
      <c r="D1434" s="2" t="s">
        <v>42</v>
      </c>
      <c r="E1434" s="5" t="s">
        <v>248</v>
      </c>
      <c r="F1434" s="3" t="s">
        <v>249</v>
      </c>
      <c r="G1434" s="3" t="s">
        <v>21</v>
      </c>
      <c r="H1434" s="2" t="s">
        <v>50</v>
      </c>
      <c r="I1434" s="2" t="s">
        <v>3481</v>
      </c>
      <c r="J1434" s="3" t="str">
        <f>HYPERLINK("https://www.boe.es/gazeta/dias/1829/12/31/pdfs/GMD-1829-180.pdf#page=3","Abrir facsímil")</f>
        <v>Abrir facsímil</v>
      </c>
      <c r="K1434" s="3" t="s">
        <v>52</v>
      </c>
    </row>
    <row r="1435" spans="1:11" ht="42" customHeight="1">
      <c r="A1435" s="2" t="s">
        <v>3482</v>
      </c>
      <c r="B1435" s="2" t="s">
        <v>3483</v>
      </c>
      <c r="C1435" s="2" t="s">
        <v>55</v>
      </c>
      <c r="D1435" s="2" t="s">
        <v>18</v>
      </c>
      <c r="E1435" s="5" t="s">
        <v>272</v>
      </c>
      <c r="F1435" s="3" t="s">
        <v>273</v>
      </c>
      <c r="G1435" s="3" t="s">
        <v>21</v>
      </c>
      <c r="H1435" s="2" t="s">
        <v>50</v>
      </c>
      <c r="I1435" s="2" t="s">
        <v>3484</v>
      </c>
      <c r="J1435" s="3" t="str">
        <f>HYPERLINK("https://www.boe.es/gazeta/dias/1829/07/11/pdfs/GMD-1829-99.pdf#page=3","Abrir facsímil")</f>
        <v>Abrir facsímil</v>
      </c>
      <c r="K1435" s="3" t="s">
        <v>52</v>
      </c>
    </row>
    <row r="1436" spans="1:11" ht="42" customHeight="1">
      <c r="A1436" s="2" t="s">
        <v>3485</v>
      </c>
      <c r="B1436" s="2" t="s">
        <v>3486</v>
      </c>
      <c r="C1436" s="2" t="s">
        <v>55</v>
      </c>
      <c r="D1436" s="2" t="s">
        <v>18</v>
      </c>
      <c r="E1436" s="5" t="s">
        <v>238</v>
      </c>
      <c r="F1436" s="3" t="s">
        <v>239</v>
      </c>
      <c r="G1436" s="3" t="s">
        <v>721</v>
      </c>
      <c r="H1436" s="2" t="s">
        <v>22</v>
      </c>
      <c r="I1436" s="2" t="s">
        <v>3487</v>
      </c>
      <c r="J1436" s="3" t="str">
        <f>HYPERLINK("https://www.boe.es/gazeta/dias/1829/07/23/pdfs/GMD-1829-104.pdf#page=3","Abrir facsímil")</f>
        <v>Abrir facsímil</v>
      </c>
      <c r="K1436" s="3" t="s">
        <v>24</v>
      </c>
    </row>
    <row r="1437" spans="1:11" ht="42" customHeight="1">
      <c r="A1437" s="2" t="s">
        <v>3488</v>
      </c>
      <c r="B1437" s="2" t="s">
        <v>3488</v>
      </c>
      <c r="C1437" s="2" t="s">
        <v>41</v>
      </c>
      <c r="D1437" s="2" t="s">
        <v>42</v>
      </c>
      <c r="E1437" s="5" t="s">
        <v>3489</v>
      </c>
      <c r="F1437" s="3" t="s">
        <v>3490</v>
      </c>
      <c r="G1437" s="3" t="s">
        <v>3491</v>
      </c>
      <c r="H1437" s="2" t="s">
        <v>50</v>
      </c>
      <c r="I1437" s="2" t="s">
        <v>3492</v>
      </c>
      <c r="J1437" s="3" t="str">
        <f>HYPERLINK("https://www.boe.es/gazeta/dias/1829/01/01/pdfs/GMD-1829-1.pdf#page=1","Abrir facsímil")</f>
        <v>Abrir facsímil</v>
      </c>
      <c r="K1437" s="3" t="s">
        <v>52</v>
      </c>
    </row>
    <row r="1438" spans="1:11" ht="42" customHeight="1">
      <c r="A1438" s="2" t="s">
        <v>3488</v>
      </c>
      <c r="B1438" s="2" t="s">
        <v>3488</v>
      </c>
      <c r="C1438" s="2" t="s">
        <v>41</v>
      </c>
      <c r="D1438" s="2" t="s">
        <v>42</v>
      </c>
      <c r="E1438" s="5" t="s">
        <v>433</v>
      </c>
      <c r="F1438" s="3" t="s">
        <v>434</v>
      </c>
      <c r="G1438" s="3" t="s">
        <v>45</v>
      </c>
      <c r="H1438" s="2" t="s">
        <v>50</v>
      </c>
      <c r="I1438" s="2" t="s">
        <v>3493</v>
      </c>
      <c r="J1438" s="3" t="str">
        <f>HYPERLINK("https://www.boe.es/gazeta/dias/1829/02/10/pdfs/GMD-1829-18.pdf#page=1","Abrir facsímil")</f>
        <v>Abrir facsímil</v>
      </c>
      <c r="K1438" s="3" t="s">
        <v>52</v>
      </c>
    </row>
    <row r="1439" spans="1:11" ht="42" customHeight="1">
      <c r="A1439" s="2" t="s">
        <v>3488</v>
      </c>
      <c r="B1439" s="2" t="s">
        <v>3488</v>
      </c>
      <c r="C1439" s="2" t="s">
        <v>17</v>
      </c>
      <c r="D1439" s="2" t="s">
        <v>18</v>
      </c>
      <c r="E1439" s="5" t="s">
        <v>456</v>
      </c>
      <c r="F1439" s="3" t="s">
        <v>457</v>
      </c>
      <c r="G1439" s="3" t="s">
        <v>71</v>
      </c>
      <c r="H1439" s="2" t="s">
        <v>50</v>
      </c>
      <c r="I1439" s="2" t="s">
        <v>3494</v>
      </c>
      <c r="J1439" s="3" t="str">
        <f>HYPERLINK("https://www.boe.es/gazeta/dias/1829/02/12/pdfs/GMD-1829-19.pdf#page=2","Abrir facsímil")</f>
        <v>Abrir facsímil</v>
      </c>
      <c r="K1439" s="3" t="s">
        <v>52</v>
      </c>
    </row>
    <row r="1440" spans="1:11" ht="42" customHeight="1">
      <c r="A1440" s="2" t="s">
        <v>3488</v>
      </c>
      <c r="B1440" s="2" t="s">
        <v>3488</v>
      </c>
      <c r="C1440" s="2" t="s">
        <v>151</v>
      </c>
      <c r="D1440" s="2" t="s">
        <v>18</v>
      </c>
      <c r="E1440" s="5" t="s">
        <v>79</v>
      </c>
      <c r="F1440" s="3" t="s">
        <v>80</v>
      </c>
      <c r="G1440" s="3" t="s">
        <v>71</v>
      </c>
      <c r="H1440" s="2" t="s">
        <v>50</v>
      </c>
      <c r="I1440" s="2" t="s">
        <v>3495</v>
      </c>
      <c r="J1440" s="3" t="str">
        <f>HYPERLINK("https://www.boe.es/gazeta/dias/1829/02/21/pdfs/GMD-1829-23.pdf#page=2","Abrir facsímil")</f>
        <v>Abrir facsímil</v>
      </c>
      <c r="K1440" s="3" t="s">
        <v>52</v>
      </c>
    </row>
    <row r="1441" spans="1:11" ht="42" customHeight="1">
      <c r="A1441" s="2" t="s">
        <v>3488</v>
      </c>
      <c r="B1441" s="2" t="s">
        <v>3488</v>
      </c>
      <c r="C1441" s="2" t="s">
        <v>41</v>
      </c>
      <c r="D1441" s="2" t="s">
        <v>42</v>
      </c>
      <c r="E1441" s="5" t="s">
        <v>461</v>
      </c>
      <c r="F1441" s="3" t="s">
        <v>462</v>
      </c>
      <c r="G1441" s="3" t="s">
        <v>71</v>
      </c>
      <c r="H1441" s="2" t="s">
        <v>50</v>
      </c>
      <c r="I1441" s="2" t="s">
        <v>3496</v>
      </c>
      <c r="J1441" s="3" t="str">
        <f>HYPERLINK("https://www.boe.es/gazeta/dias/1829/03/05/pdfs/GMD-1829-28.pdf#page=2","Abrir facsímil")</f>
        <v>Abrir facsímil</v>
      </c>
      <c r="K1441" s="3" t="s">
        <v>52</v>
      </c>
    </row>
    <row r="1442" spans="1:11" ht="42" customHeight="1">
      <c r="A1442" s="2" t="s">
        <v>3488</v>
      </c>
      <c r="B1442" s="2" t="s">
        <v>3488</v>
      </c>
      <c r="C1442" s="2" t="s">
        <v>41</v>
      </c>
      <c r="D1442" s="2" t="s">
        <v>42</v>
      </c>
      <c r="E1442" s="5" t="s">
        <v>987</v>
      </c>
      <c r="F1442" s="3" t="s">
        <v>988</v>
      </c>
      <c r="G1442" s="3" t="s">
        <v>45</v>
      </c>
      <c r="H1442" s="2" t="s">
        <v>50</v>
      </c>
      <c r="I1442" s="2" t="s">
        <v>3497</v>
      </c>
      <c r="J1442" s="3" t="str">
        <f>HYPERLINK("https://www.boe.es/gazeta/dias/1829/03/31/pdfs/GMD-1829-39.pdf#page=1","Abrir facsímil")</f>
        <v>Abrir facsímil</v>
      </c>
      <c r="K1442" s="3" t="s">
        <v>52</v>
      </c>
    </row>
    <row r="1443" spans="1:11" ht="42" customHeight="1">
      <c r="A1443" s="2" t="s">
        <v>3488</v>
      </c>
      <c r="B1443" s="2" t="s">
        <v>3488</v>
      </c>
      <c r="C1443" s="2" t="s">
        <v>41</v>
      </c>
      <c r="D1443" s="2" t="s">
        <v>42</v>
      </c>
      <c r="E1443" s="5" t="s">
        <v>198</v>
      </c>
      <c r="F1443" s="3" t="s">
        <v>199</v>
      </c>
      <c r="G1443" s="3" t="s">
        <v>45</v>
      </c>
      <c r="H1443" s="2" t="s">
        <v>50</v>
      </c>
      <c r="I1443" s="2" t="s">
        <v>3498</v>
      </c>
      <c r="J1443" s="3" t="str">
        <f>HYPERLINK("https://www.boe.es/gazeta/dias/1829/05/19/pdfs/GMD-1829-76.pdf#page=1","Abrir facsímil")</f>
        <v>Abrir facsímil</v>
      </c>
      <c r="K1443" s="3" t="s">
        <v>52</v>
      </c>
    </row>
    <row r="1444" spans="1:11" ht="42" customHeight="1">
      <c r="A1444" s="2" t="s">
        <v>3499</v>
      </c>
      <c r="B1444" s="2" t="s">
        <v>3499</v>
      </c>
      <c r="C1444" s="2" t="s">
        <v>41</v>
      </c>
      <c r="D1444" s="2" t="s">
        <v>42</v>
      </c>
      <c r="E1444" s="5" t="s">
        <v>107</v>
      </c>
      <c r="F1444" s="3" t="s">
        <v>108</v>
      </c>
      <c r="G1444" s="3" t="s">
        <v>45</v>
      </c>
      <c r="H1444" s="2" t="s">
        <v>50</v>
      </c>
      <c r="I1444" s="2" t="s">
        <v>3500</v>
      </c>
      <c r="J1444" s="3" t="str">
        <f>HYPERLINK("https://www.boe.es/gazeta/dias/1829/03/14/pdfs/GMD-1829-32.pdf#page=1","Abrir facsímil")</f>
        <v>Abrir facsímil</v>
      </c>
      <c r="K1444" s="3" t="s">
        <v>52</v>
      </c>
    </row>
    <row r="1445" spans="1:11" ht="42" customHeight="1">
      <c r="A1445" s="2" t="s">
        <v>3501</v>
      </c>
      <c r="B1445" s="2" t="s">
        <v>3501</v>
      </c>
      <c r="C1445" s="2" t="s">
        <v>41</v>
      </c>
      <c r="D1445" s="2" t="s">
        <v>42</v>
      </c>
      <c r="E1445" s="5" t="s">
        <v>94</v>
      </c>
      <c r="F1445" s="3" t="s">
        <v>95</v>
      </c>
      <c r="G1445" s="3" t="s">
        <v>71</v>
      </c>
      <c r="H1445" s="2" t="s">
        <v>50</v>
      </c>
      <c r="I1445" s="2" t="s">
        <v>3502</v>
      </c>
      <c r="J1445" s="3" t="str">
        <f>HYPERLINK("https://www.boe.es/gazeta/dias/1829/04/16/pdfs/GMD-1829-46.pdf#page=2","Abrir facsímil")</f>
        <v>Abrir facsímil</v>
      </c>
      <c r="K1445" s="3" t="s">
        <v>52</v>
      </c>
    </row>
    <row r="1446" spans="1:11" ht="42" customHeight="1">
      <c r="A1446" s="2" t="s">
        <v>3503</v>
      </c>
      <c r="B1446" s="2" t="s">
        <v>3503</v>
      </c>
      <c r="C1446" s="2" t="s">
        <v>17</v>
      </c>
      <c r="D1446" s="2" t="s">
        <v>18</v>
      </c>
      <c r="E1446" s="5" t="s">
        <v>107</v>
      </c>
      <c r="F1446" s="3" t="s">
        <v>108</v>
      </c>
      <c r="G1446" s="3" t="s">
        <v>71</v>
      </c>
      <c r="H1446" s="2" t="s">
        <v>50</v>
      </c>
      <c r="I1446" s="2" t="s">
        <v>3504</v>
      </c>
      <c r="J1446" s="3" t="str">
        <f>HYPERLINK("https://www.boe.es/gazeta/dias/1829/03/14/pdfs/GMD-1829-32.pdf#page=2","Abrir facsímil")</f>
        <v>Abrir facsímil</v>
      </c>
      <c r="K1446" s="3" t="s">
        <v>52</v>
      </c>
    </row>
    <row r="1447" spans="1:11" ht="42" customHeight="1">
      <c r="A1447" s="2" t="s">
        <v>3505</v>
      </c>
      <c r="B1447" s="2" t="s">
        <v>3505</v>
      </c>
      <c r="C1447" s="2" t="s">
        <v>151</v>
      </c>
      <c r="D1447" s="2" t="s">
        <v>18</v>
      </c>
      <c r="E1447" s="5" t="s">
        <v>671</v>
      </c>
      <c r="F1447" s="3" t="s">
        <v>672</v>
      </c>
      <c r="G1447" s="3" t="s">
        <v>71</v>
      </c>
      <c r="H1447" s="2" t="s">
        <v>50</v>
      </c>
      <c r="I1447" s="2" t="s">
        <v>3506</v>
      </c>
      <c r="J1447" s="3" t="str">
        <f>HYPERLINK("https://www.boe.es/gazeta/dias/1829/04/11/pdfs/GMD-1829-44.pdf#page=2","Abrir facsímil")</f>
        <v>Abrir facsímil</v>
      </c>
      <c r="K1447" s="3" t="s">
        <v>52</v>
      </c>
    </row>
    <row r="1448" spans="1:11" ht="42" customHeight="1">
      <c r="A1448" s="2" t="s">
        <v>3507</v>
      </c>
      <c r="B1448" s="2" t="s">
        <v>3508</v>
      </c>
      <c r="C1448" s="2" t="s">
        <v>34</v>
      </c>
      <c r="D1448" s="2" t="s">
        <v>35</v>
      </c>
      <c r="E1448" s="5" t="s">
        <v>1608</v>
      </c>
      <c r="F1448" s="3" t="s">
        <v>1609</v>
      </c>
      <c r="G1448" s="3" t="s">
        <v>30</v>
      </c>
      <c r="H1448" s="2" t="s">
        <v>50</v>
      </c>
      <c r="I1448" s="2" t="s">
        <v>3509</v>
      </c>
      <c r="J1448" s="3" t="str">
        <f>HYPERLINK("https://www.boe.es/gazeta/dias/1829/08/22/pdfs/GMD-1829-117.pdf#page=4","Abrir facsímil")</f>
        <v>Abrir facsímil</v>
      </c>
      <c r="K1448" s="3" t="s">
        <v>52</v>
      </c>
    </row>
    <row r="1449" spans="1:11" ht="42" customHeight="1">
      <c r="A1449" s="2" t="s">
        <v>3510</v>
      </c>
      <c r="B1449" s="2" t="s">
        <v>3510</v>
      </c>
      <c r="C1449" s="2" t="s">
        <v>41</v>
      </c>
      <c r="D1449" s="2" t="s">
        <v>42</v>
      </c>
      <c r="E1449" s="5" t="s">
        <v>147</v>
      </c>
      <c r="F1449" s="3" t="s">
        <v>148</v>
      </c>
      <c r="G1449" s="3" t="s">
        <v>30</v>
      </c>
      <c r="H1449" s="2" t="s">
        <v>50</v>
      </c>
      <c r="I1449" s="2" t="s">
        <v>3511</v>
      </c>
      <c r="J1449" s="3" t="str">
        <f>HYPERLINK("https://www.boe.es/gazeta/dias/1829/12/19/pdfs/GMD-1829-175.pdf#page=4","Abrir facsímil")</f>
        <v>Abrir facsímil</v>
      </c>
      <c r="K1449" s="3" t="s">
        <v>52</v>
      </c>
    </row>
    <row r="1450" spans="1:11" ht="42" customHeight="1">
      <c r="A1450" s="2" t="s">
        <v>3512</v>
      </c>
      <c r="B1450" s="2" t="s">
        <v>3513</v>
      </c>
      <c r="C1450" s="2" t="s">
        <v>41</v>
      </c>
      <c r="D1450" s="2" t="s">
        <v>42</v>
      </c>
      <c r="E1450" s="5" t="s">
        <v>248</v>
      </c>
      <c r="F1450" s="3" t="s">
        <v>249</v>
      </c>
      <c r="G1450" s="3" t="s">
        <v>21</v>
      </c>
      <c r="H1450" s="2" t="s">
        <v>50</v>
      </c>
      <c r="I1450" s="2" t="s">
        <v>3514</v>
      </c>
      <c r="J1450" s="3" t="str">
        <f>HYPERLINK("https://www.boe.es/gazeta/dias/1829/12/31/pdfs/GMD-1829-180.pdf#page=3","Abrir facsímil")</f>
        <v>Abrir facsímil</v>
      </c>
      <c r="K1450" s="3" t="s">
        <v>52</v>
      </c>
    </row>
    <row r="1451" spans="1:11" ht="42" customHeight="1">
      <c r="A1451" s="2" t="s">
        <v>3515</v>
      </c>
      <c r="B1451" s="2" t="s">
        <v>3516</v>
      </c>
      <c r="C1451" s="2" t="s">
        <v>34</v>
      </c>
      <c r="D1451" s="2" t="s">
        <v>35</v>
      </c>
      <c r="E1451" s="5" t="s">
        <v>702</v>
      </c>
      <c r="F1451" s="3" t="s">
        <v>703</v>
      </c>
      <c r="G1451" s="3" t="s">
        <v>21</v>
      </c>
      <c r="H1451" s="2" t="s">
        <v>50</v>
      </c>
      <c r="I1451" s="2" t="s">
        <v>3517</v>
      </c>
      <c r="J1451" s="3" t="str">
        <f>HYPERLINK("https://www.boe.es/gazeta/dias/1829/02/17/pdfs/GMD-1829-21.pdf#page=3","Abrir facsímil")</f>
        <v>Abrir facsímil</v>
      </c>
      <c r="K1451" s="3" t="s">
        <v>52</v>
      </c>
    </row>
    <row r="1452" spans="1:11" ht="42" customHeight="1">
      <c r="A1452" s="2" t="s">
        <v>3518</v>
      </c>
      <c r="B1452" s="2" t="s">
        <v>3519</v>
      </c>
      <c r="C1452" s="2" t="s">
        <v>17</v>
      </c>
      <c r="D1452" s="2" t="s">
        <v>18</v>
      </c>
      <c r="E1452" s="5" t="s">
        <v>344</v>
      </c>
      <c r="F1452" s="3" t="s">
        <v>345</v>
      </c>
      <c r="G1452" s="3" t="s">
        <v>30</v>
      </c>
      <c r="H1452" s="2" t="s">
        <v>50</v>
      </c>
      <c r="I1452" s="2" t="s">
        <v>3520</v>
      </c>
      <c r="J1452" s="3" t="str">
        <f>HYPERLINK("https://www.boe.es/gazeta/dias/1829/08/29/pdfs/GMD-1829-120.pdf#page=4","Abrir facsímil")</f>
        <v>Abrir facsímil</v>
      </c>
      <c r="K1452" s="3" t="s">
        <v>52</v>
      </c>
    </row>
    <row r="1453" spans="1:11" ht="42" customHeight="1">
      <c r="A1453" s="2" t="s">
        <v>3521</v>
      </c>
      <c r="B1453" s="2" t="s">
        <v>3522</v>
      </c>
      <c r="C1453" s="2" t="s">
        <v>17</v>
      </c>
      <c r="D1453" s="2" t="s">
        <v>18</v>
      </c>
      <c r="E1453" s="5" t="s">
        <v>202</v>
      </c>
      <c r="F1453" s="3" t="s">
        <v>203</v>
      </c>
      <c r="G1453" s="3" t="s">
        <v>30</v>
      </c>
      <c r="H1453" s="2" t="s">
        <v>50</v>
      </c>
      <c r="I1453" s="2" t="s">
        <v>3523</v>
      </c>
      <c r="J1453" s="3" t="str">
        <f>HYPERLINK("https://www.boe.es/gazeta/dias/1829/04/07/pdfs/GMD-1829-42.pdf#page=4","Abrir facsímil")</f>
        <v>Abrir facsímil</v>
      </c>
      <c r="K1453" s="3" t="s">
        <v>52</v>
      </c>
    </row>
    <row r="1454" spans="1:11" ht="42" customHeight="1">
      <c r="A1454" s="2" t="s">
        <v>3524</v>
      </c>
      <c r="B1454" s="2" t="s">
        <v>3524</v>
      </c>
      <c r="C1454" s="2" t="s">
        <v>34</v>
      </c>
      <c r="D1454" s="2" t="s">
        <v>35</v>
      </c>
      <c r="E1454" s="5" t="s">
        <v>62</v>
      </c>
      <c r="F1454" s="3" t="s">
        <v>63</v>
      </c>
      <c r="G1454" s="3" t="s">
        <v>495</v>
      </c>
      <c r="H1454" s="2" t="s">
        <v>50</v>
      </c>
      <c r="I1454" s="2" t="s">
        <v>3525</v>
      </c>
      <c r="J1454" s="3" t="str">
        <f>HYPERLINK("https://www.boe.es/gazeta/dias/1829/02/19/pdfs/GMD-1829-22.pdf#page=4","Abrir facsímil")</f>
        <v>Abrir facsímil</v>
      </c>
      <c r="K1454" s="3" t="s">
        <v>52</v>
      </c>
    </row>
    <row r="1455" spans="1:11" ht="42" customHeight="1">
      <c r="A1455" s="2" t="s">
        <v>3524</v>
      </c>
      <c r="B1455" s="2" t="s">
        <v>3524</v>
      </c>
      <c r="C1455" s="2" t="s">
        <v>34</v>
      </c>
      <c r="D1455" s="2" t="s">
        <v>35</v>
      </c>
      <c r="E1455" s="5" t="s">
        <v>393</v>
      </c>
      <c r="F1455" s="3" t="s">
        <v>394</v>
      </c>
      <c r="G1455" s="3" t="s">
        <v>30</v>
      </c>
      <c r="H1455" s="2" t="s">
        <v>50</v>
      </c>
      <c r="I1455" s="2" t="s">
        <v>3526</v>
      </c>
      <c r="J1455" s="3" t="str">
        <f>HYPERLINK("https://www.boe.es/gazeta/dias/1829/06/04/pdfs/GMD-1829-83.pdf#page=4","Abrir facsímil")</f>
        <v>Abrir facsímil</v>
      </c>
      <c r="K1455" s="3" t="s">
        <v>52</v>
      </c>
    </row>
    <row r="1456" spans="1:11" ht="42" customHeight="1">
      <c r="A1456" s="2" t="s">
        <v>3524</v>
      </c>
      <c r="B1456" s="2" t="s">
        <v>3524</v>
      </c>
      <c r="C1456" s="2" t="s">
        <v>41</v>
      </c>
      <c r="D1456" s="2" t="s">
        <v>42</v>
      </c>
      <c r="E1456" s="5" t="s">
        <v>1275</v>
      </c>
      <c r="F1456" s="3" t="s">
        <v>1276</v>
      </c>
      <c r="G1456" s="3" t="s">
        <v>30</v>
      </c>
      <c r="H1456" s="2" t="s">
        <v>50</v>
      </c>
      <c r="I1456" s="2" t="s">
        <v>3527</v>
      </c>
      <c r="J1456" s="3" t="str">
        <f>HYPERLINK("https://www.boe.es/gazeta/dias/1829/06/23/pdfs/GMD-1829-91.pdf#page=4","Abrir facsímil")</f>
        <v>Abrir facsímil</v>
      </c>
      <c r="K1456" s="3" t="s">
        <v>52</v>
      </c>
    </row>
    <row r="1457" spans="1:11" ht="42" customHeight="1">
      <c r="A1457" s="2" t="s">
        <v>3528</v>
      </c>
      <c r="B1457" s="2" t="s">
        <v>3529</v>
      </c>
      <c r="C1457" s="2" t="s">
        <v>34</v>
      </c>
      <c r="D1457" s="2" t="s">
        <v>35</v>
      </c>
      <c r="E1457" s="5" t="s">
        <v>1608</v>
      </c>
      <c r="F1457" s="3" t="s">
        <v>1609</v>
      </c>
      <c r="G1457" s="3" t="s">
        <v>30</v>
      </c>
      <c r="H1457" s="2" t="s">
        <v>50</v>
      </c>
      <c r="I1457" s="2" t="s">
        <v>3530</v>
      </c>
      <c r="J1457" s="3" t="str">
        <f>HYPERLINK("https://www.boe.es/gazeta/dias/1829/08/22/pdfs/GMD-1829-117.pdf#page=4","Abrir facsímil")</f>
        <v>Abrir facsímil</v>
      </c>
      <c r="K1457" s="3" t="s">
        <v>52</v>
      </c>
    </row>
    <row r="1458" spans="1:11" ht="42" customHeight="1">
      <c r="A1458" s="2" t="s">
        <v>3531</v>
      </c>
      <c r="B1458" s="2" t="s">
        <v>3531</v>
      </c>
      <c r="C1458" s="2" t="s">
        <v>41</v>
      </c>
      <c r="D1458" s="2" t="s">
        <v>42</v>
      </c>
      <c r="E1458" s="5" t="s">
        <v>3489</v>
      </c>
      <c r="F1458" s="3" t="s">
        <v>3490</v>
      </c>
      <c r="G1458" s="3" t="s">
        <v>71</v>
      </c>
      <c r="H1458" s="2" t="s">
        <v>50</v>
      </c>
      <c r="I1458" s="2" t="s">
        <v>3532</v>
      </c>
      <c r="J1458" s="3" t="str">
        <f>HYPERLINK("https://www.boe.es/gazeta/dias/1829/01/01/pdfs/GMD-1829-1.pdf#page=2","Abrir facsímil")</f>
        <v>Abrir facsímil</v>
      </c>
      <c r="K1458" s="3" t="s">
        <v>52</v>
      </c>
    </row>
    <row r="1459" spans="1:11" ht="42" customHeight="1">
      <c r="A1459" s="2" t="s">
        <v>3533</v>
      </c>
      <c r="B1459" s="2" t="s">
        <v>3534</v>
      </c>
      <c r="C1459" s="2" t="s">
        <v>41</v>
      </c>
      <c r="D1459" s="2" t="s">
        <v>42</v>
      </c>
      <c r="E1459" s="5" t="s">
        <v>75</v>
      </c>
      <c r="F1459" s="3" t="s">
        <v>76</v>
      </c>
      <c r="G1459" s="3" t="s">
        <v>21</v>
      </c>
      <c r="H1459" s="2" t="s">
        <v>50</v>
      </c>
      <c r="I1459" s="2" t="s">
        <v>3535</v>
      </c>
      <c r="J1459" s="3" t="str">
        <f>HYPERLINK("https://www.boe.es/gazeta/dias/1829/09/05/pdfs/GMD-1829-123.pdf#page=3","Abrir facsímil")</f>
        <v>Abrir facsímil</v>
      </c>
      <c r="K1459" s="3" t="s">
        <v>52</v>
      </c>
    </row>
    <row r="1460" spans="1:11" ht="42" customHeight="1">
      <c r="A1460" s="2" t="s">
        <v>3536</v>
      </c>
      <c r="B1460" s="2" t="s">
        <v>3537</v>
      </c>
      <c r="C1460" s="2" t="s">
        <v>17</v>
      </c>
      <c r="D1460" s="2" t="s">
        <v>18</v>
      </c>
      <c r="E1460" s="5" t="s">
        <v>248</v>
      </c>
      <c r="F1460" s="3" t="s">
        <v>249</v>
      </c>
      <c r="G1460" s="3" t="s">
        <v>21</v>
      </c>
      <c r="H1460" s="2" t="s">
        <v>50</v>
      </c>
      <c r="I1460" s="2" t="s">
        <v>3538</v>
      </c>
      <c r="J1460" s="3" t="str">
        <f>HYPERLINK("https://www.boe.es/gazeta/dias/1829/12/31/pdfs/GMD-1829-180.pdf#page=3","Abrir facsímil")</f>
        <v>Abrir facsímil</v>
      </c>
      <c r="K1460" s="3" t="s">
        <v>52</v>
      </c>
    </row>
    <row r="1461" spans="1:11" ht="42" customHeight="1">
      <c r="A1461" s="2" t="s">
        <v>3539</v>
      </c>
      <c r="B1461" s="2" t="s">
        <v>3539</v>
      </c>
      <c r="C1461" s="2" t="s">
        <v>41</v>
      </c>
      <c r="D1461" s="2" t="s">
        <v>42</v>
      </c>
      <c r="E1461" s="5" t="s">
        <v>168</v>
      </c>
      <c r="F1461" s="3" t="s">
        <v>169</v>
      </c>
      <c r="G1461" s="3" t="s">
        <v>71</v>
      </c>
      <c r="H1461" s="2" t="s">
        <v>50</v>
      </c>
      <c r="I1461" s="2" t="s">
        <v>3540</v>
      </c>
      <c r="J1461" s="3" t="str">
        <f>HYPERLINK("https://www.boe.es/gazeta/dias/1829/07/04/pdfs/GMD-1829-96.pdf#page=2","Abrir facsímil")</f>
        <v>Abrir facsímil</v>
      </c>
      <c r="K1461" s="3" t="s">
        <v>52</v>
      </c>
    </row>
    <row r="1462" spans="1:11" ht="42" customHeight="1">
      <c r="A1462" s="2" t="s">
        <v>3541</v>
      </c>
      <c r="B1462" s="2" t="s">
        <v>3541</v>
      </c>
      <c r="C1462" s="2" t="s">
        <v>41</v>
      </c>
      <c r="D1462" s="2" t="s">
        <v>42</v>
      </c>
      <c r="E1462" s="5" t="s">
        <v>194</v>
      </c>
      <c r="F1462" s="3" t="s">
        <v>195</v>
      </c>
      <c r="G1462" s="3" t="s">
        <v>45</v>
      </c>
      <c r="H1462" s="2" t="s">
        <v>50</v>
      </c>
      <c r="I1462" s="2" t="s">
        <v>3542</v>
      </c>
      <c r="J1462" s="3" t="str">
        <f>HYPERLINK("https://www.boe.es/gazeta/dias/1829/05/07/pdfs/GMD-1829-55.pdf#page=1","Abrir facsímil")</f>
        <v>Abrir facsímil</v>
      </c>
      <c r="K1462" s="3" t="s">
        <v>52</v>
      </c>
    </row>
    <row r="1463" spans="1:11" ht="42" customHeight="1">
      <c r="A1463" s="2" t="s">
        <v>3543</v>
      </c>
      <c r="B1463" s="2" t="s">
        <v>3543</v>
      </c>
      <c r="C1463" s="2" t="s">
        <v>41</v>
      </c>
      <c r="D1463" s="2" t="s">
        <v>42</v>
      </c>
      <c r="E1463" s="5" t="s">
        <v>202</v>
      </c>
      <c r="F1463" s="3" t="s">
        <v>203</v>
      </c>
      <c r="G1463" s="3" t="s">
        <v>71</v>
      </c>
      <c r="H1463" s="2" t="s">
        <v>50</v>
      </c>
      <c r="I1463" s="2" t="s">
        <v>3544</v>
      </c>
      <c r="J1463" s="3" t="str">
        <f>HYPERLINK("https://www.boe.es/gazeta/dias/1829/04/07/pdfs/GMD-1829-42.pdf#page=2","Abrir facsímil")</f>
        <v>Abrir facsímil</v>
      </c>
      <c r="K1463" s="3" t="s">
        <v>52</v>
      </c>
    </row>
    <row r="1464" spans="1:11" ht="42" customHeight="1">
      <c r="A1464" s="2" t="s">
        <v>3543</v>
      </c>
      <c r="B1464" s="2" t="s">
        <v>3543</v>
      </c>
      <c r="C1464" s="2" t="s">
        <v>41</v>
      </c>
      <c r="D1464" s="2" t="s">
        <v>42</v>
      </c>
      <c r="E1464" s="5" t="s">
        <v>260</v>
      </c>
      <c r="F1464" s="3" t="s">
        <v>261</v>
      </c>
      <c r="G1464" s="3" t="s">
        <v>71</v>
      </c>
      <c r="H1464" s="2" t="s">
        <v>50</v>
      </c>
      <c r="I1464" s="2" t="s">
        <v>3545</v>
      </c>
      <c r="J1464" s="3" t="str">
        <f>HYPERLINK("https://www.boe.es/gazeta/dias/1829/05/30/pdfs/GMD-1829-81.pdf#page=2","Abrir facsímil")</f>
        <v>Abrir facsímil</v>
      </c>
      <c r="K1464" s="3" t="s">
        <v>52</v>
      </c>
    </row>
    <row r="1465" spans="1:11" ht="42" customHeight="1">
      <c r="A1465" s="2" t="s">
        <v>3543</v>
      </c>
      <c r="B1465" s="2" t="s">
        <v>3543</v>
      </c>
      <c r="C1465" s="2" t="s">
        <v>41</v>
      </c>
      <c r="D1465" s="2" t="s">
        <v>42</v>
      </c>
      <c r="E1465" s="5" t="s">
        <v>164</v>
      </c>
      <c r="F1465" s="3" t="s">
        <v>165</v>
      </c>
      <c r="G1465" s="3" t="s">
        <v>71</v>
      </c>
      <c r="H1465" s="2" t="s">
        <v>50</v>
      </c>
      <c r="I1465" s="2" t="s">
        <v>3546</v>
      </c>
      <c r="J1465" s="3" t="str">
        <f>HYPERLINK("https://www.boe.es/gazeta/dias/1829/06/06/pdfs/GMD-1829-84.pdf#page=2","Abrir facsímil")</f>
        <v>Abrir facsímil</v>
      </c>
      <c r="K1465" s="3" t="s">
        <v>52</v>
      </c>
    </row>
    <row r="1466" spans="1:11" ht="42" customHeight="1">
      <c r="A1466" s="2" t="s">
        <v>3547</v>
      </c>
      <c r="B1466" s="2" t="s">
        <v>3547</v>
      </c>
      <c r="C1466" s="2" t="s">
        <v>41</v>
      </c>
      <c r="D1466" s="2" t="s">
        <v>42</v>
      </c>
      <c r="E1466" s="5" t="s">
        <v>2596</v>
      </c>
      <c r="F1466" s="3" t="s">
        <v>2597</v>
      </c>
      <c r="G1466" s="3" t="s">
        <v>30</v>
      </c>
      <c r="H1466" s="2" t="s">
        <v>50</v>
      </c>
      <c r="I1466" s="2" t="s">
        <v>3548</v>
      </c>
      <c r="J1466" s="3" t="str">
        <f>HYPERLINK("https://www.boe.es/gazeta/dias/1829/11/07/pdfs/GMD-1829-157.pdf#page=4","Abrir facsímil")</f>
        <v>Abrir facsímil</v>
      </c>
      <c r="K1466" s="3" t="s">
        <v>52</v>
      </c>
    </row>
    <row r="1467" spans="1:11" ht="42" customHeight="1">
      <c r="A1467" s="2" t="s">
        <v>3549</v>
      </c>
      <c r="B1467" s="2" t="s">
        <v>3549</v>
      </c>
      <c r="C1467" s="2" t="s">
        <v>41</v>
      </c>
      <c r="D1467" s="2" t="s">
        <v>42</v>
      </c>
      <c r="E1467" s="5" t="s">
        <v>272</v>
      </c>
      <c r="F1467" s="3" t="s">
        <v>273</v>
      </c>
      <c r="G1467" s="3" t="s">
        <v>71</v>
      </c>
      <c r="H1467" s="2" t="s">
        <v>50</v>
      </c>
      <c r="I1467" s="2" t="s">
        <v>3550</v>
      </c>
      <c r="J1467" s="3" t="str">
        <f>HYPERLINK("https://www.boe.es/gazeta/dias/1829/07/11/pdfs/GMD-1829-99.pdf#page=2","Abrir facsímil")</f>
        <v>Abrir facsímil</v>
      </c>
      <c r="K1467" s="3" t="s">
        <v>52</v>
      </c>
    </row>
    <row r="1468" spans="1:11" ht="42" customHeight="1">
      <c r="A1468" s="2" t="s">
        <v>3551</v>
      </c>
      <c r="B1468" s="2" t="s">
        <v>3552</v>
      </c>
      <c r="C1468" s="2" t="s">
        <v>17</v>
      </c>
      <c r="D1468" s="2" t="s">
        <v>18</v>
      </c>
      <c r="E1468" s="5" t="s">
        <v>62</v>
      </c>
      <c r="F1468" s="3" t="s">
        <v>63</v>
      </c>
      <c r="G1468" s="3" t="s">
        <v>495</v>
      </c>
      <c r="H1468" s="2" t="s">
        <v>50</v>
      </c>
      <c r="I1468" s="2" t="s">
        <v>3553</v>
      </c>
      <c r="J1468" s="3" t="str">
        <f>HYPERLINK("https://www.boe.es/gazeta/dias/1829/02/19/pdfs/GMD-1829-22.pdf#page=4","Abrir facsímil")</f>
        <v>Abrir facsímil</v>
      </c>
      <c r="K1468" s="3" t="s">
        <v>52</v>
      </c>
    </row>
    <row r="1469" spans="1:11" ht="42" customHeight="1">
      <c r="A1469" s="2" t="s">
        <v>3554</v>
      </c>
      <c r="B1469" s="2" t="s">
        <v>3555</v>
      </c>
      <c r="C1469" s="2" t="s">
        <v>17</v>
      </c>
      <c r="D1469" s="2" t="s">
        <v>18</v>
      </c>
      <c r="E1469" s="5" t="s">
        <v>194</v>
      </c>
      <c r="F1469" s="3" t="s">
        <v>195</v>
      </c>
      <c r="G1469" s="3" t="s">
        <v>21</v>
      </c>
      <c r="H1469" s="2" t="s">
        <v>50</v>
      </c>
      <c r="I1469" s="2" t="s">
        <v>3556</v>
      </c>
      <c r="J1469" s="3" t="str">
        <f>HYPERLINK("https://www.boe.es/gazeta/dias/1829/05/07/pdfs/GMD-1829-55.pdf#page=3","Abrir facsímil")</f>
        <v>Abrir facsímil</v>
      </c>
      <c r="K1469" s="3" t="s">
        <v>52</v>
      </c>
    </row>
    <row r="1470" spans="1:11" ht="42" customHeight="1">
      <c r="A1470" s="2" t="s">
        <v>3557</v>
      </c>
      <c r="B1470" s="2" t="s">
        <v>3558</v>
      </c>
      <c r="C1470" s="2" t="s">
        <v>151</v>
      </c>
      <c r="D1470" s="2" t="s">
        <v>18</v>
      </c>
      <c r="E1470" s="5" t="s">
        <v>674</v>
      </c>
      <c r="F1470" s="3" t="s">
        <v>675</v>
      </c>
      <c r="G1470" s="3" t="s">
        <v>30</v>
      </c>
      <c r="H1470" s="2" t="s">
        <v>50</v>
      </c>
      <c r="I1470" s="2" t="s">
        <v>3559</v>
      </c>
      <c r="J1470" s="3" t="str">
        <f>HYPERLINK("https://www.boe.es/gazeta/dias/1829/05/23/pdfs/GMD-1829-78.pdf#page=4","Abrir facsímil")</f>
        <v>Abrir facsímil</v>
      </c>
      <c r="K1470" s="3" t="s">
        <v>52</v>
      </c>
    </row>
    <row r="1471" spans="1:11" ht="42" customHeight="1">
      <c r="A1471" s="2" t="s">
        <v>3560</v>
      </c>
      <c r="B1471" s="2" t="s">
        <v>3560</v>
      </c>
      <c r="C1471" s="2" t="s">
        <v>17</v>
      </c>
      <c r="D1471" s="2" t="s">
        <v>18</v>
      </c>
      <c r="E1471" s="5" t="s">
        <v>1608</v>
      </c>
      <c r="F1471" s="3" t="s">
        <v>1609</v>
      </c>
      <c r="G1471" s="3" t="s">
        <v>71</v>
      </c>
      <c r="H1471" s="2" t="s">
        <v>50</v>
      </c>
      <c r="I1471" s="2" t="s">
        <v>3561</v>
      </c>
      <c r="J1471" s="3" t="str">
        <f>HYPERLINK("https://www.boe.es/gazeta/dias/1829/08/22/pdfs/GMD-1829-117.pdf#page=2","Abrir facsímil")</f>
        <v>Abrir facsímil</v>
      </c>
      <c r="K1471" s="3" t="s">
        <v>52</v>
      </c>
    </row>
    <row r="1472" spans="1:11" ht="42" customHeight="1">
      <c r="A1472" s="2" t="s">
        <v>3562</v>
      </c>
      <c r="B1472" s="2" t="s">
        <v>3562</v>
      </c>
      <c r="C1472" s="2" t="s">
        <v>17</v>
      </c>
      <c r="D1472" s="2" t="s">
        <v>18</v>
      </c>
      <c r="E1472" s="5" t="s">
        <v>56</v>
      </c>
      <c r="F1472" s="3" t="s">
        <v>57</v>
      </c>
      <c r="G1472" s="3" t="s">
        <v>30</v>
      </c>
      <c r="H1472" s="2" t="s">
        <v>50</v>
      </c>
      <c r="I1472" s="2" t="s">
        <v>3563</v>
      </c>
      <c r="J1472" s="3" t="str">
        <f>HYPERLINK("https://www.boe.es/gazeta/dias/1829/09/15/pdfs/GMD-1829-134.pdf#page=4","Abrir facsímil")</f>
        <v>Abrir facsímil</v>
      </c>
      <c r="K1472" s="3" t="s">
        <v>52</v>
      </c>
    </row>
    <row r="1473" spans="1:11" ht="42" customHeight="1">
      <c r="A1473" s="2" t="s">
        <v>3564</v>
      </c>
      <c r="B1473" s="2" t="s">
        <v>3565</v>
      </c>
      <c r="C1473" s="2" t="s">
        <v>41</v>
      </c>
      <c r="D1473" s="2" t="s">
        <v>42</v>
      </c>
      <c r="E1473" s="5" t="s">
        <v>36</v>
      </c>
      <c r="F1473" s="3" t="s">
        <v>37</v>
      </c>
      <c r="G1473" s="3" t="s">
        <v>21</v>
      </c>
      <c r="H1473" s="2" t="s">
        <v>50</v>
      </c>
      <c r="I1473" s="2" t="s">
        <v>3566</v>
      </c>
      <c r="J1473" s="3" t="str">
        <f>HYPERLINK("https://www.boe.es/gazeta/dias/1829/11/12/pdfs/GMD-1829-159.pdf#page=3","Abrir facsímil")</f>
        <v>Abrir facsímil</v>
      </c>
      <c r="K1473" s="3" t="s">
        <v>52</v>
      </c>
    </row>
    <row r="1474" spans="1:11" ht="42" customHeight="1">
      <c r="A1474" s="2" t="s">
        <v>3567</v>
      </c>
      <c r="B1474" s="2" t="s">
        <v>3568</v>
      </c>
      <c r="C1474" s="2" t="s">
        <v>17</v>
      </c>
      <c r="D1474" s="2" t="s">
        <v>18</v>
      </c>
      <c r="E1474" s="5" t="s">
        <v>214</v>
      </c>
      <c r="F1474" s="3" t="s">
        <v>215</v>
      </c>
      <c r="G1474" s="3" t="s">
        <v>30</v>
      </c>
      <c r="H1474" s="2" t="s">
        <v>50</v>
      </c>
      <c r="I1474" s="2" t="s">
        <v>3569</v>
      </c>
      <c r="J1474" s="3" t="str">
        <f>HYPERLINK("https://www.boe.es/gazeta/dias/1829/08/13/pdfs/GMD-1829-113.pdf#page=4","Abrir facsímil")</f>
        <v>Abrir facsímil</v>
      </c>
      <c r="K1474" s="3" t="s">
        <v>52</v>
      </c>
    </row>
    <row r="1475" spans="1:11" ht="42" customHeight="1">
      <c r="A1475" s="2" t="s">
        <v>3570</v>
      </c>
      <c r="B1475" s="2" t="s">
        <v>3571</v>
      </c>
      <c r="C1475" s="2" t="s">
        <v>17</v>
      </c>
      <c r="D1475" s="2" t="s">
        <v>18</v>
      </c>
      <c r="E1475" s="5" t="s">
        <v>584</v>
      </c>
      <c r="F1475" s="3" t="s">
        <v>585</v>
      </c>
      <c r="G1475" s="3" t="s">
        <v>30</v>
      </c>
      <c r="H1475" s="2" t="s">
        <v>22</v>
      </c>
      <c r="I1475" s="2" t="s">
        <v>3572</v>
      </c>
      <c r="J1475" s="3" t="str">
        <f>HYPERLINK("https://www.boe.es/gazeta/dias/1829/08/15/pdfs/GMD-1829-114.pdf#page=4","Abrir facsímil")</f>
        <v>Abrir facsímil</v>
      </c>
      <c r="K1475" s="3" t="s">
        <v>24</v>
      </c>
    </row>
    <row r="1476" spans="1:11" ht="42" customHeight="1">
      <c r="A1476" s="2" t="s">
        <v>3573</v>
      </c>
      <c r="B1476" s="2" t="s">
        <v>3573</v>
      </c>
      <c r="C1476" s="2" t="s">
        <v>41</v>
      </c>
      <c r="D1476" s="2" t="s">
        <v>42</v>
      </c>
      <c r="E1476" s="5" t="s">
        <v>958</v>
      </c>
      <c r="F1476" s="3" t="s">
        <v>959</v>
      </c>
      <c r="G1476" s="3" t="s">
        <v>71</v>
      </c>
      <c r="H1476" s="2" t="s">
        <v>50</v>
      </c>
      <c r="I1476" s="2" t="s">
        <v>3574</v>
      </c>
      <c r="J1476" s="3" t="str">
        <f>HYPERLINK("https://www.boe.es/gazeta/dias/1829/09/19/pdfs/GMD-1829-136.pdf#page=2","Abrir facsímil")</f>
        <v>Abrir facsímil</v>
      </c>
      <c r="K1476" s="3" t="s">
        <v>52</v>
      </c>
    </row>
    <row r="1477" spans="1:11" ht="42" customHeight="1">
      <c r="A1477" s="2" t="s">
        <v>3575</v>
      </c>
      <c r="B1477" s="2" t="s">
        <v>3576</v>
      </c>
      <c r="C1477" s="2" t="s">
        <v>167</v>
      </c>
      <c r="D1477" s="2" t="s">
        <v>18</v>
      </c>
      <c r="E1477" s="5" t="s">
        <v>83</v>
      </c>
      <c r="F1477" s="3" t="s">
        <v>84</v>
      </c>
      <c r="G1477" s="3" t="s">
        <v>30</v>
      </c>
      <c r="H1477" s="2" t="s">
        <v>50</v>
      </c>
      <c r="I1477" s="2" t="s">
        <v>3577</v>
      </c>
      <c r="J1477" s="3" t="str">
        <f>HYPERLINK("https://www.boe.es/gazeta/dias/1829/08/04/pdfs/GMD-1829-109.pdf#page=4","Abrir facsímil")</f>
        <v>Abrir facsímil</v>
      </c>
      <c r="K1477" s="3" t="s">
        <v>52</v>
      </c>
    </row>
    <row r="1478" spans="1:11" ht="42" customHeight="1">
      <c r="A1478" s="2" t="s">
        <v>3578</v>
      </c>
      <c r="B1478" s="2" t="s">
        <v>3579</v>
      </c>
      <c r="C1478" s="2" t="s">
        <v>41</v>
      </c>
      <c r="D1478" s="2" t="s">
        <v>42</v>
      </c>
      <c r="E1478" s="5" t="s">
        <v>745</v>
      </c>
      <c r="F1478" s="3" t="s">
        <v>746</v>
      </c>
      <c r="G1478" s="3" t="s">
        <v>45</v>
      </c>
      <c r="H1478" s="2" t="s">
        <v>50</v>
      </c>
      <c r="I1478" s="2" t="s">
        <v>3580</v>
      </c>
      <c r="J1478" s="3" t="str">
        <f>HYPERLINK("https://www.boe.es/gazeta/dias/1829/05/16/pdfs/GMD-1829-72.pdf#page=1","Abrir facsímil")</f>
        <v>Abrir facsímil</v>
      </c>
      <c r="K1478" s="3" t="s">
        <v>52</v>
      </c>
    </row>
    <row r="1479" spans="1:11" ht="42" customHeight="1">
      <c r="A1479" s="2" t="s">
        <v>3581</v>
      </c>
      <c r="B1479" s="2" t="s">
        <v>3582</v>
      </c>
      <c r="C1479" s="2" t="s">
        <v>41</v>
      </c>
      <c r="D1479" s="2" t="s">
        <v>42</v>
      </c>
      <c r="E1479" s="5" t="s">
        <v>745</v>
      </c>
      <c r="F1479" s="3" t="s">
        <v>746</v>
      </c>
      <c r="G1479" s="3" t="s">
        <v>45</v>
      </c>
      <c r="H1479" s="2" t="s">
        <v>50</v>
      </c>
      <c r="I1479" s="2" t="s">
        <v>3583</v>
      </c>
      <c r="J1479" s="3" t="str">
        <f>HYPERLINK("https://www.boe.es/gazeta/dias/1829/05/16/pdfs/GMD-1829-72.pdf#page=1","Abrir facsímil")</f>
        <v>Abrir facsímil</v>
      </c>
      <c r="K1479" s="3" t="s">
        <v>52</v>
      </c>
    </row>
    <row r="1480" spans="1:11" ht="42" customHeight="1">
      <c r="A1480" s="2" t="s">
        <v>3584</v>
      </c>
      <c r="B1480" s="2" t="s">
        <v>3584</v>
      </c>
      <c r="C1480" s="2" t="s">
        <v>55</v>
      </c>
      <c r="D1480" s="2" t="s">
        <v>18</v>
      </c>
      <c r="E1480" s="5" t="s">
        <v>569</v>
      </c>
      <c r="F1480" s="3" t="s">
        <v>570</v>
      </c>
      <c r="G1480" s="3" t="s">
        <v>30</v>
      </c>
      <c r="H1480" s="2" t="s">
        <v>50</v>
      </c>
      <c r="I1480" s="2" t="s">
        <v>3585</v>
      </c>
      <c r="J1480" s="3" t="str">
        <f>HYPERLINK("https://www.boe.es/gazeta/dias/1829/05/21/pdfs/GMD-1829-77.pdf#page=4","Abrir facsímil")</f>
        <v>Abrir facsímil</v>
      </c>
      <c r="K1480" s="3" t="s">
        <v>52</v>
      </c>
    </row>
    <row r="1481" spans="1:11" ht="42" customHeight="1">
      <c r="A1481" s="2" t="s">
        <v>3586</v>
      </c>
      <c r="B1481" s="2" t="s">
        <v>3587</v>
      </c>
      <c r="C1481" s="2" t="s">
        <v>151</v>
      </c>
      <c r="D1481" s="2" t="s">
        <v>18</v>
      </c>
      <c r="E1481" s="5" t="s">
        <v>168</v>
      </c>
      <c r="F1481" s="3" t="s">
        <v>169</v>
      </c>
      <c r="G1481" s="3" t="s">
        <v>30</v>
      </c>
      <c r="H1481" s="2" t="s">
        <v>50</v>
      </c>
      <c r="I1481" s="2" t="s">
        <v>3588</v>
      </c>
      <c r="J1481" s="3" t="str">
        <f>HYPERLINK("https://www.boe.es/gazeta/dias/1829/07/04/pdfs/GMD-1829-96.pdf#page=4","Abrir facsímil")</f>
        <v>Abrir facsímil</v>
      </c>
      <c r="K1481" s="3" t="s">
        <v>52</v>
      </c>
    </row>
    <row r="1482" spans="1:11" ht="42" customHeight="1">
      <c r="A1482" s="2" t="s">
        <v>3589</v>
      </c>
      <c r="B1482" s="2" t="s">
        <v>3589</v>
      </c>
      <c r="C1482" s="2" t="s">
        <v>41</v>
      </c>
      <c r="D1482" s="2" t="s">
        <v>42</v>
      </c>
      <c r="E1482" s="5" t="s">
        <v>380</v>
      </c>
      <c r="F1482" s="3" t="s">
        <v>381</v>
      </c>
      <c r="G1482" s="3" t="s">
        <v>71</v>
      </c>
      <c r="H1482" s="2" t="s">
        <v>50</v>
      </c>
      <c r="I1482" s="2" t="s">
        <v>3590</v>
      </c>
      <c r="J1482" s="3" t="str">
        <f>HYPERLINK("https://www.boe.es/gazeta/dias/1829/11/10/pdfs/GMD-1829-158.pdf#page=2","Abrir facsímil")</f>
        <v>Abrir facsímil</v>
      </c>
      <c r="K1482" s="3" t="s">
        <v>52</v>
      </c>
    </row>
    <row r="1483" spans="1:11" ht="42" customHeight="1">
      <c r="A1483" s="2" t="s">
        <v>3591</v>
      </c>
      <c r="B1483" s="2" t="s">
        <v>3591</v>
      </c>
      <c r="C1483" s="2" t="s">
        <v>151</v>
      </c>
      <c r="D1483" s="2" t="s">
        <v>18</v>
      </c>
      <c r="E1483" s="5" t="s">
        <v>1642</v>
      </c>
      <c r="F1483" s="3" t="s">
        <v>1643</v>
      </c>
      <c r="G1483" s="3" t="s">
        <v>21</v>
      </c>
      <c r="H1483" s="2" t="s">
        <v>50</v>
      </c>
      <c r="I1483" s="2" t="s">
        <v>3592</v>
      </c>
      <c r="J1483" s="3" t="str">
        <f>HYPERLINK("https://www.boe.es/gazeta/dias/1829/09/24/pdfs/GMD-1829-138.pdf#page=3","Abrir facsímil")</f>
        <v>Abrir facsímil</v>
      </c>
      <c r="K1483" s="3" t="s">
        <v>52</v>
      </c>
    </row>
    <row r="1484" spans="1:11" ht="42" customHeight="1">
      <c r="A1484" s="2" t="s">
        <v>3593</v>
      </c>
      <c r="B1484" s="2" t="s">
        <v>3594</v>
      </c>
      <c r="C1484" s="2" t="s">
        <v>34</v>
      </c>
      <c r="D1484" s="2" t="s">
        <v>35</v>
      </c>
      <c r="E1484" s="5" t="s">
        <v>1642</v>
      </c>
      <c r="F1484" s="3" t="s">
        <v>1643</v>
      </c>
      <c r="G1484" s="3" t="s">
        <v>21</v>
      </c>
      <c r="H1484" s="2" t="s">
        <v>50</v>
      </c>
      <c r="I1484" s="2" t="s">
        <v>3595</v>
      </c>
      <c r="J1484" s="3" t="str">
        <f>HYPERLINK("https://www.boe.es/gazeta/dias/1829/09/24/pdfs/GMD-1829-138.pdf#page=3","Abrir facsímil")</f>
        <v>Abrir facsímil</v>
      </c>
      <c r="K1484" s="3" t="s">
        <v>52</v>
      </c>
    </row>
    <row r="1485" spans="1:11" ht="42" customHeight="1">
      <c r="A1485" s="2" t="s">
        <v>3596</v>
      </c>
      <c r="B1485" s="2" t="s">
        <v>3597</v>
      </c>
      <c r="C1485" s="2" t="s">
        <v>151</v>
      </c>
      <c r="D1485" s="2" t="s">
        <v>18</v>
      </c>
      <c r="E1485" s="5" t="s">
        <v>1642</v>
      </c>
      <c r="F1485" s="3" t="s">
        <v>1643</v>
      </c>
      <c r="G1485" s="3" t="s">
        <v>21</v>
      </c>
      <c r="H1485" s="2" t="s">
        <v>50</v>
      </c>
      <c r="I1485" s="2" t="s">
        <v>3598</v>
      </c>
      <c r="J1485" s="3" t="str">
        <f>HYPERLINK("https://www.boe.es/gazeta/dias/1829/09/24/pdfs/GMD-1829-138.pdf#page=3","Abrir facsímil")</f>
        <v>Abrir facsímil</v>
      </c>
      <c r="K1485" s="3" t="s">
        <v>52</v>
      </c>
    </row>
    <row r="1486" spans="1:11" ht="42" customHeight="1">
      <c r="A1486" s="2" t="s">
        <v>3599</v>
      </c>
      <c r="B1486" s="2" t="s">
        <v>3600</v>
      </c>
      <c r="C1486" s="2" t="s">
        <v>17</v>
      </c>
      <c r="D1486" s="2" t="s">
        <v>18</v>
      </c>
      <c r="E1486" s="5" t="s">
        <v>456</v>
      </c>
      <c r="F1486" s="3" t="s">
        <v>457</v>
      </c>
      <c r="G1486" s="3" t="s">
        <v>1466</v>
      </c>
      <c r="H1486" s="2" t="s">
        <v>50</v>
      </c>
      <c r="I1486" s="2" t="s">
        <v>3601</v>
      </c>
      <c r="J1486" s="3" t="str">
        <f>HYPERLINK("https://www.boe.es/gazeta/dias/1829/02/12/pdfs/GMD-1829-19.pdf#page=4","Abrir facsímil")</f>
        <v>Abrir facsímil</v>
      </c>
      <c r="K1486" s="3" t="s">
        <v>52</v>
      </c>
    </row>
    <row r="1487" spans="1:11" ht="42" customHeight="1">
      <c r="A1487" s="2" t="s">
        <v>3602</v>
      </c>
      <c r="B1487" s="2" t="s">
        <v>3603</v>
      </c>
      <c r="C1487" s="2" t="s">
        <v>34</v>
      </c>
      <c r="D1487" s="2" t="s">
        <v>35</v>
      </c>
      <c r="E1487" s="5" t="s">
        <v>504</v>
      </c>
      <c r="F1487" s="3" t="s">
        <v>505</v>
      </c>
      <c r="G1487" s="3" t="s">
        <v>71</v>
      </c>
      <c r="H1487" s="2" t="s">
        <v>50</v>
      </c>
      <c r="I1487" s="2" t="s">
        <v>3604</v>
      </c>
      <c r="J1487" s="3" t="str">
        <f>HYPERLINK("https://www.boe.es/gazeta/dias/1829/12/03/pdfs/GMD-1829-168.pdf#page=2","Abrir facsímil")</f>
        <v>Abrir facsímil</v>
      </c>
      <c r="K1487" s="3" t="s">
        <v>52</v>
      </c>
    </row>
    <row r="1488" spans="1:11" ht="42" customHeight="1">
      <c r="A1488" s="2" t="s">
        <v>3605</v>
      </c>
      <c r="B1488" s="2" t="s">
        <v>3605</v>
      </c>
      <c r="C1488" s="2" t="s">
        <v>41</v>
      </c>
      <c r="D1488" s="2" t="s">
        <v>42</v>
      </c>
      <c r="E1488" s="5" t="s">
        <v>1275</v>
      </c>
      <c r="F1488" s="3" t="s">
        <v>1276</v>
      </c>
      <c r="G1488" s="3" t="s">
        <v>21</v>
      </c>
      <c r="H1488" s="2" t="s">
        <v>50</v>
      </c>
      <c r="I1488" s="2" t="s">
        <v>3606</v>
      </c>
      <c r="J1488" s="3" t="str">
        <f>HYPERLINK("https://www.boe.es/gazeta/dias/1829/06/23/pdfs/GMD-1829-91.pdf#page=3","Abrir facsímil")</f>
        <v>Abrir facsímil</v>
      </c>
      <c r="K1488" s="3" t="s">
        <v>52</v>
      </c>
    </row>
    <row r="1489" spans="1:11" ht="42" customHeight="1">
      <c r="A1489" s="2" t="s">
        <v>3607</v>
      </c>
      <c r="B1489" s="2" t="s">
        <v>3608</v>
      </c>
      <c r="C1489" s="2" t="s">
        <v>27</v>
      </c>
      <c r="D1489" s="2" t="s">
        <v>18</v>
      </c>
      <c r="E1489" s="5" t="s">
        <v>1291</v>
      </c>
      <c r="F1489" s="3" t="s">
        <v>1292</v>
      </c>
      <c r="G1489" s="3" t="s">
        <v>30</v>
      </c>
      <c r="H1489" s="2" t="s">
        <v>22</v>
      </c>
      <c r="I1489" s="2" t="s">
        <v>3609</v>
      </c>
      <c r="J1489" s="3" t="str">
        <f>HYPERLINK("https://www.boe.es/gazeta/dias/1829/12/17/pdfs/GMD-1829-174.pdf#page=4","Abrir facsímil")</f>
        <v>Abrir facsímil</v>
      </c>
      <c r="K1489" s="3" t="s">
        <v>24</v>
      </c>
    </row>
    <row r="1490" spans="1:11" ht="42" customHeight="1">
      <c r="A1490" s="2" t="s">
        <v>3610</v>
      </c>
      <c r="B1490" s="2" t="s">
        <v>3610</v>
      </c>
      <c r="C1490" s="2" t="s">
        <v>41</v>
      </c>
      <c r="D1490" s="2" t="s">
        <v>42</v>
      </c>
      <c r="E1490" s="5" t="s">
        <v>1679</v>
      </c>
      <c r="F1490" s="3" t="s">
        <v>1680</v>
      </c>
      <c r="G1490" s="3" t="s">
        <v>21</v>
      </c>
      <c r="H1490" s="2" t="s">
        <v>50</v>
      </c>
      <c r="I1490" s="2" t="s">
        <v>3611</v>
      </c>
      <c r="J1490" s="3" t="str">
        <f>HYPERLINK("https://www.boe.es/gazeta/dias/1829/01/24/pdfs/GMD-1829-11.pdf#page=3","Abrir facsímil")</f>
        <v>Abrir facsímil</v>
      </c>
      <c r="K1490" s="3" t="s">
        <v>52</v>
      </c>
    </row>
    <row r="1491" spans="1:11" ht="42" customHeight="1">
      <c r="A1491" s="2" t="s">
        <v>3612</v>
      </c>
      <c r="B1491" s="2" t="s">
        <v>3613</v>
      </c>
      <c r="C1491" s="2" t="s">
        <v>151</v>
      </c>
      <c r="D1491" s="2" t="s">
        <v>18</v>
      </c>
      <c r="E1491" s="5" t="s">
        <v>183</v>
      </c>
      <c r="F1491" s="3" t="s">
        <v>184</v>
      </c>
      <c r="G1491" s="3" t="s">
        <v>21</v>
      </c>
      <c r="H1491" s="2" t="s">
        <v>50</v>
      </c>
      <c r="I1491" s="2" t="s">
        <v>3614</v>
      </c>
      <c r="J1491" s="3" t="str">
        <f>HYPERLINK("https://www.boe.es/gazeta/dias/1829/10/13/pdfs/GMD-1829-146.pdf#page=3","Abrir facsímil")</f>
        <v>Abrir facsímil</v>
      </c>
      <c r="K1491" s="3" t="s">
        <v>52</v>
      </c>
    </row>
    <row r="1492" spans="1:11" ht="42" customHeight="1">
      <c r="A1492" s="2" t="s">
        <v>3615</v>
      </c>
      <c r="B1492" s="2" t="s">
        <v>3615</v>
      </c>
      <c r="C1492" s="2" t="s">
        <v>41</v>
      </c>
      <c r="D1492" s="2" t="s">
        <v>42</v>
      </c>
      <c r="E1492" s="5" t="s">
        <v>1015</v>
      </c>
      <c r="F1492" s="3" t="s">
        <v>1016</v>
      </c>
      <c r="G1492" s="3" t="s">
        <v>71</v>
      </c>
      <c r="H1492" s="2" t="s">
        <v>50</v>
      </c>
      <c r="I1492" s="2" t="s">
        <v>3616</v>
      </c>
      <c r="J1492" s="3" t="str">
        <f>HYPERLINK("https://www.boe.es/gazeta/dias/1829/10/17/pdfs/GMD-1829-148.pdf#page=2","Abrir facsímil")</f>
        <v>Abrir facsímil</v>
      </c>
      <c r="K1492" s="3" t="s">
        <v>52</v>
      </c>
    </row>
    <row r="1493" spans="1:11" ht="42" customHeight="1">
      <c r="A1493" s="2" t="s">
        <v>3617</v>
      </c>
      <c r="B1493" s="2" t="s">
        <v>3617</v>
      </c>
      <c r="C1493" s="2" t="s">
        <v>41</v>
      </c>
      <c r="D1493" s="2" t="s">
        <v>42</v>
      </c>
      <c r="E1493" s="5" t="s">
        <v>521</v>
      </c>
      <c r="F1493" s="3" t="s">
        <v>522</v>
      </c>
      <c r="G1493" s="3" t="s">
        <v>45</v>
      </c>
      <c r="H1493" s="2" t="s">
        <v>50</v>
      </c>
      <c r="I1493" s="2" t="s">
        <v>3618</v>
      </c>
      <c r="J1493" s="3" t="str">
        <f>HYPERLINK("https://www.boe.es/gazeta/dias/1829/01/27/pdfs/GMD-1829-12.pdf#page=1","Abrir facsímil")</f>
        <v>Abrir facsímil</v>
      </c>
      <c r="K1493" s="3" t="s">
        <v>52</v>
      </c>
    </row>
    <row r="1494" spans="1:11" ht="42" customHeight="1">
      <c r="A1494" s="2" t="s">
        <v>3619</v>
      </c>
      <c r="B1494" s="2" t="s">
        <v>3620</v>
      </c>
      <c r="C1494" s="2" t="s">
        <v>61</v>
      </c>
      <c r="D1494" s="2" t="s">
        <v>18</v>
      </c>
      <c r="E1494" s="5" t="s">
        <v>1007</v>
      </c>
      <c r="F1494" s="3" t="s">
        <v>1008</v>
      </c>
      <c r="G1494" s="3" t="s">
        <v>71</v>
      </c>
      <c r="H1494" s="2" t="s">
        <v>50</v>
      </c>
      <c r="I1494" s="2" t="s">
        <v>3621</v>
      </c>
      <c r="J1494" s="3" t="str">
        <f>HYPERLINK("https://www.boe.es/gazeta/dias/1829/08/27/pdfs/GMD-1829-119.pdf#page=2","Abrir facsímil")</f>
        <v>Abrir facsímil</v>
      </c>
      <c r="K1494" s="3" t="s">
        <v>52</v>
      </c>
    </row>
    <row r="1495" spans="1:11" ht="42" customHeight="1">
      <c r="A1495" s="2" t="s">
        <v>3622</v>
      </c>
      <c r="B1495" s="2" t="s">
        <v>3623</v>
      </c>
      <c r="C1495" s="2" t="s">
        <v>41</v>
      </c>
      <c r="D1495" s="2" t="s">
        <v>42</v>
      </c>
      <c r="E1495" s="5" t="s">
        <v>102</v>
      </c>
      <c r="F1495" s="3" t="s">
        <v>103</v>
      </c>
      <c r="G1495" s="3" t="s">
        <v>21</v>
      </c>
      <c r="H1495" s="2" t="s">
        <v>50</v>
      </c>
      <c r="I1495" s="2" t="s">
        <v>3624</v>
      </c>
      <c r="J1495" s="3" t="str">
        <f>HYPERLINK("https://www.boe.es/gazeta/dias/1829/01/31/pdfs/GMD-1829-14.pdf#page=3","Abrir facsímil")</f>
        <v>Abrir facsímil</v>
      </c>
      <c r="K1495" s="3" t="s">
        <v>52</v>
      </c>
    </row>
    <row r="1496" spans="1:11" ht="42" customHeight="1">
      <c r="A1496" s="2" t="s">
        <v>3625</v>
      </c>
      <c r="B1496" s="2" t="s">
        <v>3625</v>
      </c>
      <c r="C1496" s="2" t="s">
        <v>151</v>
      </c>
      <c r="D1496" s="2" t="s">
        <v>18</v>
      </c>
      <c r="E1496" s="5" t="s">
        <v>91</v>
      </c>
      <c r="F1496" s="3" t="s">
        <v>92</v>
      </c>
      <c r="G1496" s="3" t="s">
        <v>71</v>
      </c>
      <c r="H1496" s="2" t="s">
        <v>50</v>
      </c>
      <c r="I1496" s="2" t="s">
        <v>3626</v>
      </c>
      <c r="J1496" s="3" t="str">
        <f>HYPERLINK("https://www.boe.es/gazeta/dias/1829/02/28/pdfs/GMD-1829-26.pdf#page=2","Abrir facsímil")</f>
        <v>Abrir facsímil</v>
      </c>
      <c r="K1496" s="3" t="s">
        <v>52</v>
      </c>
    </row>
    <row r="1497" spans="1:11" ht="42" customHeight="1">
      <c r="A1497" s="2" t="s">
        <v>3627</v>
      </c>
      <c r="B1497" s="2" t="s">
        <v>3628</v>
      </c>
      <c r="C1497" s="2" t="s">
        <v>41</v>
      </c>
      <c r="D1497" s="2" t="s">
        <v>42</v>
      </c>
      <c r="E1497" s="5" t="s">
        <v>1501</v>
      </c>
      <c r="F1497" s="3" t="s">
        <v>1502</v>
      </c>
      <c r="G1497" s="3" t="s">
        <v>45</v>
      </c>
      <c r="H1497" s="2" t="s">
        <v>50</v>
      </c>
      <c r="I1497" s="2" t="s">
        <v>3629</v>
      </c>
      <c r="J1497" s="3" t="str">
        <f>HYPERLINK("https://www.boe.es/gazeta/dias/1829/04/14/pdfs/GMD-1829-45.pdf#page=1","Abrir facsímil")</f>
        <v>Abrir facsímil</v>
      </c>
      <c r="K1497" s="3" t="s">
        <v>52</v>
      </c>
    </row>
    <row r="1498" spans="1:11" ht="42" customHeight="1">
      <c r="A1498" s="2" t="s">
        <v>3630</v>
      </c>
      <c r="B1498" s="2" t="s">
        <v>3631</v>
      </c>
      <c r="C1498" s="2" t="s">
        <v>17</v>
      </c>
      <c r="D1498" s="2" t="s">
        <v>18</v>
      </c>
      <c r="E1498" s="5" t="s">
        <v>737</v>
      </c>
      <c r="F1498" s="3" t="s">
        <v>738</v>
      </c>
      <c r="G1498" s="3" t="s">
        <v>21</v>
      </c>
      <c r="H1498" s="2" t="s">
        <v>50</v>
      </c>
      <c r="I1498" s="2" t="s">
        <v>3632</v>
      </c>
      <c r="J1498" s="3" t="str">
        <f>HYPERLINK("https://www.boe.es/gazeta/dias/1829/06/11/pdfs/GMD-1829-86.pdf#page=3","Abrir facsímil")</f>
        <v>Abrir facsímil</v>
      </c>
      <c r="K1498" s="3" t="s">
        <v>52</v>
      </c>
    </row>
    <row r="1499" spans="1:11" ht="42" customHeight="1">
      <c r="A1499" s="2" t="s">
        <v>3633</v>
      </c>
      <c r="B1499" s="2" t="s">
        <v>3634</v>
      </c>
      <c r="C1499" s="2" t="s">
        <v>41</v>
      </c>
      <c r="D1499" s="2" t="s">
        <v>42</v>
      </c>
      <c r="E1499" s="5" t="s">
        <v>75</v>
      </c>
      <c r="F1499" s="3" t="s">
        <v>76</v>
      </c>
      <c r="G1499" s="3" t="s">
        <v>21</v>
      </c>
      <c r="H1499" s="2" t="s">
        <v>50</v>
      </c>
      <c r="I1499" s="2" t="s">
        <v>3635</v>
      </c>
      <c r="J1499" s="3" t="str">
        <f>HYPERLINK("https://www.boe.es/gazeta/dias/1829/09/05/pdfs/GMD-1829-123.pdf#page=3","Abrir facsímil")</f>
        <v>Abrir facsímil</v>
      </c>
      <c r="K1499" s="3" t="s">
        <v>52</v>
      </c>
    </row>
    <row r="1500" spans="1:11" ht="42" customHeight="1">
      <c r="A1500" s="2" t="s">
        <v>3636</v>
      </c>
      <c r="B1500" s="2" t="s">
        <v>3637</v>
      </c>
      <c r="C1500" s="2" t="s">
        <v>55</v>
      </c>
      <c r="D1500" s="2" t="s">
        <v>18</v>
      </c>
      <c r="E1500" s="5" t="s">
        <v>147</v>
      </c>
      <c r="F1500" s="3" t="s">
        <v>148</v>
      </c>
      <c r="G1500" s="3" t="s">
        <v>30</v>
      </c>
      <c r="H1500" s="2" t="s">
        <v>22</v>
      </c>
      <c r="I1500" s="2" t="s">
        <v>3638</v>
      </c>
      <c r="J1500" s="3" t="str">
        <f>HYPERLINK("https://www.boe.es/gazeta/dias/1829/12/19/pdfs/GMD-1829-175.pdf#page=4","Abrir facsímil")</f>
        <v>Abrir facsímil</v>
      </c>
      <c r="K1500" s="3" t="s">
        <v>24</v>
      </c>
    </row>
    <row r="1501" spans="1:11" ht="42" customHeight="1">
      <c r="A1501" s="2" t="s">
        <v>3639</v>
      </c>
      <c r="B1501" s="2" t="s">
        <v>3640</v>
      </c>
      <c r="C1501" s="2" t="s">
        <v>17</v>
      </c>
      <c r="D1501" s="2" t="s">
        <v>18</v>
      </c>
      <c r="E1501" s="5" t="s">
        <v>737</v>
      </c>
      <c r="F1501" s="3" t="s">
        <v>738</v>
      </c>
      <c r="G1501" s="3" t="s">
        <v>21</v>
      </c>
      <c r="H1501" s="2" t="s">
        <v>50</v>
      </c>
      <c r="I1501" s="2" t="s">
        <v>3641</v>
      </c>
      <c r="J1501" s="3" t="str">
        <f>HYPERLINK("https://www.boe.es/gazeta/dias/1829/06/11/pdfs/GMD-1829-86.pdf#page=3","Abrir facsímil")</f>
        <v>Abrir facsímil</v>
      </c>
      <c r="K1501" s="3" t="s">
        <v>52</v>
      </c>
    </row>
    <row r="1502" spans="1:11" ht="42" customHeight="1">
      <c r="A1502" s="2" t="s">
        <v>3642</v>
      </c>
      <c r="B1502" s="2" t="s">
        <v>3643</v>
      </c>
      <c r="C1502" s="2" t="s">
        <v>41</v>
      </c>
      <c r="D1502" s="2" t="s">
        <v>42</v>
      </c>
      <c r="E1502" s="5" t="s">
        <v>294</v>
      </c>
      <c r="F1502" s="3" t="s">
        <v>295</v>
      </c>
      <c r="G1502" s="3" t="s">
        <v>30</v>
      </c>
      <c r="H1502" s="2" t="s">
        <v>50</v>
      </c>
      <c r="I1502" s="2" t="s">
        <v>3644</v>
      </c>
      <c r="J1502" s="3" t="str">
        <f>HYPERLINK("https://www.boe.es/gazeta/dias/1829/03/21/pdfs/GMD-1829-35.pdf#page=4","Abrir facsímil")</f>
        <v>Abrir facsímil</v>
      </c>
      <c r="K1502" s="3" t="s">
        <v>52</v>
      </c>
    </row>
    <row r="1503" spans="1:11" ht="42" customHeight="1">
      <c r="A1503" s="2" t="s">
        <v>3645</v>
      </c>
      <c r="B1503" s="2" t="s">
        <v>3646</v>
      </c>
      <c r="C1503" s="2" t="s">
        <v>17</v>
      </c>
      <c r="D1503" s="2" t="s">
        <v>18</v>
      </c>
      <c r="E1503" s="5" t="s">
        <v>115</v>
      </c>
      <c r="F1503" s="3" t="s">
        <v>116</v>
      </c>
      <c r="G1503" s="3" t="s">
        <v>21</v>
      </c>
      <c r="H1503" s="2" t="s">
        <v>50</v>
      </c>
      <c r="I1503" s="2" t="s">
        <v>3647</v>
      </c>
      <c r="J1503" s="3" t="str">
        <f>HYPERLINK("https://www.boe.es/gazeta/dias/1829/06/18/pdfs/GMD-1829-89.pdf#page=3","Abrir facsímil")</f>
        <v>Abrir facsímil</v>
      </c>
      <c r="K1503" s="3" t="s">
        <v>52</v>
      </c>
    </row>
    <row r="1504" spans="1:11" ht="42" customHeight="1">
      <c r="A1504" s="2" t="s">
        <v>3648</v>
      </c>
      <c r="B1504" s="2" t="s">
        <v>3649</v>
      </c>
      <c r="C1504" s="2" t="s">
        <v>17</v>
      </c>
      <c r="D1504" s="2" t="s">
        <v>18</v>
      </c>
      <c r="E1504" s="5" t="s">
        <v>344</v>
      </c>
      <c r="F1504" s="3" t="s">
        <v>345</v>
      </c>
      <c r="G1504" s="3" t="s">
        <v>30</v>
      </c>
      <c r="H1504" s="2" t="s">
        <v>50</v>
      </c>
      <c r="I1504" s="2" t="s">
        <v>3650</v>
      </c>
      <c r="J1504" s="3" t="str">
        <f>HYPERLINK("https://www.boe.es/gazeta/dias/1829/08/29/pdfs/GMD-1829-120.pdf#page=4","Abrir facsímil")</f>
        <v>Abrir facsímil</v>
      </c>
      <c r="K1504" s="3" t="s">
        <v>52</v>
      </c>
    </row>
    <row r="1505" spans="1:11" ht="42" customHeight="1">
      <c r="A1505" s="2" t="s">
        <v>3651</v>
      </c>
      <c r="B1505" s="2" t="s">
        <v>3652</v>
      </c>
      <c r="C1505" s="2" t="s">
        <v>17</v>
      </c>
      <c r="D1505" s="2" t="s">
        <v>18</v>
      </c>
      <c r="E1505" s="5" t="s">
        <v>194</v>
      </c>
      <c r="F1505" s="3" t="s">
        <v>195</v>
      </c>
      <c r="G1505" s="3" t="s">
        <v>21</v>
      </c>
      <c r="H1505" s="2" t="s">
        <v>50</v>
      </c>
      <c r="I1505" s="2" t="s">
        <v>3653</v>
      </c>
      <c r="J1505" s="3" t="str">
        <f>HYPERLINK("https://www.boe.es/gazeta/dias/1829/05/07/pdfs/GMD-1829-55.pdf#page=3","Abrir facsímil")</f>
        <v>Abrir facsímil</v>
      </c>
      <c r="K1505" s="3" t="s">
        <v>52</v>
      </c>
    </row>
    <row r="1506" spans="1:11" ht="42" customHeight="1">
      <c r="A1506" s="2" t="s">
        <v>3654</v>
      </c>
      <c r="B1506" s="2" t="s">
        <v>3654</v>
      </c>
      <c r="C1506" s="2" t="s">
        <v>41</v>
      </c>
      <c r="D1506" s="2" t="s">
        <v>42</v>
      </c>
      <c r="E1506" s="5" t="s">
        <v>759</v>
      </c>
      <c r="F1506" s="3" t="s">
        <v>760</v>
      </c>
      <c r="G1506" s="3" t="s">
        <v>71</v>
      </c>
      <c r="H1506" s="2" t="s">
        <v>50</v>
      </c>
      <c r="I1506" s="2" t="s">
        <v>3655</v>
      </c>
      <c r="J1506" s="3" t="str">
        <f>HYPERLINK("https://www.boe.es/gazeta/dias/1829/09/12/pdfs/GMD-1829-127.pdf#page=2","Abrir facsímil")</f>
        <v>Abrir facsímil</v>
      </c>
      <c r="K1506" s="3" t="s">
        <v>52</v>
      </c>
    </row>
    <row r="1507" spans="1:11" ht="42" customHeight="1">
      <c r="A1507" s="2" t="s">
        <v>3656</v>
      </c>
      <c r="B1507" s="2" t="s">
        <v>3657</v>
      </c>
      <c r="C1507" s="2" t="s">
        <v>41</v>
      </c>
      <c r="D1507" s="2" t="s">
        <v>42</v>
      </c>
      <c r="E1507" s="5" t="s">
        <v>152</v>
      </c>
      <c r="F1507" s="3" t="s">
        <v>153</v>
      </c>
      <c r="G1507" s="3" t="s">
        <v>21</v>
      </c>
      <c r="H1507" s="2" t="s">
        <v>50</v>
      </c>
      <c r="I1507" s="2" t="s">
        <v>3658</v>
      </c>
      <c r="J1507" s="3" t="str">
        <f>HYPERLINK("https://www.boe.es/gazeta/dias/1829/06/02/pdfs/GMD-1829-82.pdf#page=3","Abrir facsímil")</f>
        <v>Abrir facsímil</v>
      </c>
      <c r="K1507" s="3" t="s">
        <v>52</v>
      </c>
    </row>
    <row r="1508" spans="1:11" ht="42" customHeight="1">
      <c r="A1508" s="2" t="s">
        <v>3659</v>
      </c>
      <c r="B1508" s="2" t="s">
        <v>3659</v>
      </c>
      <c r="C1508" s="2" t="s">
        <v>41</v>
      </c>
      <c r="D1508" s="2" t="s">
        <v>42</v>
      </c>
      <c r="E1508" s="5" t="s">
        <v>62</v>
      </c>
      <c r="F1508" s="3" t="s">
        <v>63</v>
      </c>
      <c r="G1508" s="3" t="s">
        <v>45</v>
      </c>
      <c r="H1508" s="2" t="s">
        <v>50</v>
      </c>
      <c r="I1508" s="2" t="s">
        <v>3660</v>
      </c>
      <c r="J1508" s="3" t="str">
        <f>HYPERLINK("https://www.boe.es/gazeta/dias/1829/02/19/pdfs/GMD-1829-22.pdf#page=1","Abrir facsímil")</f>
        <v>Abrir facsímil</v>
      </c>
      <c r="K1508" s="3" t="s">
        <v>52</v>
      </c>
    </row>
    <row r="1509" spans="1:11" ht="42" customHeight="1">
      <c r="A1509" s="2" t="s">
        <v>3661</v>
      </c>
      <c r="B1509" s="2" t="s">
        <v>3661</v>
      </c>
      <c r="C1509" s="2" t="s">
        <v>41</v>
      </c>
      <c r="D1509" s="2" t="s">
        <v>42</v>
      </c>
      <c r="E1509" s="5" t="s">
        <v>385</v>
      </c>
      <c r="F1509" s="3" t="s">
        <v>386</v>
      </c>
      <c r="G1509" s="3" t="s">
        <v>71</v>
      </c>
      <c r="H1509" s="2" t="s">
        <v>50</v>
      </c>
      <c r="I1509" s="2" t="s">
        <v>3662</v>
      </c>
      <c r="J1509" s="3" t="str">
        <f>HYPERLINK("https://www.boe.es/gazeta/dias/1829/08/11/pdfs/GMD-1829-112.pdf#page=2","Abrir facsímil")</f>
        <v>Abrir facsímil</v>
      </c>
      <c r="K1509" s="3" t="s">
        <v>52</v>
      </c>
    </row>
    <row r="1510" spans="1:11" ht="42" customHeight="1">
      <c r="A1510" s="2" t="s">
        <v>3663</v>
      </c>
      <c r="B1510" s="2" t="s">
        <v>3664</v>
      </c>
      <c r="C1510" s="2" t="s">
        <v>27</v>
      </c>
      <c r="D1510" s="2" t="s">
        <v>18</v>
      </c>
      <c r="E1510" s="5" t="s">
        <v>233</v>
      </c>
      <c r="F1510" s="3" t="s">
        <v>234</v>
      </c>
      <c r="G1510" s="3" t="s">
        <v>71</v>
      </c>
      <c r="H1510" s="2" t="s">
        <v>50</v>
      </c>
      <c r="I1510" s="2" t="s">
        <v>3665</v>
      </c>
      <c r="J1510" s="3" t="str">
        <f>HYPERLINK("https://www.boe.es/gazeta/dias/1829/03/07/pdfs/GMD-1829-29.pdf#page=2","Abrir facsímil")</f>
        <v>Abrir facsímil</v>
      </c>
      <c r="K1510" s="3" t="s">
        <v>52</v>
      </c>
    </row>
    <row r="1511" spans="1:11" ht="42" customHeight="1">
      <c r="A1511" s="2" t="s">
        <v>3666</v>
      </c>
      <c r="B1511" s="2" t="s">
        <v>3667</v>
      </c>
      <c r="C1511" s="2" t="s">
        <v>17</v>
      </c>
      <c r="D1511" s="2" t="s">
        <v>18</v>
      </c>
      <c r="E1511" s="5" t="s">
        <v>115</v>
      </c>
      <c r="F1511" s="3" t="s">
        <v>116</v>
      </c>
      <c r="G1511" s="3" t="s">
        <v>30</v>
      </c>
      <c r="H1511" s="2" t="s">
        <v>50</v>
      </c>
      <c r="I1511" s="2" t="s">
        <v>3668</v>
      </c>
      <c r="J1511" s="3" t="str">
        <f>HYPERLINK("https://www.boe.es/gazeta/dias/1829/06/18/pdfs/GMD-1829-89.pdf#page=4","Abrir facsímil")</f>
        <v>Abrir facsímil</v>
      </c>
      <c r="K1511" s="3" t="s">
        <v>52</v>
      </c>
    </row>
    <row r="1512" spans="1:11" ht="42" customHeight="1">
      <c r="A1512" s="2" t="s">
        <v>3669</v>
      </c>
      <c r="B1512" s="2" t="s">
        <v>3669</v>
      </c>
      <c r="C1512" s="2" t="s">
        <v>41</v>
      </c>
      <c r="D1512" s="2" t="s">
        <v>42</v>
      </c>
      <c r="E1512" s="5" t="s">
        <v>233</v>
      </c>
      <c r="F1512" s="3" t="s">
        <v>234</v>
      </c>
      <c r="G1512" s="3" t="s">
        <v>71</v>
      </c>
      <c r="H1512" s="2" t="s">
        <v>50</v>
      </c>
      <c r="I1512" s="2" t="s">
        <v>3670</v>
      </c>
      <c r="J1512" s="3" t="str">
        <f>HYPERLINK("https://www.boe.es/gazeta/dias/1829/03/07/pdfs/GMD-1829-29.pdf#page=2","Abrir facsímil")</f>
        <v>Abrir facsímil</v>
      </c>
      <c r="K1512" s="3" t="s">
        <v>52</v>
      </c>
    </row>
    <row r="1513" spans="1:11" ht="42" customHeight="1">
      <c r="A1513" s="2" t="s">
        <v>3671</v>
      </c>
      <c r="B1513" s="2" t="s">
        <v>3672</v>
      </c>
      <c r="C1513" s="2" t="s">
        <v>17</v>
      </c>
      <c r="D1513" s="2" t="s">
        <v>18</v>
      </c>
      <c r="E1513" s="5" t="s">
        <v>983</v>
      </c>
      <c r="F1513" s="3" t="s">
        <v>984</v>
      </c>
      <c r="G1513" s="3" t="s">
        <v>21</v>
      </c>
      <c r="H1513" s="2" t="s">
        <v>50</v>
      </c>
      <c r="I1513" s="2" t="s">
        <v>3673</v>
      </c>
      <c r="J1513" s="3" t="str">
        <f>HYPERLINK("https://www.boe.es/gazeta/dias/1829/01/29/pdfs/GMD-1829-13.pdf#page=3","Abrir facsímil")</f>
        <v>Abrir facsímil</v>
      </c>
      <c r="K1513" s="3" t="s">
        <v>52</v>
      </c>
    </row>
    <row r="1514" spans="1:11" ht="42" customHeight="1">
      <c r="A1514" s="2" t="s">
        <v>3674</v>
      </c>
      <c r="B1514" s="2" t="s">
        <v>3675</v>
      </c>
      <c r="C1514" s="2" t="s">
        <v>17</v>
      </c>
      <c r="D1514" s="2" t="s">
        <v>18</v>
      </c>
      <c r="E1514" s="5" t="s">
        <v>91</v>
      </c>
      <c r="F1514" s="3" t="s">
        <v>92</v>
      </c>
      <c r="G1514" s="3" t="s">
        <v>30</v>
      </c>
      <c r="H1514" s="2" t="s">
        <v>50</v>
      </c>
      <c r="I1514" s="2" t="s">
        <v>3676</v>
      </c>
      <c r="J1514" s="3" t="str">
        <f>HYPERLINK("https://www.boe.es/gazeta/dias/1829/02/28/pdfs/GMD-1829-26.pdf#page=4","Abrir facsímil")</f>
        <v>Abrir facsímil</v>
      </c>
      <c r="K1514" s="3" t="s">
        <v>52</v>
      </c>
    </row>
    <row r="1515" spans="1:11" ht="42" customHeight="1">
      <c r="A1515" s="2" t="s">
        <v>3677</v>
      </c>
      <c r="B1515" s="2" t="s">
        <v>3678</v>
      </c>
      <c r="C1515" s="2" t="s">
        <v>34</v>
      </c>
      <c r="D1515" s="2" t="s">
        <v>35</v>
      </c>
      <c r="E1515" s="5" t="s">
        <v>198</v>
      </c>
      <c r="F1515" s="3" t="s">
        <v>199</v>
      </c>
      <c r="G1515" s="3" t="s">
        <v>30</v>
      </c>
      <c r="H1515" s="2" t="s">
        <v>50</v>
      </c>
      <c r="I1515" s="2" t="s">
        <v>3679</v>
      </c>
      <c r="J1515" s="3" t="str">
        <f>HYPERLINK("https://www.boe.es/gazeta/dias/1829/05/19/pdfs/GMD-1829-76.pdf#page=4","Abrir facsímil")</f>
        <v>Abrir facsímil</v>
      </c>
      <c r="K1515" s="3" t="s">
        <v>52</v>
      </c>
    </row>
    <row r="1516" spans="1:11" ht="42" customHeight="1">
      <c r="A1516" s="2" t="s">
        <v>3680</v>
      </c>
      <c r="B1516" s="2" t="s">
        <v>3681</v>
      </c>
      <c r="C1516" s="2" t="s">
        <v>34</v>
      </c>
      <c r="D1516" s="2" t="s">
        <v>35</v>
      </c>
      <c r="E1516" s="5" t="s">
        <v>1501</v>
      </c>
      <c r="F1516" s="3" t="s">
        <v>1502</v>
      </c>
      <c r="G1516" s="3" t="s">
        <v>21</v>
      </c>
      <c r="H1516" s="2" t="s">
        <v>50</v>
      </c>
      <c r="I1516" s="2" t="s">
        <v>3682</v>
      </c>
      <c r="J1516" s="3" t="str">
        <f>HYPERLINK("https://www.boe.es/gazeta/dias/1829/04/14/pdfs/GMD-1829-45.pdf#page=3","Abrir facsímil")</f>
        <v>Abrir facsímil</v>
      </c>
      <c r="K1516" s="3" t="s">
        <v>52</v>
      </c>
    </row>
    <row r="1517" spans="1:11" ht="42" customHeight="1">
      <c r="A1517" s="2" t="s">
        <v>3683</v>
      </c>
      <c r="B1517" s="2" t="s">
        <v>3683</v>
      </c>
      <c r="C1517" s="2" t="s">
        <v>41</v>
      </c>
      <c r="D1517" s="2" t="s">
        <v>42</v>
      </c>
      <c r="E1517" s="5" t="s">
        <v>330</v>
      </c>
      <c r="F1517" s="3" t="s">
        <v>331</v>
      </c>
      <c r="G1517" s="3" t="s">
        <v>71</v>
      </c>
      <c r="H1517" s="2" t="s">
        <v>50</v>
      </c>
      <c r="I1517" s="2" t="s">
        <v>3684</v>
      </c>
      <c r="J1517" s="3" t="str">
        <f>HYPERLINK("https://www.boe.es/gazeta/dias/1829/10/08/pdfs/GMD-1829-144.pdf#page=2","Abrir facsímil")</f>
        <v>Abrir facsímil</v>
      </c>
      <c r="K1517" s="3" t="s">
        <v>52</v>
      </c>
    </row>
    <row r="1518" spans="1:11" ht="42" customHeight="1">
      <c r="A1518" s="2" t="s">
        <v>3685</v>
      </c>
      <c r="B1518" s="2" t="s">
        <v>3685</v>
      </c>
      <c r="C1518" s="2" t="s">
        <v>41</v>
      </c>
      <c r="D1518" s="2" t="s">
        <v>42</v>
      </c>
      <c r="E1518" s="5" t="s">
        <v>272</v>
      </c>
      <c r="F1518" s="3" t="s">
        <v>273</v>
      </c>
      <c r="G1518" s="3" t="s">
        <v>71</v>
      </c>
      <c r="H1518" s="2" t="s">
        <v>50</v>
      </c>
      <c r="I1518" s="2" t="s">
        <v>3686</v>
      </c>
      <c r="J1518" s="3" t="str">
        <f>HYPERLINK("https://www.boe.es/gazeta/dias/1829/07/11/pdfs/GMD-1829-99.pdf#page=2","Abrir facsímil")</f>
        <v>Abrir facsímil</v>
      </c>
      <c r="K1518" s="3" t="s">
        <v>52</v>
      </c>
    </row>
    <row r="1519" spans="1:11" ht="42" customHeight="1">
      <c r="A1519" s="2" t="s">
        <v>3685</v>
      </c>
      <c r="B1519" s="2" t="s">
        <v>3685</v>
      </c>
      <c r="C1519" s="2" t="s">
        <v>41</v>
      </c>
      <c r="D1519" s="2" t="s">
        <v>42</v>
      </c>
      <c r="E1519" s="5" t="s">
        <v>173</v>
      </c>
      <c r="F1519" s="3" t="s">
        <v>174</v>
      </c>
      <c r="G1519" s="3" t="s">
        <v>71</v>
      </c>
      <c r="H1519" s="2" t="s">
        <v>50</v>
      </c>
      <c r="I1519" s="2" t="s">
        <v>3687</v>
      </c>
      <c r="J1519" s="3" t="str">
        <f>HYPERLINK("https://www.boe.es/gazeta/dias/1829/08/01/pdfs/GMD-1829-108.pdf#page=2","Abrir facsímil")</f>
        <v>Abrir facsímil</v>
      </c>
      <c r="K1519" s="3" t="s">
        <v>52</v>
      </c>
    </row>
    <row r="1520" spans="1:11" ht="42" customHeight="1">
      <c r="A1520" s="2" t="s">
        <v>3685</v>
      </c>
      <c r="B1520" s="2" t="s">
        <v>3685</v>
      </c>
      <c r="C1520" s="2" t="s">
        <v>27</v>
      </c>
      <c r="D1520" s="2" t="s">
        <v>18</v>
      </c>
      <c r="E1520" s="5" t="s">
        <v>1291</v>
      </c>
      <c r="F1520" s="3" t="s">
        <v>1292</v>
      </c>
      <c r="G1520" s="3" t="s">
        <v>30</v>
      </c>
      <c r="H1520" s="2" t="s">
        <v>50</v>
      </c>
      <c r="I1520" s="2" t="s">
        <v>3688</v>
      </c>
      <c r="J1520" s="3" t="str">
        <f>HYPERLINK("https://www.boe.es/gazeta/dias/1829/12/17/pdfs/GMD-1829-174.pdf#page=4","Abrir facsímil")</f>
        <v>Abrir facsímil</v>
      </c>
      <c r="K1520" s="3" t="s">
        <v>52</v>
      </c>
    </row>
    <row r="1521" spans="1:11" ht="42" customHeight="1">
      <c r="A1521" s="2" t="s">
        <v>3689</v>
      </c>
      <c r="B1521" s="2" t="s">
        <v>3690</v>
      </c>
      <c r="C1521" s="2" t="s">
        <v>55</v>
      </c>
      <c r="D1521" s="2" t="s">
        <v>18</v>
      </c>
      <c r="E1521" s="5" t="s">
        <v>137</v>
      </c>
      <c r="F1521" s="3" t="s">
        <v>138</v>
      </c>
      <c r="G1521" s="3" t="s">
        <v>30</v>
      </c>
      <c r="H1521" s="2" t="s">
        <v>50</v>
      </c>
      <c r="I1521" s="2" t="s">
        <v>3691</v>
      </c>
      <c r="J1521" s="3" t="str">
        <f>HYPERLINK("https://www.boe.es/gazeta/dias/1829/04/30/pdfs/GMD-1829-52.pdf#page=4","Abrir facsímil")</f>
        <v>Abrir facsímil</v>
      </c>
      <c r="K1521" s="3" t="s">
        <v>52</v>
      </c>
    </row>
    <row r="1522" spans="1:11" ht="42" customHeight="1">
      <c r="A1522" s="2" t="s">
        <v>3692</v>
      </c>
      <c r="B1522" s="2" t="s">
        <v>3693</v>
      </c>
      <c r="C1522" s="2" t="s">
        <v>167</v>
      </c>
      <c r="D1522" s="2" t="s">
        <v>18</v>
      </c>
      <c r="E1522" s="5" t="s">
        <v>1002</v>
      </c>
      <c r="F1522" s="3" t="s">
        <v>1003</v>
      </c>
      <c r="G1522" s="3" t="s">
        <v>21</v>
      </c>
      <c r="H1522" s="2" t="s">
        <v>50</v>
      </c>
      <c r="I1522" s="2" t="s">
        <v>3694</v>
      </c>
      <c r="J1522" s="3" t="str">
        <f>HYPERLINK("https://www.boe.es/gazeta/dias/1829/04/04/pdfs/GMD-1829-41.pdf#page=3","Abrir facsímil")</f>
        <v>Abrir facsímil</v>
      </c>
      <c r="K1522" s="3" t="s">
        <v>52</v>
      </c>
    </row>
    <row r="1523" spans="1:11" ht="42" customHeight="1">
      <c r="A1523" s="2" t="s">
        <v>3695</v>
      </c>
      <c r="B1523" s="2" t="s">
        <v>3696</v>
      </c>
      <c r="C1523" s="2" t="s">
        <v>167</v>
      </c>
      <c r="D1523" s="2" t="s">
        <v>18</v>
      </c>
      <c r="E1523" s="5" t="s">
        <v>188</v>
      </c>
      <c r="F1523" s="3" t="s">
        <v>189</v>
      </c>
      <c r="G1523" s="3" t="s">
        <v>190</v>
      </c>
      <c r="H1523" s="2" t="s">
        <v>50</v>
      </c>
      <c r="I1523" s="2" t="s">
        <v>3697</v>
      </c>
      <c r="J1523" s="3" t="str">
        <f>HYPERLINK("https://www.boe.es/gazeta/dias/1829/05/02/pdfs/GMD-1829-53.pdf#page=3","Abrir facsímil")</f>
        <v>Abrir facsímil</v>
      </c>
      <c r="K1523" s="3" t="s">
        <v>52</v>
      </c>
    </row>
    <row r="1524" spans="1:11" ht="42" customHeight="1">
      <c r="A1524" s="2" t="s">
        <v>3698</v>
      </c>
      <c r="B1524" s="2" t="s">
        <v>3699</v>
      </c>
      <c r="C1524" s="2" t="s">
        <v>17</v>
      </c>
      <c r="D1524" s="2" t="s">
        <v>18</v>
      </c>
      <c r="E1524" s="5" t="s">
        <v>1195</v>
      </c>
      <c r="F1524" s="3" t="s">
        <v>1196</v>
      </c>
      <c r="G1524" s="3" t="s">
        <v>21</v>
      </c>
      <c r="H1524" s="2" t="s">
        <v>50</v>
      </c>
      <c r="I1524" s="2" t="s">
        <v>3700</v>
      </c>
      <c r="J1524" s="3" t="str">
        <f>HYPERLINK("https://www.boe.es/gazeta/dias/1829/08/08/pdfs/GMD-1829-111.pdf#page=3","Abrir facsímil")</f>
        <v>Abrir facsímil</v>
      </c>
      <c r="K1524" s="3" t="s">
        <v>52</v>
      </c>
    </row>
    <row r="1525" spans="1:11" ht="42" customHeight="1">
      <c r="A1525" s="2" t="s">
        <v>3701</v>
      </c>
      <c r="B1525" s="2" t="s">
        <v>3702</v>
      </c>
      <c r="C1525" s="2" t="s">
        <v>17</v>
      </c>
      <c r="D1525" s="2" t="s">
        <v>18</v>
      </c>
      <c r="E1525" s="5" t="s">
        <v>202</v>
      </c>
      <c r="F1525" s="3" t="s">
        <v>203</v>
      </c>
      <c r="G1525" s="3" t="s">
        <v>30</v>
      </c>
      <c r="H1525" s="2" t="s">
        <v>50</v>
      </c>
      <c r="I1525" s="2" t="s">
        <v>3703</v>
      </c>
      <c r="J1525" s="3" t="str">
        <f>HYPERLINK("https://www.boe.es/gazeta/dias/1829/04/07/pdfs/GMD-1829-42.pdf#page=4","Abrir facsímil")</f>
        <v>Abrir facsímil</v>
      </c>
      <c r="K1525" s="3" t="s">
        <v>52</v>
      </c>
    </row>
    <row r="1526" spans="1:11" ht="42" customHeight="1">
      <c r="A1526" s="2" t="s">
        <v>3704</v>
      </c>
      <c r="B1526" s="2" t="s">
        <v>3705</v>
      </c>
      <c r="C1526" s="2" t="s">
        <v>27</v>
      </c>
      <c r="D1526" s="2" t="s">
        <v>18</v>
      </c>
      <c r="E1526" s="5" t="s">
        <v>1279</v>
      </c>
      <c r="F1526" s="3" t="s">
        <v>1280</v>
      </c>
      <c r="G1526" s="3" t="s">
        <v>30</v>
      </c>
      <c r="H1526" s="2" t="s">
        <v>50</v>
      </c>
      <c r="I1526" s="2" t="s">
        <v>3706</v>
      </c>
      <c r="J1526" s="3" t="str">
        <f>HYPERLINK("https://www.boe.es/gazeta/dias/1829/06/30/pdfs/GMD-1829-94.pdf#page=4","Abrir facsímil")</f>
        <v>Abrir facsímil</v>
      </c>
      <c r="K1526" s="3" t="s">
        <v>52</v>
      </c>
    </row>
    <row r="1527" spans="1:11" ht="42" customHeight="1">
      <c r="A1527" s="2" t="s">
        <v>3707</v>
      </c>
      <c r="B1527" s="2" t="s">
        <v>3708</v>
      </c>
      <c r="C1527" s="2" t="s">
        <v>151</v>
      </c>
      <c r="D1527" s="2" t="s">
        <v>18</v>
      </c>
      <c r="E1527" s="5" t="s">
        <v>287</v>
      </c>
      <c r="F1527" s="3" t="s">
        <v>288</v>
      </c>
      <c r="G1527" s="3" t="s">
        <v>45</v>
      </c>
      <c r="H1527" s="2" t="s">
        <v>50</v>
      </c>
      <c r="I1527" s="2" t="s">
        <v>3709</v>
      </c>
      <c r="J1527" s="3" t="str">
        <f>HYPERLINK("https://www.boe.es/gazeta/dias/1829/12/08/pdfs/GMD-1829-170.pdf#page=1","Abrir facsímil")</f>
        <v>Abrir facsímil</v>
      </c>
      <c r="K1527" s="3" t="s">
        <v>52</v>
      </c>
    </row>
    <row r="1528" spans="1:11" ht="42" customHeight="1">
      <c r="A1528" s="2" t="s">
        <v>3710</v>
      </c>
      <c r="B1528" s="2" t="s">
        <v>3711</v>
      </c>
      <c r="C1528" s="2" t="s">
        <v>34</v>
      </c>
      <c r="D1528" s="2" t="s">
        <v>35</v>
      </c>
      <c r="E1528" s="5" t="s">
        <v>737</v>
      </c>
      <c r="F1528" s="3" t="s">
        <v>738</v>
      </c>
      <c r="G1528" s="3" t="s">
        <v>21</v>
      </c>
      <c r="H1528" s="2" t="s">
        <v>50</v>
      </c>
      <c r="I1528" s="2" t="s">
        <v>3712</v>
      </c>
      <c r="J1528" s="3" t="str">
        <f>HYPERLINK("https://www.boe.es/gazeta/dias/1829/06/11/pdfs/GMD-1829-86.pdf#page=3","Abrir facsímil")</f>
        <v>Abrir facsímil</v>
      </c>
      <c r="K1528" s="3" t="s">
        <v>52</v>
      </c>
    </row>
    <row r="1529" spans="1:11" ht="42" customHeight="1">
      <c r="A1529" s="2" t="s">
        <v>3713</v>
      </c>
      <c r="B1529" s="2" t="s">
        <v>3714</v>
      </c>
      <c r="C1529" s="2" t="s">
        <v>41</v>
      </c>
      <c r="D1529" s="2" t="s">
        <v>42</v>
      </c>
      <c r="E1529" s="5" t="s">
        <v>1195</v>
      </c>
      <c r="F1529" s="3" t="s">
        <v>1196</v>
      </c>
      <c r="G1529" s="3" t="s">
        <v>21</v>
      </c>
      <c r="H1529" s="2" t="s">
        <v>50</v>
      </c>
      <c r="I1529" s="2" t="s">
        <v>3715</v>
      </c>
      <c r="J1529" s="3" t="str">
        <f>HYPERLINK("https://www.boe.es/gazeta/dias/1829/08/08/pdfs/GMD-1829-111.pdf#page=3","Abrir facsímil")</f>
        <v>Abrir facsímil</v>
      </c>
      <c r="K1529" s="3" t="s">
        <v>52</v>
      </c>
    </row>
    <row r="1530" spans="1:11" ht="42" customHeight="1">
      <c r="A1530" s="2" t="s">
        <v>3716</v>
      </c>
      <c r="B1530" s="2" t="s">
        <v>3717</v>
      </c>
      <c r="C1530" s="2" t="s">
        <v>167</v>
      </c>
      <c r="D1530" s="2" t="s">
        <v>18</v>
      </c>
      <c r="E1530" s="5" t="s">
        <v>202</v>
      </c>
      <c r="F1530" s="3" t="s">
        <v>203</v>
      </c>
      <c r="G1530" s="3" t="s">
        <v>30</v>
      </c>
      <c r="H1530" s="2" t="s">
        <v>50</v>
      </c>
      <c r="I1530" s="2" t="s">
        <v>3718</v>
      </c>
      <c r="J1530" s="3" t="str">
        <f>HYPERLINK("https://www.boe.es/gazeta/dias/1829/04/07/pdfs/GMD-1829-42.pdf#page=4","Abrir facsímil")</f>
        <v>Abrir facsímil</v>
      </c>
      <c r="K1530" s="3" t="s">
        <v>52</v>
      </c>
    </row>
    <row r="1531" spans="1:11" ht="42" customHeight="1">
      <c r="A1531" s="2" t="s">
        <v>3719</v>
      </c>
      <c r="B1531" s="2" t="s">
        <v>3720</v>
      </c>
      <c r="C1531" s="2" t="s">
        <v>41</v>
      </c>
      <c r="D1531" s="2" t="s">
        <v>42</v>
      </c>
      <c r="E1531" s="5" t="s">
        <v>344</v>
      </c>
      <c r="F1531" s="3" t="s">
        <v>345</v>
      </c>
      <c r="G1531" s="3" t="s">
        <v>30</v>
      </c>
      <c r="H1531" s="2" t="s">
        <v>50</v>
      </c>
      <c r="I1531" s="2" t="s">
        <v>3721</v>
      </c>
      <c r="J1531" s="3" t="str">
        <f>HYPERLINK("https://www.boe.es/gazeta/dias/1829/08/29/pdfs/GMD-1829-120.pdf#page=4","Abrir facsímil")</f>
        <v>Abrir facsímil</v>
      </c>
      <c r="K1531" s="3" t="s">
        <v>52</v>
      </c>
    </row>
    <row r="1532" spans="1:11" ht="42" customHeight="1">
      <c r="A1532" s="2" t="s">
        <v>3722</v>
      </c>
      <c r="B1532" s="2" t="s">
        <v>3723</v>
      </c>
      <c r="C1532" s="2" t="s">
        <v>41</v>
      </c>
      <c r="D1532" s="2" t="s">
        <v>42</v>
      </c>
      <c r="E1532" s="5" t="s">
        <v>272</v>
      </c>
      <c r="F1532" s="3" t="s">
        <v>273</v>
      </c>
      <c r="G1532" s="3" t="s">
        <v>21</v>
      </c>
      <c r="H1532" s="2" t="s">
        <v>50</v>
      </c>
      <c r="I1532" s="2" t="s">
        <v>3724</v>
      </c>
      <c r="J1532" s="3" t="str">
        <f>HYPERLINK("https://www.boe.es/gazeta/dias/1829/07/11/pdfs/GMD-1829-99.pdf#page=3","Abrir facsímil")</f>
        <v>Abrir facsímil</v>
      </c>
      <c r="K1532" s="3" t="s">
        <v>52</v>
      </c>
    </row>
    <row r="1533" spans="1:11" ht="42" customHeight="1">
      <c r="A1533" s="2" t="s">
        <v>3725</v>
      </c>
      <c r="B1533" s="2" t="s">
        <v>3726</v>
      </c>
      <c r="C1533" s="2" t="s">
        <v>41</v>
      </c>
      <c r="D1533" s="2" t="s">
        <v>42</v>
      </c>
      <c r="E1533" s="5" t="s">
        <v>1116</v>
      </c>
      <c r="F1533" s="3" t="s">
        <v>1117</v>
      </c>
      <c r="G1533" s="3" t="s">
        <v>1878</v>
      </c>
      <c r="H1533" s="2" t="s">
        <v>50</v>
      </c>
      <c r="I1533" s="2" t="s">
        <v>3727</v>
      </c>
      <c r="J1533" s="3" t="str">
        <f>HYPERLINK("https://www.boe.es/gazeta/dias/1829/09/03/pdfs/GMD-1829-122.pdf#page=3","Abrir facsímil")</f>
        <v>Abrir facsímil</v>
      </c>
      <c r="K1533" s="3" t="s">
        <v>52</v>
      </c>
    </row>
    <row r="1534" spans="1:11" ht="42" customHeight="1">
      <c r="A1534" s="2" t="s">
        <v>3728</v>
      </c>
      <c r="B1534" s="2" t="s">
        <v>3728</v>
      </c>
      <c r="C1534" s="2" t="s">
        <v>17</v>
      </c>
      <c r="D1534" s="2" t="s">
        <v>18</v>
      </c>
      <c r="E1534" s="5" t="s">
        <v>344</v>
      </c>
      <c r="F1534" s="3" t="s">
        <v>345</v>
      </c>
      <c r="G1534" s="3" t="s">
        <v>30</v>
      </c>
      <c r="H1534" s="2" t="s">
        <v>50</v>
      </c>
      <c r="I1534" s="2" t="s">
        <v>3729</v>
      </c>
      <c r="J1534" s="3" t="str">
        <f>HYPERLINK("https://www.boe.es/gazeta/dias/1829/08/29/pdfs/GMD-1829-120.pdf#page=4","Abrir facsímil")</f>
        <v>Abrir facsímil</v>
      </c>
      <c r="K1534" s="3" t="s">
        <v>52</v>
      </c>
    </row>
    <row r="1535" spans="1:11" ht="42" customHeight="1">
      <c r="A1535" s="2" t="s">
        <v>3730</v>
      </c>
      <c r="B1535" s="2" t="s">
        <v>3731</v>
      </c>
      <c r="C1535" s="2" t="s">
        <v>41</v>
      </c>
      <c r="D1535" s="2" t="s">
        <v>42</v>
      </c>
      <c r="E1535" s="5" t="s">
        <v>569</v>
      </c>
      <c r="F1535" s="3" t="s">
        <v>570</v>
      </c>
      <c r="G1535" s="3" t="s">
        <v>45</v>
      </c>
      <c r="H1535" s="2" t="s">
        <v>50</v>
      </c>
      <c r="I1535" s="2" t="s">
        <v>3732</v>
      </c>
      <c r="J1535" s="3" t="str">
        <f>HYPERLINK("https://www.boe.es/gazeta/dias/1829/05/21/pdfs/GMD-1829-77.pdf#page=1","Abrir facsímil")</f>
        <v>Abrir facsímil</v>
      </c>
      <c r="K1535" s="3" t="s">
        <v>52</v>
      </c>
    </row>
    <row r="1536" spans="1:11" ht="42" customHeight="1">
      <c r="A1536" s="2" t="s">
        <v>3733</v>
      </c>
      <c r="B1536" s="2" t="s">
        <v>3734</v>
      </c>
      <c r="C1536" s="2" t="s">
        <v>41</v>
      </c>
      <c r="D1536" s="2" t="s">
        <v>42</v>
      </c>
      <c r="E1536" s="5" t="s">
        <v>75</v>
      </c>
      <c r="F1536" s="3" t="s">
        <v>76</v>
      </c>
      <c r="G1536" s="3" t="s">
        <v>21</v>
      </c>
      <c r="H1536" s="2" t="s">
        <v>50</v>
      </c>
      <c r="I1536" s="2" t="s">
        <v>3735</v>
      </c>
      <c r="J1536" s="3" t="str">
        <f>HYPERLINK("https://www.boe.es/gazeta/dias/1829/09/05/pdfs/GMD-1829-123.pdf#page=3","Abrir facsímil")</f>
        <v>Abrir facsímil</v>
      </c>
      <c r="K1536" s="3" t="s">
        <v>52</v>
      </c>
    </row>
    <row r="1537" spans="1:11" ht="42" customHeight="1">
      <c r="A1537" s="2" t="s">
        <v>3736</v>
      </c>
      <c r="B1537" s="2" t="s">
        <v>3736</v>
      </c>
      <c r="C1537" s="2" t="s">
        <v>41</v>
      </c>
      <c r="D1537" s="2" t="s">
        <v>42</v>
      </c>
      <c r="E1537" s="5" t="s">
        <v>987</v>
      </c>
      <c r="F1537" s="3" t="s">
        <v>988</v>
      </c>
      <c r="G1537" s="3" t="s">
        <v>71</v>
      </c>
      <c r="H1537" s="2" t="s">
        <v>50</v>
      </c>
      <c r="I1537" s="2" t="s">
        <v>3737</v>
      </c>
      <c r="J1537" s="3" t="str">
        <f>HYPERLINK("https://www.boe.es/gazeta/dias/1829/03/31/pdfs/GMD-1829-39.pdf#page=2","Abrir facsímil")</f>
        <v>Abrir facsímil</v>
      </c>
      <c r="K1537" s="3" t="s">
        <v>52</v>
      </c>
    </row>
    <row r="1538" spans="1:11" ht="42" customHeight="1">
      <c r="A1538" s="2" t="s">
        <v>3738</v>
      </c>
      <c r="B1538" s="2" t="s">
        <v>3739</v>
      </c>
      <c r="C1538" s="2" t="s">
        <v>55</v>
      </c>
      <c r="D1538" s="2" t="s">
        <v>18</v>
      </c>
      <c r="E1538" s="5" t="s">
        <v>1501</v>
      </c>
      <c r="F1538" s="3" t="s">
        <v>1502</v>
      </c>
      <c r="G1538" s="3" t="s">
        <v>21</v>
      </c>
      <c r="H1538" s="2" t="s">
        <v>50</v>
      </c>
      <c r="I1538" s="2" t="s">
        <v>3740</v>
      </c>
      <c r="J1538" s="3" t="str">
        <f>HYPERLINK("https://www.boe.es/gazeta/dias/1829/04/14/pdfs/GMD-1829-45.pdf#page=3","Abrir facsímil")</f>
        <v>Abrir facsímil</v>
      </c>
      <c r="K1538" s="3" t="s">
        <v>52</v>
      </c>
    </row>
    <row r="1539" spans="1:11" ht="42" customHeight="1">
      <c r="A1539" s="2" t="s">
        <v>3741</v>
      </c>
      <c r="B1539" s="2" t="s">
        <v>3742</v>
      </c>
      <c r="C1539" s="2" t="s">
        <v>17</v>
      </c>
      <c r="D1539" s="2" t="s">
        <v>18</v>
      </c>
      <c r="E1539" s="5" t="s">
        <v>363</v>
      </c>
      <c r="F1539" s="3" t="s">
        <v>364</v>
      </c>
      <c r="G1539" s="3" t="s">
        <v>30</v>
      </c>
      <c r="H1539" s="2" t="s">
        <v>50</v>
      </c>
      <c r="I1539" s="2" t="s">
        <v>3743</v>
      </c>
      <c r="J1539" s="3" t="str">
        <f>HYPERLINK("https://www.boe.es/gazeta/dias/1829/03/26/pdfs/GMD-1829-37.pdf#page=4","Abrir facsímil")</f>
        <v>Abrir facsímil</v>
      </c>
      <c r="K1539" s="3" t="s">
        <v>52</v>
      </c>
    </row>
    <row r="1540" spans="1:11" ht="42" customHeight="1">
      <c r="A1540" s="2" t="s">
        <v>3744</v>
      </c>
      <c r="B1540" s="2" t="s">
        <v>3744</v>
      </c>
      <c r="C1540" s="2" t="s">
        <v>34</v>
      </c>
      <c r="D1540" s="2" t="s">
        <v>35</v>
      </c>
      <c r="E1540" s="5" t="s">
        <v>75</v>
      </c>
      <c r="F1540" s="3" t="s">
        <v>76</v>
      </c>
      <c r="G1540" s="3" t="s">
        <v>21</v>
      </c>
      <c r="H1540" s="2" t="s">
        <v>50</v>
      </c>
      <c r="I1540" s="2" t="s">
        <v>3745</v>
      </c>
      <c r="J1540" s="3" t="str">
        <f>HYPERLINK("https://www.boe.es/gazeta/dias/1829/09/05/pdfs/GMD-1829-123.pdf#page=3","Abrir facsímil")</f>
        <v>Abrir facsímil</v>
      </c>
      <c r="K1540" s="3" t="s">
        <v>52</v>
      </c>
    </row>
    <row r="1541" spans="1:11" ht="42" customHeight="1">
      <c r="A1541" s="2" t="s">
        <v>3746</v>
      </c>
      <c r="B1541" s="2" t="s">
        <v>3746</v>
      </c>
      <c r="C1541" s="2" t="s">
        <v>41</v>
      </c>
      <c r="D1541" s="2" t="s">
        <v>42</v>
      </c>
      <c r="E1541" s="5" t="s">
        <v>601</v>
      </c>
      <c r="F1541" s="3" t="s">
        <v>602</v>
      </c>
      <c r="G1541" s="3" t="s">
        <v>30</v>
      </c>
      <c r="H1541" s="2" t="s">
        <v>50</v>
      </c>
      <c r="I1541" s="2" t="s">
        <v>3747</v>
      </c>
      <c r="J1541" s="3" t="str">
        <f>HYPERLINK("https://www.boe.es/gazeta/dias/1829/07/14/pdfs/GMD-1829-100.pdf#page=4","Abrir facsímil")</f>
        <v>Abrir facsímil</v>
      </c>
      <c r="K1541" s="3" t="s">
        <v>52</v>
      </c>
    </row>
    <row r="1542" spans="1:11" ht="42" customHeight="1">
      <c r="A1542" s="2" t="s">
        <v>3748</v>
      </c>
      <c r="B1542" s="2" t="s">
        <v>3749</v>
      </c>
      <c r="C1542" s="2" t="s">
        <v>17</v>
      </c>
      <c r="D1542" s="2" t="s">
        <v>18</v>
      </c>
      <c r="E1542" s="5" t="s">
        <v>1323</v>
      </c>
      <c r="F1542" s="3" t="s">
        <v>1324</v>
      </c>
      <c r="G1542" s="3" t="s">
        <v>71</v>
      </c>
      <c r="H1542" s="2" t="s">
        <v>50</v>
      </c>
      <c r="I1542" s="2" t="s">
        <v>3750</v>
      </c>
      <c r="J1542" s="3" t="str">
        <f>HYPERLINK("https://www.boe.es/gazeta/dias/1829/11/05/pdfs/GMD-1829-156.pdf#page=2","Abrir facsímil")</f>
        <v>Abrir facsímil</v>
      </c>
      <c r="K1542" s="3" t="s">
        <v>52</v>
      </c>
    </row>
    <row r="1543" spans="1:11" ht="42" customHeight="1">
      <c r="A1543" s="2" t="s">
        <v>3751</v>
      </c>
      <c r="B1543" s="2" t="s">
        <v>3752</v>
      </c>
      <c r="C1543" s="2" t="s">
        <v>61</v>
      </c>
      <c r="D1543" s="2" t="s">
        <v>18</v>
      </c>
      <c r="E1543" s="5" t="s">
        <v>339</v>
      </c>
      <c r="F1543" s="3" t="s">
        <v>340</v>
      </c>
      <c r="G1543" s="3" t="s">
        <v>30</v>
      </c>
      <c r="H1543" s="2" t="s">
        <v>50</v>
      </c>
      <c r="I1543" s="2" t="s">
        <v>3753</v>
      </c>
      <c r="J1543" s="3" t="str">
        <f>HYPERLINK("https://www.boe.es/gazeta/dias/1829/03/03/pdfs/GMD-1829-27.pdf#page=4","Abrir facsímil")</f>
        <v>Abrir facsímil</v>
      </c>
      <c r="K1543" s="3" t="s">
        <v>52</v>
      </c>
    </row>
    <row r="1544" spans="1:11" ht="42" customHeight="1">
      <c r="A1544" s="2" t="s">
        <v>3754</v>
      </c>
      <c r="B1544" s="2" t="s">
        <v>3754</v>
      </c>
      <c r="C1544" s="2" t="s">
        <v>34</v>
      </c>
      <c r="D1544" s="2" t="s">
        <v>35</v>
      </c>
      <c r="E1544" s="5" t="s">
        <v>233</v>
      </c>
      <c r="F1544" s="3" t="s">
        <v>234</v>
      </c>
      <c r="G1544" s="3" t="s">
        <v>30</v>
      </c>
      <c r="H1544" s="2" t="s">
        <v>50</v>
      </c>
      <c r="I1544" s="2" t="s">
        <v>3755</v>
      </c>
      <c r="J1544" s="3" t="str">
        <f>HYPERLINK("https://www.boe.es/gazeta/dias/1829/03/07/pdfs/GMD-1829-29.pdf#page=4","Abrir facsímil")</f>
        <v>Abrir facsímil</v>
      </c>
      <c r="K1544" s="3" t="s">
        <v>52</v>
      </c>
    </row>
    <row r="1545" spans="1:11" ht="42" customHeight="1">
      <c r="A1545" s="2" t="s">
        <v>3754</v>
      </c>
      <c r="B1545" s="2" t="s">
        <v>3754</v>
      </c>
      <c r="C1545" s="2" t="s">
        <v>17</v>
      </c>
      <c r="D1545" s="2" t="s">
        <v>18</v>
      </c>
      <c r="E1545" s="5" t="s">
        <v>214</v>
      </c>
      <c r="F1545" s="3" t="s">
        <v>215</v>
      </c>
      <c r="G1545" s="3" t="s">
        <v>45</v>
      </c>
      <c r="H1545" s="2" t="s">
        <v>50</v>
      </c>
      <c r="I1545" s="2" t="s">
        <v>3756</v>
      </c>
      <c r="J1545" s="3" t="str">
        <f>HYPERLINK("https://www.boe.es/gazeta/dias/1829/08/13/pdfs/GMD-1829-113.pdf#page=1","Abrir facsímil")</f>
        <v>Abrir facsímil</v>
      </c>
      <c r="K1545" s="3" t="s">
        <v>52</v>
      </c>
    </row>
    <row r="1546" spans="1:11" ht="42" customHeight="1">
      <c r="A1546" s="2" t="s">
        <v>3754</v>
      </c>
      <c r="B1546" s="2" t="s">
        <v>3754</v>
      </c>
      <c r="C1546" s="2" t="s">
        <v>17</v>
      </c>
      <c r="D1546" s="2" t="s">
        <v>18</v>
      </c>
      <c r="E1546" s="5" t="s">
        <v>584</v>
      </c>
      <c r="F1546" s="3" t="s">
        <v>585</v>
      </c>
      <c r="G1546" s="3" t="s">
        <v>30</v>
      </c>
      <c r="H1546" s="2" t="s">
        <v>50</v>
      </c>
      <c r="I1546" s="2" t="s">
        <v>3757</v>
      </c>
      <c r="J1546" s="3" t="str">
        <f>HYPERLINK("https://www.boe.es/gazeta/dias/1829/08/15/pdfs/GMD-1829-114.pdf#page=4","Abrir facsímil")</f>
        <v>Abrir facsímil</v>
      </c>
      <c r="K1546" s="3" t="s">
        <v>52</v>
      </c>
    </row>
    <row r="1547" spans="1:11" ht="42" customHeight="1">
      <c r="A1547" s="2" t="s">
        <v>3754</v>
      </c>
      <c r="B1547" s="2" t="s">
        <v>3754</v>
      </c>
      <c r="C1547" s="2" t="s">
        <v>41</v>
      </c>
      <c r="D1547" s="2" t="s">
        <v>42</v>
      </c>
      <c r="E1547" s="5" t="s">
        <v>75</v>
      </c>
      <c r="F1547" s="3" t="s">
        <v>76</v>
      </c>
      <c r="G1547" s="3" t="s">
        <v>21</v>
      </c>
      <c r="H1547" s="2" t="s">
        <v>50</v>
      </c>
      <c r="I1547" s="2" t="s">
        <v>3758</v>
      </c>
      <c r="J1547" s="3" t="str">
        <f>HYPERLINK("https://www.boe.es/gazeta/dias/1829/09/05/pdfs/GMD-1829-123.pdf#page=3","Abrir facsímil")</f>
        <v>Abrir facsímil</v>
      </c>
      <c r="K1547" s="3" t="s">
        <v>52</v>
      </c>
    </row>
    <row r="1548" spans="1:11" ht="42" customHeight="1">
      <c r="A1548" s="2" t="s">
        <v>3759</v>
      </c>
      <c r="B1548" s="2" t="s">
        <v>3760</v>
      </c>
      <c r="C1548" s="2" t="s">
        <v>34</v>
      </c>
      <c r="D1548" s="2" t="s">
        <v>35</v>
      </c>
      <c r="E1548" s="5" t="s">
        <v>1116</v>
      </c>
      <c r="F1548" s="3" t="s">
        <v>1117</v>
      </c>
      <c r="G1548" s="3" t="s">
        <v>1878</v>
      </c>
      <c r="H1548" s="2" t="s">
        <v>50</v>
      </c>
      <c r="I1548" s="2" t="s">
        <v>3761</v>
      </c>
      <c r="J1548" s="3" t="str">
        <f>HYPERLINK("https://www.boe.es/gazeta/dias/1829/09/03/pdfs/GMD-1829-122.pdf#page=3","Abrir facsímil")</f>
        <v>Abrir facsímil</v>
      </c>
      <c r="K1548" s="3" t="s">
        <v>52</v>
      </c>
    </row>
    <row r="1549" spans="1:11" ht="42" customHeight="1">
      <c r="A1549" s="2" t="s">
        <v>3762</v>
      </c>
      <c r="B1549" s="2" t="s">
        <v>3763</v>
      </c>
      <c r="C1549" s="2" t="s">
        <v>27</v>
      </c>
      <c r="D1549" s="2" t="s">
        <v>18</v>
      </c>
      <c r="E1549" s="5" t="s">
        <v>128</v>
      </c>
      <c r="F1549" s="3" t="s">
        <v>129</v>
      </c>
      <c r="G1549" s="3" t="s">
        <v>71</v>
      </c>
      <c r="H1549" s="2" t="s">
        <v>50</v>
      </c>
      <c r="I1549" s="2" t="s">
        <v>3764</v>
      </c>
      <c r="J1549" s="3" t="str">
        <f>HYPERLINK("https://www.boe.es/gazeta/dias/1829/09/01/pdfs/GMD-1829-121.pdf#page=2","Abrir facsímil")</f>
        <v>Abrir facsímil</v>
      </c>
      <c r="K1549" s="3" t="s">
        <v>52</v>
      </c>
    </row>
    <row r="1550" spans="1:11" ht="42" customHeight="1">
      <c r="A1550" s="2" t="s">
        <v>3765</v>
      </c>
      <c r="B1550" s="2" t="s">
        <v>3766</v>
      </c>
      <c r="C1550" s="2" t="s">
        <v>27</v>
      </c>
      <c r="D1550" s="2" t="s">
        <v>18</v>
      </c>
      <c r="E1550" s="5" t="s">
        <v>294</v>
      </c>
      <c r="F1550" s="3" t="s">
        <v>295</v>
      </c>
      <c r="G1550" s="3" t="s">
        <v>30</v>
      </c>
      <c r="H1550" s="2" t="s">
        <v>50</v>
      </c>
      <c r="I1550" s="2" t="s">
        <v>3767</v>
      </c>
      <c r="J1550" s="3" t="str">
        <f>HYPERLINK("https://www.boe.es/gazeta/dias/1829/03/21/pdfs/GMD-1829-35.pdf#page=4","Abrir facsímil")</f>
        <v>Abrir facsímil</v>
      </c>
      <c r="K1550" s="3" t="s">
        <v>52</v>
      </c>
    </row>
    <row r="1551" spans="1:11" ht="42" customHeight="1">
      <c r="A1551" s="2" t="s">
        <v>3768</v>
      </c>
      <c r="B1551" s="2" t="s">
        <v>3768</v>
      </c>
      <c r="C1551" s="2" t="s">
        <v>167</v>
      </c>
      <c r="D1551" s="2" t="s">
        <v>18</v>
      </c>
      <c r="E1551" s="5" t="s">
        <v>1887</v>
      </c>
      <c r="F1551" s="3" t="s">
        <v>1888</v>
      </c>
      <c r="G1551" s="3" t="s">
        <v>45</v>
      </c>
      <c r="H1551" s="2" t="s">
        <v>50</v>
      </c>
      <c r="I1551" s="2" t="s">
        <v>3769</v>
      </c>
      <c r="J1551" s="3" t="str">
        <f>HYPERLINK("https://www.boe.es/gazeta/dias/1829/10/06/pdfs/GMD-1829-143.pdf#page=1","Abrir facsímil")</f>
        <v>Abrir facsímil</v>
      </c>
      <c r="K1551" s="3" t="s">
        <v>52</v>
      </c>
    </row>
    <row r="1552" spans="1:11" ht="42" customHeight="1">
      <c r="A1552" s="2" t="s">
        <v>3770</v>
      </c>
      <c r="B1552" s="2" t="s">
        <v>3771</v>
      </c>
      <c r="C1552" s="2" t="s">
        <v>41</v>
      </c>
      <c r="D1552" s="2" t="s">
        <v>42</v>
      </c>
      <c r="E1552" s="5" t="s">
        <v>1206</v>
      </c>
      <c r="F1552" s="3" t="s">
        <v>1207</v>
      </c>
      <c r="G1552" s="3" t="s">
        <v>71</v>
      </c>
      <c r="H1552" s="2" t="s">
        <v>50</v>
      </c>
      <c r="I1552" s="2" t="s">
        <v>3772</v>
      </c>
      <c r="J1552" s="3" t="str">
        <f>HYPERLINK("https://www.boe.es/gazeta/dias/1829/03/17/pdfs/GMD-1829-33.pdf#page=2","Abrir facsímil")</f>
        <v>Abrir facsímil</v>
      </c>
      <c r="K1552" s="3" t="s">
        <v>52</v>
      </c>
    </row>
    <row r="1553" spans="1:11" ht="42" customHeight="1">
      <c r="A1553" s="2" t="s">
        <v>3773</v>
      </c>
      <c r="B1553" s="2" t="s">
        <v>3774</v>
      </c>
      <c r="C1553" s="2" t="s">
        <v>27</v>
      </c>
      <c r="D1553" s="2" t="s">
        <v>18</v>
      </c>
      <c r="E1553" s="5" t="s">
        <v>498</v>
      </c>
      <c r="F1553" s="3" t="s">
        <v>499</v>
      </c>
      <c r="G1553" s="3" t="s">
        <v>30</v>
      </c>
      <c r="H1553" s="2" t="s">
        <v>22</v>
      </c>
      <c r="I1553" s="2" t="s">
        <v>3775</v>
      </c>
      <c r="J1553" s="3" t="str">
        <f>HYPERLINK("https://www.boe.es/gazeta/dias/1829/03/10/pdfs/GMD-1829-30.pdf#page=4","Abrir facsímil")</f>
        <v>Abrir facsímil</v>
      </c>
      <c r="K1553" s="3" t="s">
        <v>24</v>
      </c>
    </row>
    <row r="1554" spans="1:11" ht="42" customHeight="1">
      <c r="A1554" s="2" t="s">
        <v>3776</v>
      </c>
      <c r="B1554" s="2" t="s">
        <v>3777</v>
      </c>
      <c r="C1554" s="2" t="s">
        <v>17</v>
      </c>
      <c r="D1554" s="2" t="s">
        <v>18</v>
      </c>
      <c r="E1554" s="5" t="s">
        <v>569</v>
      </c>
      <c r="F1554" s="3" t="s">
        <v>570</v>
      </c>
      <c r="G1554" s="3" t="s">
        <v>21</v>
      </c>
      <c r="H1554" s="2" t="s">
        <v>22</v>
      </c>
      <c r="I1554" s="2" t="s">
        <v>3778</v>
      </c>
      <c r="J1554" s="3" t="str">
        <f>HYPERLINK("https://www.boe.es/gazeta/dias/1829/05/21/pdfs/GMD-1829-77.pdf#page=3","Abrir facsímil")</f>
        <v>Abrir facsímil</v>
      </c>
      <c r="K1554" s="3" t="s">
        <v>24</v>
      </c>
    </row>
    <row r="1555" spans="1:11" ht="42" customHeight="1">
      <c r="A1555" s="2" t="s">
        <v>3779</v>
      </c>
      <c r="B1555" s="2" t="s">
        <v>3780</v>
      </c>
      <c r="C1555" s="2" t="s">
        <v>17</v>
      </c>
      <c r="D1555" s="2" t="s">
        <v>18</v>
      </c>
      <c r="E1555" s="5" t="s">
        <v>307</v>
      </c>
      <c r="F1555" s="3" t="s">
        <v>308</v>
      </c>
      <c r="G1555" s="3" t="s">
        <v>30</v>
      </c>
      <c r="H1555" s="2" t="s">
        <v>22</v>
      </c>
      <c r="I1555" s="2" t="s">
        <v>3781</v>
      </c>
      <c r="J1555" s="3" t="str">
        <f>HYPERLINK("https://www.boe.es/gazeta/dias/1829/06/13/pdfs/GMD-1829-87.pdf#page=4","Abrir facsímil")</f>
        <v>Abrir facsímil</v>
      </c>
      <c r="K1555" s="3" t="s">
        <v>24</v>
      </c>
    </row>
    <row r="1556" spans="1:11" ht="42" customHeight="1">
      <c r="A1556" s="2" t="s">
        <v>3782</v>
      </c>
      <c r="B1556" s="2" t="s">
        <v>3783</v>
      </c>
      <c r="C1556" s="2" t="s">
        <v>41</v>
      </c>
      <c r="D1556" s="2" t="s">
        <v>42</v>
      </c>
      <c r="E1556" s="5" t="s">
        <v>287</v>
      </c>
      <c r="F1556" s="3" t="s">
        <v>288</v>
      </c>
      <c r="G1556" s="3" t="s">
        <v>21</v>
      </c>
      <c r="H1556" s="2" t="s">
        <v>22</v>
      </c>
      <c r="I1556" s="2" t="s">
        <v>3784</v>
      </c>
      <c r="J1556" s="3" t="str">
        <f>HYPERLINK("https://www.boe.es/gazeta/dias/1829/12/08/pdfs/GMD-1829-170.pdf#page=3","Abrir facsímil")</f>
        <v>Abrir facsímil</v>
      </c>
      <c r="K1556" s="3" t="s">
        <v>24</v>
      </c>
    </row>
    <row r="1557" spans="1:11" ht="42" customHeight="1">
      <c r="A1557" s="2" t="s">
        <v>3785</v>
      </c>
      <c r="B1557" s="2" t="s">
        <v>3786</v>
      </c>
      <c r="C1557" s="2" t="s">
        <v>41</v>
      </c>
      <c r="D1557" s="2" t="s">
        <v>42</v>
      </c>
      <c r="E1557" s="5" t="s">
        <v>798</v>
      </c>
      <c r="F1557" s="3" t="s">
        <v>799</v>
      </c>
      <c r="G1557" s="3" t="s">
        <v>800</v>
      </c>
      <c r="H1557" s="2" t="s">
        <v>22</v>
      </c>
      <c r="I1557" s="2" t="s">
        <v>3787</v>
      </c>
      <c r="J1557" s="3" t="str">
        <f>HYPERLINK("https://www.boe.es/gazeta/dias/1829/05/12/pdfs/GMD-1829-62.pdf#page=3","Abrir facsímil")</f>
        <v>Abrir facsímil</v>
      </c>
      <c r="K1557" s="3" t="s">
        <v>24</v>
      </c>
    </row>
    <row r="1558" spans="1:11" ht="42" customHeight="1">
      <c r="A1558" s="2" t="s">
        <v>3788</v>
      </c>
      <c r="B1558" s="2" t="s">
        <v>3789</v>
      </c>
      <c r="C1558" s="2" t="s">
        <v>17</v>
      </c>
      <c r="D1558" s="2" t="s">
        <v>18</v>
      </c>
      <c r="E1558" s="5" t="s">
        <v>188</v>
      </c>
      <c r="F1558" s="3" t="s">
        <v>189</v>
      </c>
      <c r="G1558" s="3" t="s">
        <v>71</v>
      </c>
      <c r="H1558" s="2" t="s">
        <v>22</v>
      </c>
      <c r="I1558" s="2" t="s">
        <v>3790</v>
      </c>
      <c r="J1558" s="3" t="str">
        <f>HYPERLINK("https://www.boe.es/gazeta/dias/1829/05/02/pdfs/GMD-1829-53.pdf#page=2","Abrir facsímil")</f>
        <v>Abrir facsímil</v>
      </c>
      <c r="K1558" s="3" t="s">
        <v>24</v>
      </c>
    </row>
    <row r="1559" spans="1:11" ht="42" customHeight="1">
      <c r="A1559" s="2" t="s">
        <v>3788</v>
      </c>
      <c r="B1559" s="2" t="s">
        <v>3789</v>
      </c>
      <c r="C1559" s="2" t="s">
        <v>41</v>
      </c>
      <c r="D1559" s="2" t="s">
        <v>42</v>
      </c>
      <c r="E1559" s="5" t="s">
        <v>194</v>
      </c>
      <c r="F1559" s="3" t="s">
        <v>195</v>
      </c>
      <c r="G1559" s="3" t="s">
        <v>21</v>
      </c>
      <c r="H1559" s="2" t="s">
        <v>22</v>
      </c>
      <c r="I1559" s="2" t="s">
        <v>3791</v>
      </c>
      <c r="J1559" s="3" t="str">
        <f>HYPERLINK("https://www.boe.es/gazeta/dias/1829/05/07/pdfs/GMD-1829-55.pdf#page=3","Abrir facsímil")</f>
        <v>Abrir facsímil</v>
      </c>
      <c r="K1559" s="3" t="s">
        <v>24</v>
      </c>
    </row>
    <row r="1560" spans="1:11" ht="42" customHeight="1">
      <c r="A1560" s="2" t="s">
        <v>3792</v>
      </c>
      <c r="B1560" s="2" t="s">
        <v>3793</v>
      </c>
      <c r="C1560" s="2" t="s">
        <v>589</v>
      </c>
      <c r="D1560" s="2" t="s">
        <v>35</v>
      </c>
      <c r="E1560" s="5" t="s">
        <v>1299</v>
      </c>
      <c r="F1560" s="3" t="s">
        <v>1300</v>
      </c>
      <c r="G1560" s="3" t="s">
        <v>30</v>
      </c>
      <c r="H1560" s="2" t="s">
        <v>22</v>
      </c>
      <c r="I1560" s="2" t="s">
        <v>3794</v>
      </c>
      <c r="J1560" s="3" t="str">
        <f>HYPERLINK("https://www.boe.es/gazeta/dias/1829/12/22/pdfs/GMD-1829-176.pdf#page=4","Abrir facsímil")</f>
        <v>Abrir facsímil</v>
      </c>
      <c r="K1560" s="3" t="s">
        <v>24</v>
      </c>
    </row>
    <row r="1561" spans="1:11" ht="42" customHeight="1">
      <c r="A1561" s="2" t="s">
        <v>3795</v>
      </c>
      <c r="B1561" s="2" t="s">
        <v>3796</v>
      </c>
      <c r="C1561" s="2" t="s">
        <v>167</v>
      </c>
      <c r="D1561" s="2" t="s">
        <v>18</v>
      </c>
      <c r="E1561" s="5" t="s">
        <v>584</v>
      </c>
      <c r="F1561" s="3" t="s">
        <v>585</v>
      </c>
      <c r="G1561" s="3" t="s">
        <v>45</v>
      </c>
      <c r="H1561" s="2" t="s">
        <v>22</v>
      </c>
      <c r="I1561" s="2" t="s">
        <v>3797</v>
      </c>
      <c r="J1561" s="3" t="str">
        <f>HYPERLINK("https://www.boe.es/gazeta/dias/1829/08/15/pdfs/GMD-1829-114.pdf#page=1","Abrir facsímil")</f>
        <v>Abrir facsímil</v>
      </c>
      <c r="K1561" s="3" t="s">
        <v>24</v>
      </c>
    </row>
    <row r="1562" spans="1:11" ht="42" customHeight="1">
      <c r="A1562" s="2" t="s">
        <v>3798</v>
      </c>
      <c r="B1562" s="2" t="s">
        <v>3798</v>
      </c>
      <c r="C1562" s="2" t="s">
        <v>41</v>
      </c>
      <c r="D1562" s="2" t="s">
        <v>42</v>
      </c>
      <c r="E1562" s="5" t="s">
        <v>62</v>
      </c>
      <c r="F1562" s="3" t="s">
        <v>63</v>
      </c>
      <c r="G1562" s="3" t="s">
        <v>495</v>
      </c>
      <c r="H1562" s="2" t="s">
        <v>50</v>
      </c>
      <c r="I1562" s="2" t="s">
        <v>3799</v>
      </c>
      <c r="J1562" s="3" t="str">
        <f>HYPERLINK("https://www.boe.es/gazeta/dias/1829/02/19/pdfs/GMD-1829-22.pdf#page=4","Abrir facsímil")</f>
        <v>Abrir facsímil</v>
      </c>
      <c r="K1562" s="3" t="s">
        <v>52</v>
      </c>
    </row>
    <row r="1563" spans="1:11" ht="42" customHeight="1">
      <c r="A1563" s="2" t="s">
        <v>3798</v>
      </c>
      <c r="B1563" s="2" t="s">
        <v>3798</v>
      </c>
      <c r="C1563" s="2" t="s">
        <v>41</v>
      </c>
      <c r="D1563" s="2" t="s">
        <v>42</v>
      </c>
      <c r="E1563" s="5" t="s">
        <v>202</v>
      </c>
      <c r="F1563" s="3" t="s">
        <v>203</v>
      </c>
      <c r="G1563" s="3" t="s">
        <v>71</v>
      </c>
      <c r="H1563" s="2" t="s">
        <v>50</v>
      </c>
      <c r="I1563" s="2" t="s">
        <v>3800</v>
      </c>
      <c r="J1563" s="3" t="str">
        <f>HYPERLINK("https://www.boe.es/gazeta/dias/1829/04/07/pdfs/GMD-1829-42.pdf#page=2","Abrir facsímil")</f>
        <v>Abrir facsímil</v>
      </c>
      <c r="K1563" s="3" t="s">
        <v>52</v>
      </c>
    </row>
    <row r="1564" spans="1:11" ht="42" customHeight="1">
      <c r="A1564" s="2" t="s">
        <v>3798</v>
      </c>
      <c r="B1564" s="2" t="s">
        <v>3798</v>
      </c>
      <c r="C1564" s="2" t="s">
        <v>55</v>
      </c>
      <c r="D1564" s="2" t="s">
        <v>18</v>
      </c>
      <c r="E1564" s="5" t="s">
        <v>745</v>
      </c>
      <c r="F1564" s="3" t="s">
        <v>746</v>
      </c>
      <c r="G1564" s="3" t="s">
        <v>30</v>
      </c>
      <c r="H1564" s="2" t="s">
        <v>50</v>
      </c>
      <c r="I1564" s="2" t="s">
        <v>3801</v>
      </c>
      <c r="J1564" s="3" t="str">
        <f>HYPERLINK("https://www.boe.es/gazeta/dias/1829/05/16/pdfs/GMD-1829-72.pdf#page=4","Abrir facsímil")</f>
        <v>Abrir facsímil</v>
      </c>
      <c r="K1564" s="3" t="s">
        <v>52</v>
      </c>
    </row>
    <row r="1565" spans="1:11" ht="42" customHeight="1">
      <c r="A1565" s="2" t="s">
        <v>3798</v>
      </c>
      <c r="B1565" s="2" t="s">
        <v>3798</v>
      </c>
      <c r="C1565" s="2" t="s">
        <v>41</v>
      </c>
      <c r="D1565" s="2" t="s">
        <v>42</v>
      </c>
      <c r="E1565" s="5" t="s">
        <v>260</v>
      </c>
      <c r="F1565" s="3" t="s">
        <v>261</v>
      </c>
      <c r="G1565" s="3" t="s">
        <v>21</v>
      </c>
      <c r="H1565" s="2" t="s">
        <v>50</v>
      </c>
      <c r="I1565" s="2" t="s">
        <v>3802</v>
      </c>
      <c r="J1565" s="3" t="str">
        <f>HYPERLINK("https://www.boe.es/gazeta/dias/1829/05/30/pdfs/GMD-1829-81.pdf#page=3","Abrir facsímil")</f>
        <v>Abrir facsímil</v>
      </c>
      <c r="K1565" s="3" t="s">
        <v>52</v>
      </c>
    </row>
    <row r="1566" spans="1:11" ht="42" customHeight="1">
      <c r="A1566" s="2" t="s">
        <v>3798</v>
      </c>
      <c r="B1566" s="2" t="s">
        <v>3798</v>
      </c>
      <c r="C1566" s="2" t="s">
        <v>41</v>
      </c>
      <c r="D1566" s="2" t="s">
        <v>42</v>
      </c>
      <c r="E1566" s="5" t="s">
        <v>152</v>
      </c>
      <c r="F1566" s="3" t="s">
        <v>153</v>
      </c>
      <c r="G1566" s="3" t="s">
        <v>21</v>
      </c>
      <c r="H1566" s="2" t="s">
        <v>50</v>
      </c>
      <c r="I1566" s="2" t="s">
        <v>3803</v>
      </c>
      <c r="J1566" s="3" t="str">
        <f>HYPERLINK("https://www.boe.es/gazeta/dias/1829/06/02/pdfs/GMD-1829-82.pdf#page=3","Abrir facsímil")</f>
        <v>Abrir facsímil</v>
      </c>
      <c r="K1566" s="3" t="s">
        <v>52</v>
      </c>
    </row>
    <row r="1567" spans="1:11" ht="42" customHeight="1">
      <c r="A1567" s="2" t="s">
        <v>3798</v>
      </c>
      <c r="B1567" s="2" t="s">
        <v>3798</v>
      </c>
      <c r="C1567" s="2" t="s">
        <v>61</v>
      </c>
      <c r="D1567" s="2" t="s">
        <v>18</v>
      </c>
      <c r="E1567" s="5" t="s">
        <v>1839</v>
      </c>
      <c r="F1567" s="3" t="s">
        <v>1840</v>
      </c>
      <c r="G1567" s="3" t="s">
        <v>30</v>
      </c>
      <c r="H1567" s="2" t="s">
        <v>50</v>
      </c>
      <c r="I1567" s="2" t="s">
        <v>3804</v>
      </c>
      <c r="J1567" s="3" t="str">
        <f>HYPERLINK("https://www.boe.es/gazeta/dias/1829/07/28/pdfs/GMD-1829-106.pdf#page=4","Abrir facsímil")</f>
        <v>Abrir facsímil</v>
      </c>
      <c r="K1567" s="3" t="s">
        <v>52</v>
      </c>
    </row>
    <row r="1568" spans="1:11" ht="42" customHeight="1">
      <c r="A1568" s="2" t="s">
        <v>3798</v>
      </c>
      <c r="B1568" s="2" t="s">
        <v>3798</v>
      </c>
      <c r="C1568" s="2" t="s">
        <v>55</v>
      </c>
      <c r="D1568" s="2" t="s">
        <v>18</v>
      </c>
      <c r="E1568" s="5" t="s">
        <v>507</v>
      </c>
      <c r="F1568" s="3" t="s">
        <v>508</v>
      </c>
      <c r="G1568" s="3" t="s">
        <v>71</v>
      </c>
      <c r="H1568" s="2" t="s">
        <v>50</v>
      </c>
      <c r="I1568" s="2" t="s">
        <v>3805</v>
      </c>
      <c r="J1568" s="3" t="str">
        <f>HYPERLINK("https://www.boe.es/gazeta/dias/1829/12/26/pdfs/GMD-1829-178.pdf#page=2","Abrir facsímil")</f>
        <v>Abrir facsímil</v>
      </c>
      <c r="K1568" s="3" t="s">
        <v>52</v>
      </c>
    </row>
    <row r="1569" spans="1:11" ht="42" customHeight="1">
      <c r="A1569" s="2" t="s">
        <v>3806</v>
      </c>
      <c r="B1569" s="2" t="s">
        <v>3807</v>
      </c>
      <c r="C1569" s="2" t="s">
        <v>151</v>
      </c>
      <c r="D1569" s="2" t="s">
        <v>18</v>
      </c>
      <c r="E1569" s="5" t="s">
        <v>1501</v>
      </c>
      <c r="F1569" s="3" t="s">
        <v>1502</v>
      </c>
      <c r="G1569" s="3" t="s">
        <v>21</v>
      </c>
      <c r="H1569" s="2" t="s">
        <v>50</v>
      </c>
      <c r="I1569" s="2" t="s">
        <v>3808</v>
      </c>
      <c r="J1569" s="3" t="str">
        <f>HYPERLINK("https://www.boe.es/gazeta/dias/1829/04/14/pdfs/GMD-1829-45.pdf#page=3","Abrir facsímil")</f>
        <v>Abrir facsímil</v>
      </c>
      <c r="K1569" s="3" t="s">
        <v>52</v>
      </c>
    </row>
    <row r="1570" spans="1:11" ht="42" customHeight="1">
      <c r="A1570" s="2" t="s">
        <v>3809</v>
      </c>
      <c r="B1570" s="2" t="s">
        <v>3809</v>
      </c>
      <c r="C1570" s="2" t="s">
        <v>17</v>
      </c>
      <c r="D1570" s="2" t="s">
        <v>18</v>
      </c>
      <c r="E1570" s="5" t="s">
        <v>339</v>
      </c>
      <c r="F1570" s="3" t="s">
        <v>340</v>
      </c>
      <c r="G1570" s="3" t="s">
        <v>71</v>
      </c>
      <c r="H1570" s="2" t="s">
        <v>50</v>
      </c>
      <c r="I1570" s="2" t="s">
        <v>3810</v>
      </c>
      <c r="J1570" s="3" t="str">
        <f>HYPERLINK("https://www.boe.es/gazeta/dias/1829/03/03/pdfs/GMD-1829-27.pdf#page=2","Abrir facsímil")</f>
        <v>Abrir facsímil</v>
      </c>
      <c r="K1570" s="3" t="s">
        <v>52</v>
      </c>
    </row>
    <row r="1571" spans="1:11" ht="42" customHeight="1">
      <c r="A1571" s="2" t="s">
        <v>3811</v>
      </c>
      <c r="B1571" s="2" t="s">
        <v>3811</v>
      </c>
      <c r="C1571" s="2" t="s">
        <v>17</v>
      </c>
      <c r="D1571" s="2" t="s">
        <v>18</v>
      </c>
      <c r="E1571" s="5" t="s">
        <v>83</v>
      </c>
      <c r="F1571" s="3" t="s">
        <v>84</v>
      </c>
      <c r="G1571" s="3" t="s">
        <v>71</v>
      </c>
      <c r="H1571" s="2" t="s">
        <v>50</v>
      </c>
      <c r="I1571" s="2" t="s">
        <v>3812</v>
      </c>
      <c r="J1571" s="3" t="str">
        <f>HYPERLINK("https://www.boe.es/gazeta/dias/1829/08/04/pdfs/GMD-1829-109.pdf#page=2","Abrir facsímil")</f>
        <v>Abrir facsímil</v>
      </c>
      <c r="K1571" s="3" t="s">
        <v>52</v>
      </c>
    </row>
    <row r="1572" spans="1:11" ht="42" customHeight="1">
      <c r="A1572" s="2" t="s">
        <v>3813</v>
      </c>
      <c r="B1572" s="2" t="s">
        <v>3813</v>
      </c>
      <c r="C1572" s="2" t="s">
        <v>17</v>
      </c>
      <c r="D1572" s="2" t="s">
        <v>18</v>
      </c>
      <c r="E1572" s="5" t="s">
        <v>87</v>
      </c>
      <c r="F1572" s="3" t="s">
        <v>88</v>
      </c>
      <c r="G1572" s="3" t="s">
        <v>71</v>
      </c>
      <c r="H1572" s="2" t="s">
        <v>50</v>
      </c>
      <c r="I1572" s="2" t="s">
        <v>3814</v>
      </c>
      <c r="J1572" s="3" t="str">
        <f>HYPERLINK("https://www.boe.es/gazeta/dias/1829/11/24/pdfs/GMD-1829-164.pdf#page=2","Abrir facsímil")</f>
        <v>Abrir facsímil</v>
      </c>
      <c r="K1572" s="3" t="s">
        <v>52</v>
      </c>
    </row>
    <row r="1573" spans="1:11" ht="42" customHeight="1">
      <c r="A1573" s="2" t="s">
        <v>3815</v>
      </c>
      <c r="B1573" s="2" t="s">
        <v>3816</v>
      </c>
      <c r="C1573" s="2" t="s">
        <v>41</v>
      </c>
      <c r="D1573" s="2" t="s">
        <v>42</v>
      </c>
      <c r="E1573" s="5" t="s">
        <v>958</v>
      </c>
      <c r="F1573" s="3" t="s">
        <v>959</v>
      </c>
      <c r="G1573" s="3" t="s">
        <v>71</v>
      </c>
      <c r="H1573" s="2" t="s">
        <v>50</v>
      </c>
      <c r="I1573" s="2" t="s">
        <v>3817</v>
      </c>
      <c r="J1573" s="3" t="str">
        <f>HYPERLINK("https://www.boe.es/gazeta/dias/1829/09/19/pdfs/GMD-1829-136.pdf#page=2","Abrir facsímil")</f>
        <v>Abrir facsímil</v>
      </c>
      <c r="K1573" s="3" t="s">
        <v>52</v>
      </c>
    </row>
    <row r="1574" spans="1:11" ht="42" customHeight="1">
      <c r="A1574" s="2" t="s">
        <v>3818</v>
      </c>
      <c r="B1574" s="2" t="s">
        <v>3819</v>
      </c>
      <c r="C1574" s="2" t="s">
        <v>17</v>
      </c>
      <c r="D1574" s="2" t="s">
        <v>18</v>
      </c>
      <c r="E1574" s="5" t="s">
        <v>178</v>
      </c>
      <c r="F1574" s="3" t="s">
        <v>179</v>
      </c>
      <c r="G1574" s="3" t="s">
        <v>30</v>
      </c>
      <c r="H1574" s="2" t="s">
        <v>50</v>
      </c>
      <c r="I1574" s="2" t="s">
        <v>3820</v>
      </c>
      <c r="J1574" s="3" t="str">
        <f>HYPERLINK("https://www.boe.es/gazeta/dias/1829/01/15/pdfs/GMD-1829-7.pdf#page=4","Abrir facsímil")</f>
        <v>Abrir facsímil</v>
      </c>
      <c r="K1574" s="3" t="s">
        <v>52</v>
      </c>
    </row>
    <row r="1575" spans="1:11" ht="42" customHeight="1">
      <c r="A1575" s="2" t="s">
        <v>3821</v>
      </c>
      <c r="B1575" s="2" t="s">
        <v>3822</v>
      </c>
      <c r="C1575" s="2" t="s">
        <v>17</v>
      </c>
      <c r="D1575" s="2" t="s">
        <v>18</v>
      </c>
      <c r="E1575" s="5" t="s">
        <v>178</v>
      </c>
      <c r="F1575" s="3" t="s">
        <v>179</v>
      </c>
      <c r="G1575" s="3" t="s">
        <v>30</v>
      </c>
      <c r="H1575" s="2" t="s">
        <v>50</v>
      </c>
      <c r="I1575" s="2" t="s">
        <v>3823</v>
      </c>
      <c r="J1575" s="3" t="str">
        <f>HYPERLINK("https://www.boe.es/gazeta/dias/1829/01/15/pdfs/GMD-1829-7.pdf#page=4","Abrir facsímil")</f>
        <v>Abrir facsímil</v>
      </c>
      <c r="K1575" s="3" t="s">
        <v>52</v>
      </c>
    </row>
    <row r="1576" spans="1:11" ht="42" customHeight="1">
      <c r="A1576" s="2" t="s">
        <v>3824</v>
      </c>
      <c r="B1576" s="2" t="s">
        <v>3825</v>
      </c>
      <c r="C1576" s="2" t="s">
        <v>151</v>
      </c>
      <c r="D1576" s="2" t="s">
        <v>18</v>
      </c>
      <c r="E1576" s="5" t="s">
        <v>183</v>
      </c>
      <c r="F1576" s="3" t="s">
        <v>184</v>
      </c>
      <c r="G1576" s="3" t="s">
        <v>21</v>
      </c>
      <c r="H1576" s="2" t="s">
        <v>50</v>
      </c>
      <c r="I1576" s="2" t="s">
        <v>3826</v>
      </c>
      <c r="J1576" s="3" t="str">
        <f>HYPERLINK("https://www.boe.es/gazeta/dias/1829/10/13/pdfs/GMD-1829-146.pdf#page=3","Abrir facsímil")</f>
        <v>Abrir facsímil</v>
      </c>
      <c r="K1576" s="3" t="s">
        <v>52</v>
      </c>
    </row>
    <row r="1577" spans="1:11" ht="42" customHeight="1">
      <c r="A1577" s="2" t="s">
        <v>3827</v>
      </c>
      <c r="B1577" s="2" t="s">
        <v>3828</v>
      </c>
      <c r="C1577" s="2" t="s">
        <v>34</v>
      </c>
      <c r="D1577" s="2" t="s">
        <v>35</v>
      </c>
      <c r="E1577" s="5" t="s">
        <v>466</v>
      </c>
      <c r="F1577" s="3" t="s">
        <v>467</v>
      </c>
      <c r="G1577" s="3" t="s">
        <v>21</v>
      </c>
      <c r="H1577" s="2" t="s">
        <v>50</v>
      </c>
      <c r="I1577" s="2" t="s">
        <v>3829</v>
      </c>
      <c r="J1577" s="3" t="str">
        <f>HYPERLINK("https://www.boe.es/gazeta/dias/1829/12/01/pdfs/GMD-1829-167.pdf#page=3","Abrir facsímil")</f>
        <v>Abrir facsímil</v>
      </c>
      <c r="K1577" s="3" t="s">
        <v>52</v>
      </c>
    </row>
    <row r="1578" spans="1:11" ht="42" customHeight="1">
      <c r="A1578" s="2" t="s">
        <v>3830</v>
      </c>
      <c r="B1578" s="2" t="s">
        <v>3831</v>
      </c>
      <c r="C1578" s="2" t="s">
        <v>55</v>
      </c>
      <c r="D1578" s="2" t="s">
        <v>18</v>
      </c>
      <c r="E1578" s="5" t="s">
        <v>294</v>
      </c>
      <c r="F1578" s="3" t="s">
        <v>295</v>
      </c>
      <c r="G1578" s="3" t="s">
        <v>30</v>
      </c>
      <c r="H1578" s="2" t="s">
        <v>50</v>
      </c>
      <c r="I1578" s="2" t="s">
        <v>3832</v>
      </c>
      <c r="J1578" s="3" t="str">
        <f>HYPERLINK("https://www.boe.es/gazeta/dias/1829/03/21/pdfs/GMD-1829-35.pdf#page=4","Abrir facsímil")</f>
        <v>Abrir facsímil</v>
      </c>
      <c r="K1578" s="3" t="s">
        <v>52</v>
      </c>
    </row>
    <row r="1579" spans="1:11" ht="42" customHeight="1">
      <c r="A1579" s="2" t="s">
        <v>3833</v>
      </c>
      <c r="B1579" s="2" t="s">
        <v>3834</v>
      </c>
      <c r="C1579" s="2" t="s">
        <v>41</v>
      </c>
      <c r="D1579" s="2" t="s">
        <v>42</v>
      </c>
      <c r="E1579" s="5" t="s">
        <v>83</v>
      </c>
      <c r="F1579" s="3" t="s">
        <v>84</v>
      </c>
      <c r="G1579" s="3" t="s">
        <v>71</v>
      </c>
      <c r="H1579" s="2" t="s">
        <v>50</v>
      </c>
      <c r="I1579" s="2" t="s">
        <v>3835</v>
      </c>
      <c r="J1579" s="3" t="str">
        <f>HYPERLINK("https://www.boe.es/gazeta/dias/1829/08/04/pdfs/GMD-1829-109.pdf#page=2","Abrir facsímil")</f>
        <v>Abrir facsímil</v>
      </c>
      <c r="K1579" s="3" t="s">
        <v>52</v>
      </c>
    </row>
    <row r="1580" spans="1:11" ht="42" customHeight="1">
      <c r="A1580" s="2" t="s">
        <v>3836</v>
      </c>
      <c r="B1580" s="2" t="s">
        <v>3837</v>
      </c>
      <c r="C1580" s="2" t="s">
        <v>17</v>
      </c>
      <c r="D1580" s="2" t="s">
        <v>18</v>
      </c>
      <c r="E1580" s="5" t="s">
        <v>56</v>
      </c>
      <c r="F1580" s="3" t="s">
        <v>57</v>
      </c>
      <c r="G1580" s="3" t="s">
        <v>30</v>
      </c>
      <c r="H1580" s="2" t="s">
        <v>50</v>
      </c>
      <c r="I1580" s="2" t="s">
        <v>3838</v>
      </c>
      <c r="J1580" s="3" t="str">
        <f>HYPERLINK("https://www.boe.es/gazeta/dias/1829/09/15/pdfs/GMD-1829-134.pdf#page=4","Abrir facsímil")</f>
        <v>Abrir facsímil</v>
      </c>
      <c r="K1580" s="3" t="s">
        <v>52</v>
      </c>
    </row>
    <row r="1581" spans="1:11" ht="42" customHeight="1">
      <c r="A1581" s="2" t="s">
        <v>3839</v>
      </c>
      <c r="B1581" s="2" t="s">
        <v>3840</v>
      </c>
      <c r="C1581" s="2" t="s">
        <v>34</v>
      </c>
      <c r="D1581" s="2" t="s">
        <v>35</v>
      </c>
      <c r="E1581" s="5" t="s">
        <v>334</v>
      </c>
      <c r="F1581" s="3" t="s">
        <v>335</v>
      </c>
      <c r="G1581" s="3" t="s">
        <v>30</v>
      </c>
      <c r="H1581" s="2" t="s">
        <v>50</v>
      </c>
      <c r="I1581" s="2" t="s">
        <v>3841</v>
      </c>
      <c r="J1581" s="3" t="str">
        <f>HYPERLINK("https://www.boe.es/gazeta/dias/1829/11/19/pdfs/GMD-1829-162.pdf#page=4","Abrir facsímil")</f>
        <v>Abrir facsímil</v>
      </c>
      <c r="K1581" s="3" t="s">
        <v>52</v>
      </c>
    </row>
    <row r="1582" spans="1:11" ht="42" customHeight="1">
      <c r="A1582" s="2" t="s">
        <v>3842</v>
      </c>
      <c r="B1582" s="2" t="s">
        <v>3842</v>
      </c>
      <c r="C1582" s="2" t="s">
        <v>34</v>
      </c>
      <c r="D1582" s="2" t="s">
        <v>35</v>
      </c>
      <c r="E1582" s="5" t="s">
        <v>142</v>
      </c>
      <c r="F1582" s="3" t="s">
        <v>143</v>
      </c>
      <c r="G1582" s="3" t="s">
        <v>71</v>
      </c>
      <c r="H1582" s="2" t="s">
        <v>50</v>
      </c>
      <c r="I1582" s="2" t="s">
        <v>3843</v>
      </c>
      <c r="J1582" s="3" t="str">
        <f>HYPERLINK("https://www.boe.es/gazeta/dias/1829/10/29/pdfs/GMD-1829-153.pdf#page=2","Abrir facsímil")</f>
        <v>Abrir facsímil</v>
      </c>
      <c r="K1582" s="3" t="s">
        <v>52</v>
      </c>
    </row>
    <row r="1583" spans="1:11" ht="42" customHeight="1">
      <c r="A1583" s="2" t="s">
        <v>3844</v>
      </c>
      <c r="B1583" s="2" t="s">
        <v>3845</v>
      </c>
      <c r="C1583" s="2" t="s">
        <v>27</v>
      </c>
      <c r="D1583" s="2" t="s">
        <v>18</v>
      </c>
      <c r="E1583" s="5" t="s">
        <v>601</v>
      </c>
      <c r="F1583" s="3" t="s">
        <v>602</v>
      </c>
      <c r="G1583" s="3" t="s">
        <v>30</v>
      </c>
      <c r="H1583" s="2" t="s">
        <v>50</v>
      </c>
      <c r="I1583" s="2" t="s">
        <v>3846</v>
      </c>
      <c r="J1583" s="3" t="str">
        <f>HYPERLINK("https://www.boe.es/gazeta/dias/1829/07/14/pdfs/GMD-1829-100.pdf#page=4","Abrir facsímil")</f>
        <v>Abrir facsímil</v>
      </c>
      <c r="K1583" s="3" t="s">
        <v>52</v>
      </c>
    </row>
    <row r="1584" spans="1:11" ht="42" customHeight="1">
      <c r="A1584" s="2" t="s">
        <v>3847</v>
      </c>
      <c r="B1584" s="2" t="s">
        <v>3848</v>
      </c>
      <c r="C1584" s="2" t="s">
        <v>27</v>
      </c>
      <c r="D1584" s="2" t="s">
        <v>18</v>
      </c>
      <c r="E1584" s="5" t="s">
        <v>1291</v>
      </c>
      <c r="F1584" s="3" t="s">
        <v>1292</v>
      </c>
      <c r="G1584" s="3" t="s">
        <v>30</v>
      </c>
      <c r="H1584" s="2" t="s">
        <v>22</v>
      </c>
      <c r="I1584" s="2" t="s">
        <v>3849</v>
      </c>
      <c r="J1584" s="3" t="str">
        <f>HYPERLINK("https://www.boe.es/gazeta/dias/1829/12/17/pdfs/GMD-1829-174.pdf#page=4","Abrir facsímil")</f>
        <v>Abrir facsímil</v>
      </c>
      <c r="K1584" s="3" t="s">
        <v>24</v>
      </c>
    </row>
    <row r="1585" spans="1:11" ht="42" customHeight="1">
      <c r="A1585" s="2" t="s">
        <v>3850</v>
      </c>
      <c r="B1585" s="2" t="s">
        <v>3850</v>
      </c>
      <c r="C1585" s="2" t="s">
        <v>41</v>
      </c>
      <c r="D1585" s="2" t="s">
        <v>42</v>
      </c>
      <c r="E1585" s="5" t="s">
        <v>1075</v>
      </c>
      <c r="F1585" s="3" t="s">
        <v>1076</v>
      </c>
      <c r="G1585" s="3" t="s">
        <v>45</v>
      </c>
      <c r="H1585" s="2" t="s">
        <v>50</v>
      </c>
      <c r="I1585" s="2" t="s">
        <v>3851</v>
      </c>
      <c r="J1585" s="3" t="str">
        <f>HYPERLINK("https://www.boe.es/gazeta/dias/1829/06/16/pdfs/GMD-1829-88.pdf#page=1","Abrir facsímil")</f>
        <v>Abrir facsímil</v>
      </c>
      <c r="K1585" s="3" t="s">
        <v>52</v>
      </c>
    </row>
    <row r="1586" spans="1:11" ht="42" customHeight="1">
      <c r="A1586" s="2" t="s">
        <v>3852</v>
      </c>
      <c r="B1586" s="2" t="s">
        <v>3852</v>
      </c>
      <c r="C1586" s="2" t="s">
        <v>41</v>
      </c>
      <c r="D1586" s="2" t="s">
        <v>42</v>
      </c>
      <c r="E1586" s="5" t="s">
        <v>164</v>
      </c>
      <c r="F1586" s="3" t="s">
        <v>165</v>
      </c>
      <c r="G1586" s="3" t="s">
        <v>71</v>
      </c>
      <c r="H1586" s="2" t="s">
        <v>50</v>
      </c>
      <c r="I1586" s="2" t="s">
        <v>3853</v>
      </c>
      <c r="J1586" s="3" t="str">
        <f>HYPERLINK("https://www.boe.es/gazeta/dias/1829/06/06/pdfs/GMD-1829-84.pdf#page=2","Abrir facsímil")</f>
        <v>Abrir facsímil</v>
      </c>
      <c r="K1586" s="3" t="s">
        <v>52</v>
      </c>
    </row>
    <row r="1587" spans="1:11" ht="42" customHeight="1">
      <c r="A1587" s="2" t="s">
        <v>3854</v>
      </c>
      <c r="B1587" s="2" t="s">
        <v>3854</v>
      </c>
      <c r="C1587" s="2" t="s">
        <v>41</v>
      </c>
      <c r="D1587" s="2" t="s">
        <v>42</v>
      </c>
      <c r="E1587" s="5" t="s">
        <v>178</v>
      </c>
      <c r="F1587" s="3" t="s">
        <v>179</v>
      </c>
      <c r="G1587" s="3" t="s">
        <v>21</v>
      </c>
      <c r="H1587" s="2" t="s">
        <v>50</v>
      </c>
      <c r="I1587" s="2" t="s">
        <v>3855</v>
      </c>
      <c r="J1587" s="3" t="str">
        <f>HYPERLINK("https://www.boe.es/gazeta/dias/1829/01/15/pdfs/GMD-1829-7.pdf#page=3","Abrir facsímil")</f>
        <v>Abrir facsímil</v>
      </c>
      <c r="K1587" s="3" t="s">
        <v>52</v>
      </c>
    </row>
    <row r="1588" spans="1:11" ht="42" customHeight="1">
      <c r="A1588" s="2" t="s">
        <v>3854</v>
      </c>
      <c r="B1588" s="2" t="s">
        <v>3854</v>
      </c>
      <c r="C1588" s="2" t="s">
        <v>41</v>
      </c>
      <c r="D1588" s="2" t="s">
        <v>42</v>
      </c>
      <c r="E1588" s="5" t="s">
        <v>102</v>
      </c>
      <c r="F1588" s="3" t="s">
        <v>103</v>
      </c>
      <c r="G1588" s="3" t="s">
        <v>71</v>
      </c>
      <c r="H1588" s="2" t="s">
        <v>50</v>
      </c>
      <c r="I1588" s="2" t="s">
        <v>3856</v>
      </c>
      <c r="J1588" s="3" t="str">
        <f>HYPERLINK("https://www.boe.es/gazeta/dias/1829/01/31/pdfs/GMD-1829-14.pdf#page=2","Abrir facsímil")</f>
        <v>Abrir facsímil</v>
      </c>
      <c r="K1588" s="3" t="s">
        <v>52</v>
      </c>
    </row>
    <row r="1589" spans="1:11" ht="42" customHeight="1">
      <c r="A1589" s="2" t="s">
        <v>3854</v>
      </c>
      <c r="B1589" s="2" t="s">
        <v>3854</v>
      </c>
      <c r="C1589" s="2" t="s">
        <v>41</v>
      </c>
      <c r="D1589" s="2" t="s">
        <v>42</v>
      </c>
      <c r="E1589" s="5" t="s">
        <v>2652</v>
      </c>
      <c r="F1589" s="3" t="s">
        <v>2653</v>
      </c>
      <c r="G1589" s="3" t="s">
        <v>3857</v>
      </c>
      <c r="H1589" s="2" t="s">
        <v>50</v>
      </c>
      <c r="I1589" s="2" t="s">
        <v>3858</v>
      </c>
      <c r="J1589" s="3" t="str">
        <f>HYPERLINK("https://www.boe.es/gazeta/dias/1829/02/03/pdfs/GMD-1829-15.pdf#page=2","Abrir facsímil")</f>
        <v>Abrir facsímil</v>
      </c>
      <c r="K1589" s="3" t="s">
        <v>52</v>
      </c>
    </row>
    <row r="1590" spans="1:11" ht="42" customHeight="1">
      <c r="A1590" s="2" t="s">
        <v>3854</v>
      </c>
      <c r="B1590" s="2" t="s">
        <v>3854</v>
      </c>
      <c r="C1590" s="2" t="s">
        <v>41</v>
      </c>
      <c r="D1590" s="2" t="s">
        <v>42</v>
      </c>
      <c r="E1590" s="5" t="s">
        <v>754</v>
      </c>
      <c r="F1590" s="3" t="s">
        <v>755</v>
      </c>
      <c r="G1590" s="3" t="s">
        <v>71</v>
      </c>
      <c r="H1590" s="2" t="s">
        <v>50</v>
      </c>
      <c r="I1590" s="2" t="s">
        <v>3859</v>
      </c>
      <c r="J1590" s="3" t="str">
        <f>HYPERLINK("https://www.boe.es/gazeta/dias/1829/03/12/pdfs/GMD-1829-31.pdf#page=2","Abrir facsímil")</f>
        <v>Abrir facsímil</v>
      </c>
      <c r="K1590" s="3" t="s">
        <v>52</v>
      </c>
    </row>
    <row r="1591" spans="1:11" ht="42" customHeight="1">
      <c r="A1591" s="2" t="s">
        <v>3854</v>
      </c>
      <c r="B1591" s="2" t="s">
        <v>3854</v>
      </c>
      <c r="C1591" s="2" t="s">
        <v>41</v>
      </c>
      <c r="D1591" s="2" t="s">
        <v>42</v>
      </c>
      <c r="E1591" s="5" t="s">
        <v>623</v>
      </c>
      <c r="F1591" s="3" t="s">
        <v>624</v>
      </c>
      <c r="G1591" s="3" t="s">
        <v>21</v>
      </c>
      <c r="H1591" s="2" t="s">
        <v>50</v>
      </c>
      <c r="I1591" s="2" t="s">
        <v>3860</v>
      </c>
      <c r="J1591" s="3" t="str">
        <f>HYPERLINK("https://www.boe.es/gazeta/dias/1829/03/28/pdfs/GMD-1829-38.pdf#page=3","Abrir facsímil")</f>
        <v>Abrir facsímil</v>
      </c>
      <c r="K1591" s="3" t="s">
        <v>52</v>
      </c>
    </row>
    <row r="1592" spans="1:11" ht="42" customHeight="1">
      <c r="A1592" s="2" t="s">
        <v>3854</v>
      </c>
      <c r="B1592" s="2" t="s">
        <v>3854</v>
      </c>
      <c r="C1592" s="2" t="s">
        <v>41</v>
      </c>
      <c r="D1592" s="2" t="s">
        <v>42</v>
      </c>
      <c r="E1592" s="5" t="s">
        <v>260</v>
      </c>
      <c r="F1592" s="3" t="s">
        <v>261</v>
      </c>
      <c r="G1592" s="3" t="s">
        <v>71</v>
      </c>
      <c r="H1592" s="2" t="s">
        <v>50</v>
      </c>
      <c r="I1592" s="2" t="s">
        <v>3861</v>
      </c>
      <c r="J1592" s="3" t="str">
        <f>HYPERLINK("https://www.boe.es/gazeta/dias/1829/05/30/pdfs/GMD-1829-81.pdf#page=2","Abrir facsímil")</f>
        <v>Abrir facsímil</v>
      </c>
      <c r="K1592" s="3" t="s">
        <v>52</v>
      </c>
    </row>
    <row r="1593" spans="1:11" ht="42" customHeight="1">
      <c r="A1593" s="2" t="s">
        <v>3854</v>
      </c>
      <c r="B1593" s="2" t="s">
        <v>3854</v>
      </c>
      <c r="C1593" s="2" t="s">
        <v>41</v>
      </c>
      <c r="D1593" s="2" t="s">
        <v>42</v>
      </c>
      <c r="E1593" s="5" t="s">
        <v>164</v>
      </c>
      <c r="F1593" s="3" t="s">
        <v>165</v>
      </c>
      <c r="G1593" s="3" t="s">
        <v>45</v>
      </c>
      <c r="H1593" s="2" t="s">
        <v>50</v>
      </c>
      <c r="I1593" s="2" t="s">
        <v>3862</v>
      </c>
      <c r="J1593" s="3" t="str">
        <f>HYPERLINK("https://www.boe.es/gazeta/dias/1829/06/06/pdfs/GMD-1829-84.pdf#page=1","Abrir facsímil")</f>
        <v>Abrir facsímil</v>
      </c>
      <c r="K1593" s="3" t="s">
        <v>52</v>
      </c>
    </row>
    <row r="1594" spans="1:11" ht="42" customHeight="1">
      <c r="A1594" s="2" t="s">
        <v>3854</v>
      </c>
      <c r="B1594" s="2" t="s">
        <v>3854</v>
      </c>
      <c r="C1594" s="2" t="s">
        <v>151</v>
      </c>
      <c r="D1594" s="2" t="s">
        <v>18</v>
      </c>
      <c r="E1594" s="5" t="s">
        <v>279</v>
      </c>
      <c r="F1594" s="3" t="s">
        <v>280</v>
      </c>
      <c r="G1594" s="3" t="s">
        <v>45</v>
      </c>
      <c r="H1594" s="2" t="s">
        <v>50</v>
      </c>
      <c r="I1594" s="2" t="s">
        <v>3863</v>
      </c>
      <c r="J1594" s="3" t="str">
        <f>HYPERLINK("https://www.boe.es/gazeta/dias/1829/06/27/pdfs/GMD-1829-93.pdf#page=1","Abrir facsímil")</f>
        <v>Abrir facsímil</v>
      </c>
      <c r="K1594" s="3" t="s">
        <v>52</v>
      </c>
    </row>
    <row r="1595" spans="1:11" ht="42" customHeight="1">
      <c r="A1595" s="2" t="s">
        <v>3854</v>
      </c>
      <c r="B1595" s="2" t="s">
        <v>3854</v>
      </c>
      <c r="C1595" s="2" t="s">
        <v>41</v>
      </c>
      <c r="D1595" s="2" t="s">
        <v>42</v>
      </c>
      <c r="E1595" s="5" t="s">
        <v>1764</v>
      </c>
      <c r="F1595" s="3" t="s">
        <v>1765</v>
      </c>
      <c r="G1595" s="3" t="s">
        <v>71</v>
      </c>
      <c r="H1595" s="2" t="s">
        <v>50</v>
      </c>
      <c r="I1595" s="2" t="s">
        <v>3864</v>
      </c>
      <c r="J1595" s="3" t="str">
        <f>HYPERLINK("https://www.boe.es/gazeta/dias/1829/07/02/pdfs/GMD-1829-95.pdf#page=2","Abrir facsímil")</f>
        <v>Abrir facsímil</v>
      </c>
      <c r="K1595" s="3" t="s">
        <v>52</v>
      </c>
    </row>
    <row r="1596" spans="1:11" ht="42" customHeight="1">
      <c r="A1596" s="2" t="s">
        <v>3854</v>
      </c>
      <c r="B1596" s="2" t="s">
        <v>3854</v>
      </c>
      <c r="C1596" s="2" t="s">
        <v>17</v>
      </c>
      <c r="D1596" s="2" t="s">
        <v>18</v>
      </c>
      <c r="E1596" s="5" t="s">
        <v>884</v>
      </c>
      <c r="F1596" s="3" t="s">
        <v>885</v>
      </c>
      <c r="G1596" s="3" t="s">
        <v>71</v>
      </c>
      <c r="H1596" s="2" t="s">
        <v>50</v>
      </c>
      <c r="I1596" s="2" t="s">
        <v>3865</v>
      </c>
      <c r="J1596" s="3" t="str">
        <f>HYPERLINK("https://www.boe.es/gazeta/dias/1829/07/07/pdfs/GMD-1829-97.pdf#page=2","Abrir facsímil")</f>
        <v>Abrir facsímil</v>
      </c>
      <c r="K1596" s="3" t="s">
        <v>52</v>
      </c>
    </row>
    <row r="1597" spans="1:11" ht="42" customHeight="1">
      <c r="A1597" s="2" t="s">
        <v>3866</v>
      </c>
      <c r="B1597" s="2" t="s">
        <v>3866</v>
      </c>
      <c r="C1597" s="2" t="s">
        <v>41</v>
      </c>
      <c r="D1597" s="2" t="s">
        <v>42</v>
      </c>
      <c r="E1597" s="5" t="s">
        <v>1628</v>
      </c>
      <c r="F1597" s="3" t="s">
        <v>1629</v>
      </c>
      <c r="G1597" s="3" t="s">
        <v>21</v>
      </c>
      <c r="H1597" s="2" t="s">
        <v>50</v>
      </c>
      <c r="I1597" s="2" t="s">
        <v>3867</v>
      </c>
      <c r="J1597" s="3" t="str">
        <f>HYPERLINK("https://www.boe.es/gazeta/dias/1829/06/09/pdfs/GMD-1829-85.pdf#page=3","Abrir facsímil")</f>
        <v>Abrir facsímil</v>
      </c>
      <c r="K1597" s="3" t="s">
        <v>52</v>
      </c>
    </row>
    <row r="1598" spans="1:11" ht="42" customHeight="1">
      <c r="A1598" s="2" t="s">
        <v>3868</v>
      </c>
      <c r="B1598" s="2" t="s">
        <v>3868</v>
      </c>
      <c r="C1598" s="2" t="s">
        <v>41</v>
      </c>
      <c r="D1598" s="2" t="s">
        <v>42</v>
      </c>
      <c r="E1598" s="5" t="s">
        <v>623</v>
      </c>
      <c r="F1598" s="3" t="s">
        <v>624</v>
      </c>
      <c r="G1598" s="3" t="s">
        <v>45</v>
      </c>
      <c r="H1598" s="2" t="s">
        <v>50</v>
      </c>
      <c r="I1598" s="2" t="s">
        <v>3869</v>
      </c>
      <c r="J1598" s="3" t="str">
        <f>HYPERLINK("https://www.boe.es/gazeta/dias/1829/03/28/pdfs/GMD-1829-38.pdf#page=1","Abrir facsímil")</f>
        <v>Abrir facsímil</v>
      </c>
      <c r="K1598" s="3" t="s">
        <v>52</v>
      </c>
    </row>
    <row r="1599" spans="1:11" ht="42" customHeight="1">
      <c r="A1599" s="2" t="s">
        <v>3870</v>
      </c>
      <c r="B1599" s="2" t="s">
        <v>3870</v>
      </c>
      <c r="C1599" s="2" t="s">
        <v>41</v>
      </c>
      <c r="D1599" s="2" t="s">
        <v>42</v>
      </c>
      <c r="E1599" s="5" t="s">
        <v>279</v>
      </c>
      <c r="F1599" s="3" t="s">
        <v>280</v>
      </c>
      <c r="G1599" s="3" t="s">
        <v>45</v>
      </c>
      <c r="H1599" s="2" t="s">
        <v>50</v>
      </c>
      <c r="I1599" s="2" t="s">
        <v>3871</v>
      </c>
      <c r="J1599" s="3" t="str">
        <f>HYPERLINK("https://www.boe.es/gazeta/dias/1829/06/27/pdfs/GMD-1829-93.pdf#page=1","Abrir facsímil")</f>
        <v>Abrir facsímil</v>
      </c>
      <c r="K1599" s="3" t="s">
        <v>52</v>
      </c>
    </row>
    <row r="1600" spans="1:11" ht="42" customHeight="1">
      <c r="A1600" s="2" t="s">
        <v>3872</v>
      </c>
      <c r="B1600" s="2" t="s">
        <v>3872</v>
      </c>
      <c r="C1600" s="2" t="s">
        <v>41</v>
      </c>
      <c r="D1600" s="2" t="s">
        <v>42</v>
      </c>
      <c r="E1600" s="5" t="s">
        <v>798</v>
      </c>
      <c r="F1600" s="3" t="s">
        <v>799</v>
      </c>
      <c r="G1600" s="3" t="s">
        <v>45</v>
      </c>
      <c r="H1600" s="2" t="s">
        <v>50</v>
      </c>
      <c r="I1600" s="2" t="s">
        <v>3873</v>
      </c>
      <c r="J1600" s="3" t="str">
        <f>HYPERLINK("https://www.boe.es/gazeta/dias/1829/05/12/pdfs/GMD-1829-62.pdf#page=1","Abrir facsímil")</f>
        <v>Abrir facsímil</v>
      </c>
      <c r="K1600" s="3" t="s">
        <v>52</v>
      </c>
    </row>
    <row r="1601" spans="1:11" ht="42" customHeight="1">
      <c r="A1601" s="2" t="s">
        <v>3874</v>
      </c>
      <c r="B1601" s="2" t="s">
        <v>3874</v>
      </c>
      <c r="C1601" s="2" t="s">
        <v>41</v>
      </c>
      <c r="D1601" s="2" t="s">
        <v>42</v>
      </c>
      <c r="E1601" s="5" t="s">
        <v>1142</v>
      </c>
      <c r="F1601" s="3" t="s">
        <v>1143</v>
      </c>
      <c r="G1601" s="3" t="s">
        <v>71</v>
      </c>
      <c r="H1601" s="2" t="s">
        <v>50</v>
      </c>
      <c r="I1601" s="2" t="s">
        <v>3875</v>
      </c>
      <c r="J1601" s="3" t="str">
        <f>HYPERLINK("https://www.boe.es/gazeta/dias/1829/04/18/pdfs/GMD-1829-47.pdf#page=2","Abrir facsímil")</f>
        <v>Abrir facsímil</v>
      </c>
      <c r="K1601" s="3" t="s">
        <v>52</v>
      </c>
    </row>
    <row r="1602" spans="1:11" ht="42" customHeight="1">
      <c r="A1602" s="2" t="s">
        <v>3874</v>
      </c>
      <c r="B1602" s="2" t="s">
        <v>3874</v>
      </c>
      <c r="C1602" s="2" t="s">
        <v>34</v>
      </c>
      <c r="D1602" s="2" t="s">
        <v>35</v>
      </c>
      <c r="E1602" s="5" t="s">
        <v>576</v>
      </c>
      <c r="F1602" s="3" t="s">
        <v>577</v>
      </c>
      <c r="G1602" s="3" t="s">
        <v>71</v>
      </c>
      <c r="H1602" s="2" t="s">
        <v>50</v>
      </c>
      <c r="I1602" s="2" t="s">
        <v>3876</v>
      </c>
      <c r="J1602" s="3" t="str">
        <f>HYPERLINK("https://www.boe.es/gazeta/dias/1829/04/25/pdfs/GMD-1829-50.pdf#page=2","Abrir facsímil")</f>
        <v>Abrir facsímil</v>
      </c>
      <c r="K1602" s="3" t="s">
        <v>52</v>
      </c>
    </row>
    <row r="1603" spans="1:11" ht="42" customHeight="1">
      <c r="A1603" s="2" t="s">
        <v>3874</v>
      </c>
      <c r="B1603" s="2" t="s">
        <v>3874</v>
      </c>
      <c r="C1603" s="2" t="s">
        <v>151</v>
      </c>
      <c r="D1603" s="2" t="s">
        <v>18</v>
      </c>
      <c r="E1603" s="5" t="s">
        <v>745</v>
      </c>
      <c r="F1603" s="3" t="s">
        <v>746</v>
      </c>
      <c r="G1603" s="3" t="s">
        <v>71</v>
      </c>
      <c r="H1603" s="2" t="s">
        <v>50</v>
      </c>
      <c r="I1603" s="2" t="s">
        <v>3877</v>
      </c>
      <c r="J1603" s="3" t="str">
        <f>HYPERLINK("https://www.boe.es/gazeta/dias/1829/05/16/pdfs/GMD-1829-72.pdf#page=2","Abrir facsímil")</f>
        <v>Abrir facsímil</v>
      </c>
      <c r="K1603" s="3" t="s">
        <v>52</v>
      </c>
    </row>
    <row r="1604" spans="1:11" ht="42" customHeight="1">
      <c r="A1604" s="2" t="s">
        <v>3874</v>
      </c>
      <c r="B1604" s="2" t="s">
        <v>3874</v>
      </c>
      <c r="C1604" s="2" t="s">
        <v>167</v>
      </c>
      <c r="D1604" s="2" t="s">
        <v>18</v>
      </c>
      <c r="E1604" s="5" t="s">
        <v>1628</v>
      </c>
      <c r="F1604" s="3" t="s">
        <v>1629</v>
      </c>
      <c r="G1604" s="3" t="s">
        <v>21</v>
      </c>
      <c r="H1604" s="2" t="s">
        <v>50</v>
      </c>
      <c r="I1604" s="2" t="s">
        <v>3878</v>
      </c>
      <c r="J1604" s="3" t="str">
        <f>HYPERLINK("https://www.boe.es/gazeta/dias/1829/06/09/pdfs/GMD-1829-85.pdf#page=3","Abrir facsímil")</f>
        <v>Abrir facsímil</v>
      </c>
      <c r="K1604" s="3" t="s">
        <v>52</v>
      </c>
    </row>
    <row r="1605" spans="1:11" ht="42" customHeight="1">
      <c r="A1605" s="2" t="s">
        <v>3874</v>
      </c>
      <c r="B1605" s="2" t="s">
        <v>3874</v>
      </c>
      <c r="C1605" s="2" t="s">
        <v>34</v>
      </c>
      <c r="D1605" s="2" t="s">
        <v>35</v>
      </c>
      <c r="E1605" s="5" t="s">
        <v>282</v>
      </c>
      <c r="F1605" s="3" t="s">
        <v>283</v>
      </c>
      <c r="G1605" s="3" t="s">
        <v>71</v>
      </c>
      <c r="H1605" s="2" t="s">
        <v>50</v>
      </c>
      <c r="I1605" s="2" t="s">
        <v>3879</v>
      </c>
      <c r="J1605" s="3" t="str">
        <f>HYPERLINK("https://www.boe.es/gazeta/dias/1829/07/25/pdfs/GMD-1829-105.pdf#page=2","Abrir facsímil")</f>
        <v>Abrir facsímil</v>
      </c>
      <c r="K1605" s="3" t="s">
        <v>52</v>
      </c>
    </row>
    <row r="1606" spans="1:11" ht="42" customHeight="1">
      <c r="A1606" s="2" t="s">
        <v>3874</v>
      </c>
      <c r="B1606" s="2" t="s">
        <v>3874</v>
      </c>
      <c r="C1606" s="2" t="s">
        <v>41</v>
      </c>
      <c r="D1606" s="2" t="s">
        <v>42</v>
      </c>
      <c r="E1606" s="5" t="s">
        <v>1116</v>
      </c>
      <c r="F1606" s="3" t="s">
        <v>1117</v>
      </c>
      <c r="G1606" s="3" t="s">
        <v>1878</v>
      </c>
      <c r="H1606" s="2" t="s">
        <v>50</v>
      </c>
      <c r="I1606" s="2" t="s">
        <v>3880</v>
      </c>
      <c r="J1606" s="3" t="str">
        <f>HYPERLINK("https://www.boe.es/gazeta/dias/1829/09/03/pdfs/GMD-1829-122.pdf#page=3","Abrir facsímil")</f>
        <v>Abrir facsímil</v>
      </c>
      <c r="K1606" s="3" t="s">
        <v>52</v>
      </c>
    </row>
    <row r="1607" spans="1:11" ht="42" customHeight="1">
      <c r="A1607" s="2" t="s">
        <v>3874</v>
      </c>
      <c r="B1607" s="2" t="s">
        <v>3874</v>
      </c>
      <c r="C1607" s="2" t="s">
        <v>17</v>
      </c>
      <c r="D1607" s="2" t="s">
        <v>18</v>
      </c>
      <c r="E1607" s="5" t="s">
        <v>1642</v>
      </c>
      <c r="F1607" s="3" t="s">
        <v>1643</v>
      </c>
      <c r="G1607" s="3" t="s">
        <v>71</v>
      </c>
      <c r="H1607" s="2" t="s">
        <v>50</v>
      </c>
      <c r="I1607" s="2" t="s">
        <v>3881</v>
      </c>
      <c r="J1607" s="3" t="str">
        <f>HYPERLINK("https://www.boe.es/gazeta/dias/1829/09/24/pdfs/GMD-1829-138.pdf#page=2","Abrir facsímil")</f>
        <v>Abrir facsímil</v>
      </c>
      <c r="K1607" s="3" t="s">
        <v>52</v>
      </c>
    </row>
    <row r="1608" spans="1:11" ht="42" customHeight="1">
      <c r="A1608" s="2" t="s">
        <v>3874</v>
      </c>
      <c r="B1608" s="2" t="s">
        <v>3874</v>
      </c>
      <c r="C1608" s="2" t="s">
        <v>41</v>
      </c>
      <c r="D1608" s="2" t="s">
        <v>42</v>
      </c>
      <c r="E1608" s="5" t="s">
        <v>380</v>
      </c>
      <c r="F1608" s="3" t="s">
        <v>381</v>
      </c>
      <c r="G1608" s="3" t="s">
        <v>71</v>
      </c>
      <c r="H1608" s="2" t="s">
        <v>50</v>
      </c>
      <c r="I1608" s="2" t="s">
        <v>3882</v>
      </c>
      <c r="J1608" s="3" t="str">
        <f>HYPERLINK("https://www.boe.es/gazeta/dias/1829/11/10/pdfs/GMD-1829-158.pdf#page=2","Abrir facsímil")</f>
        <v>Abrir facsímil</v>
      </c>
      <c r="K1608" s="3" t="s">
        <v>52</v>
      </c>
    </row>
    <row r="1609" spans="1:11" ht="42" customHeight="1">
      <c r="A1609" s="2" t="s">
        <v>3883</v>
      </c>
      <c r="B1609" s="2" t="s">
        <v>3883</v>
      </c>
      <c r="C1609" s="2" t="s">
        <v>151</v>
      </c>
      <c r="D1609" s="2" t="s">
        <v>18</v>
      </c>
      <c r="E1609" s="5" t="s">
        <v>312</v>
      </c>
      <c r="F1609" s="3" t="s">
        <v>313</v>
      </c>
      <c r="G1609" s="3" t="s">
        <v>71</v>
      </c>
      <c r="H1609" s="2" t="s">
        <v>50</v>
      </c>
      <c r="I1609" s="2" t="s">
        <v>3884</v>
      </c>
      <c r="J1609" s="3" t="str">
        <f>HYPERLINK("https://www.boe.es/gazeta/dias/1829/10/20/pdfs/GMD-1829-149.pdf#page=2","Abrir facsímil")</f>
        <v>Abrir facsímil</v>
      </c>
      <c r="K1609" s="3" t="s">
        <v>52</v>
      </c>
    </row>
    <row r="1610" spans="1:11" ht="42" customHeight="1">
      <c r="A1610" s="2" t="s">
        <v>3885</v>
      </c>
      <c r="B1610" s="2" t="s">
        <v>3885</v>
      </c>
      <c r="C1610" s="2" t="s">
        <v>41</v>
      </c>
      <c r="D1610" s="2" t="s">
        <v>42</v>
      </c>
      <c r="E1610" s="5" t="s">
        <v>433</v>
      </c>
      <c r="F1610" s="3" t="s">
        <v>434</v>
      </c>
      <c r="G1610" s="3" t="s">
        <v>45</v>
      </c>
      <c r="H1610" s="2" t="s">
        <v>50</v>
      </c>
      <c r="I1610" s="2" t="s">
        <v>3886</v>
      </c>
      <c r="J1610" s="3" t="str">
        <f>HYPERLINK("https://www.boe.es/gazeta/dias/1829/02/10/pdfs/GMD-1829-18.pdf#page=1","Abrir facsímil")</f>
        <v>Abrir facsímil</v>
      </c>
      <c r="K1610" s="3" t="s">
        <v>52</v>
      </c>
    </row>
    <row r="1611" spans="1:11" ht="42" customHeight="1">
      <c r="A1611" s="2" t="s">
        <v>3887</v>
      </c>
      <c r="B1611" s="2" t="s">
        <v>3887</v>
      </c>
      <c r="C1611" s="2" t="s">
        <v>41</v>
      </c>
      <c r="D1611" s="2" t="s">
        <v>42</v>
      </c>
      <c r="E1611" s="5" t="s">
        <v>884</v>
      </c>
      <c r="F1611" s="3" t="s">
        <v>885</v>
      </c>
      <c r="G1611" s="3" t="s">
        <v>45</v>
      </c>
      <c r="H1611" s="2" t="s">
        <v>50</v>
      </c>
      <c r="I1611" s="2" t="s">
        <v>3888</v>
      </c>
      <c r="J1611" s="3" t="str">
        <f>HYPERLINK("https://www.boe.es/gazeta/dias/1829/07/07/pdfs/GMD-1829-97.pdf#page=1","Abrir facsímil")</f>
        <v>Abrir facsímil</v>
      </c>
      <c r="K1611" s="3" t="s">
        <v>52</v>
      </c>
    </row>
    <row r="1612" spans="1:11" ht="42" customHeight="1">
      <c r="A1612" s="2" t="s">
        <v>3889</v>
      </c>
      <c r="B1612" s="2" t="s">
        <v>3889</v>
      </c>
      <c r="C1612" s="2" t="s">
        <v>41</v>
      </c>
      <c r="D1612" s="2" t="s">
        <v>42</v>
      </c>
      <c r="E1612" s="5" t="s">
        <v>461</v>
      </c>
      <c r="F1612" s="3" t="s">
        <v>462</v>
      </c>
      <c r="G1612" s="3" t="s">
        <v>71</v>
      </c>
      <c r="H1612" s="2" t="s">
        <v>50</v>
      </c>
      <c r="I1612" s="2" t="s">
        <v>3890</v>
      </c>
      <c r="J1612" s="3" t="str">
        <f>HYPERLINK("https://www.boe.es/gazeta/dias/1829/03/05/pdfs/GMD-1829-28.pdf#page=2","Abrir facsímil")</f>
        <v>Abrir facsímil</v>
      </c>
      <c r="K1612" s="3" t="s">
        <v>52</v>
      </c>
    </row>
    <row r="1613" spans="1:11" ht="42" customHeight="1">
      <c r="A1613" s="2" t="s">
        <v>3891</v>
      </c>
      <c r="B1613" s="2" t="s">
        <v>3892</v>
      </c>
      <c r="C1613" s="2" t="s">
        <v>17</v>
      </c>
      <c r="D1613" s="2" t="s">
        <v>18</v>
      </c>
      <c r="E1613" s="5" t="s">
        <v>344</v>
      </c>
      <c r="F1613" s="3" t="s">
        <v>345</v>
      </c>
      <c r="G1613" s="3" t="s">
        <v>30</v>
      </c>
      <c r="H1613" s="2" t="s">
        <v>50</v>
      </c>
      <c r="I1613" s="2" t="s">
        <v>3893</v>
      </c>
      <c r="J1613" s="3" t="str">
        <f>HYPERLINK("https://www.boe.es/gazeta/dias/1829/08/29/pdfs/GMD-1829-120.pdf#page=4","Abrir facsímil")</f>
        <v>Abrir facsímil</v>
      </c>
      <c r="K1613" s="3" t="s">
        <v>52</v>
      </c>
    </row>
    <row r="1614" spans="1:11" ht="42" customHeight="1">
      <c r="A1614" s="2" t="s">
        <v>3894</v>
      </c>
      <c r="B1614" s="2" t="s">
        <v>3895</v>
      </c>
      <c r="C1614" s="2" t="s">
        <v>17</v>
      </c>
      <c r="D1614" s="2" t="s">
        <v>18</v>
      </c>
      <c r="E1614" s="5" t="s">
        <v>344</v>
      </c>
      <c r="F1614" s="3" t="s">
        <v>345</v>
      </c>
      <c r="G1614" s="3" t="s">
        <v>30</v>
      </c>
      <c r="H1614" s="2" t="s">
        <v>50</v>
      </c>
      <c r="I1614" s="2" t="s">
        <v>3896</v>
      </c>
      <c r="J1614" s="3" t="str">
        <f>HYPERLINK("https://www.boe.es/gazeta/dias/1829/08/29/pdfs/GMD-1829-120.pdf#page=4","Abrir facsímil")</f>
        <v>Abrir facsímil</v>
      </c>
      <c r="K1614" s="3" t="s">
        <v>52</v>
      </c>
    </row>
    <row r="1615" spans="1:11" ht="42" customHeight="1">
      <c r="A1615" s="2" t="s">
        <v>3897</v>
      </c>
      <c r="B1615" s="2" t="s">
        <v>3898</v>
      </c>
      <c r="C1615" s="2" t="s">
        <v>17</v>
      </c>
      <c r="D1615" s="2" t="s">
        <v>18</v>
      </c>
      <c r="E1615" s="5" t="s">
        <v>248</v>
      </c>
      <c r="F1615" s="3" t="s">
        <v>249</v>
      </c>
      <c r="G1615" s="3" t="s">
        <v>21</v>
      </c>
      <c r="H1615" s="2" t="s">
        <v>50</v>
      </c>
      <c r="I1615" s="2" t="s">
        <v>3899</v>
      </c>
      <c r="J1615" s="3" t="str">
        <f>HYPERLINK("https://www.boe.es/gazeta/dias/1829/12/31/pdfs/GMD-1829-180.pdf#page=3","Abrir facsímil")</f>
        <v>Abrir facsímil</v>
      </c>
      <c r="K1615" s="3" t="s">
        <v>52</v>
      </c>
    </row>
    <row r="1616" spans="1:11" ht="42" customHeight="1">
      <c r="A1616" s="2" t="s">
        <v>3900</v>
      </c>
      <c r="B1616" s="2" t="s">
        <v>3901</v>
      </c>
      <c r="C1616" s="2" t="s">
        <v>17</v>
      </c>
      <c r="D1616" s="2" t="s">
        <v>18</v>
      </c>
      <c r="E1616" s="5" t="s">
        <v>798</v>
      </c>
      <c r="F1616" s="3" t="s">
        <v>799</v>
      </c>
      <c r="G1616" s="3" t="s">
        <v>800</v>
      </c>
      <c r="H1616" s="2" t="s">
        <v>50</v>
      </c>
      <c r="I1616" s="2" t="s">
        <v>3902</v>
      </c>
      <c r="J1616" s="3" t="str">
        <f>HYPERLINK("https://www.boe.es/gazeta/dias/1829/05/12/pdfs/GMD-1829-62.pdf#page=3","Abrir facsímil")</f>
        <v>Abrir facsímil</v>
      </c>
      <c r="K1616" s="3" t="s">
        <v>52</v>
      </c>
    </row>
    <row r="1617" spans="1:11" ht="42" customHeight="1">
      <c r="A1617" s="2" t="s">
        <v>3903</v>
      </c>
      <c r="B1617" s="2" t="s">
        <v>3903</v>
      </c>
      <c r="C1617" s="2" t="s">
        <v>27</v>
      </c>
      <c r="D1617" s="2" t="s">
        <v>18</v>
      </c>
      <c r="E1617" s="5" t="s">
        <v>754</v>
      </c>
      <c r="F1617" s="3" t="s">
        <v>755</v>
      </c>
      <c r="G1617" s="3" t="s">
        <v>30</v>
      </c>
      <c r="H1617" s="2" t="s">
        <v>50</v>
      </c>
      <c r="I1617" s="2" t="s">
        <v>3904</v>
      </c>
      <c r="J1617" s="3" t="str">
        <f>HYPERLINK("https://www.boe.es/gazeta/dias/1829/03/12/pdfs/GMD-1829-31.pdf#page=4","Abrir facsímil")</f>
        <v>Abrir facsímil</v>
      </c>
      <c r="K1617" s="3" t="s">
        <v>52</v>
      </c>
    </row>
    <row r="1618" spans="1:11" ht="42" customHeight="1">
      <c r="A1618" s="2" t="s">
        <v>3903</v>
      </c>
      <c r="B1618" s="2" t="s">
        <v>3903</v>
      </c>
      <c r="C1618" s="2" t="s">
        <v>17</v>
      </c>
      <c r="D1618" s="2" t="s">
        <v>18</v>
      </c>
      <c r="E1618" s="5" t="s">
        <v>294</v>
      </c>
      <c r="F1618" s="3" t="s">
        <v>295</v>
      </c>
      <c r="G1618" s="3" t="s">
        <v>30</v>
      </c>
      <c r="H1618" s="2" t="s">
        <v>50</v>
      </c>
      <c r="I1618" s="2" t="s">
        <v>3905</v>
      </c>
      <c r="J1618" s="3" t="str">
        <f>HYPERLINK("https://www.boe.es/gazeta/dias/1829/03/21/pdfs/GMD-1829-35.pdf#page=4","Abrir facsímil")</f>
        <v>Abrir facsímil</v>
      </c>
      <c r="K1618" s="3" t="s">
        <v>52</v>
      </c>
    </row>
    <row r="1619" spans="1:11" ht="42" customHeight="1">
      <c r="A1619" s="2" t="s">
        <v>3903</v>
      </c>
      <c r="B1619" s="2" t="s">
        <v>3903</v>
      </c>
      <c r="C1619" s="2" t="s">
        <v>41</v>
      </c>
      <c r="D1619" s="2" t="s">
        <v>42</v>
      </c>
      <c r="E1619" s="5" t="s">
        <v>188</v>
      </c>
      <c r="F1619" s="3" t="s">
        <v>189</v>
      </c>
      <c r="G1619" s="3" t="s">
        <v>71</v>
      </c>
      <c r="H1619" s="2" t="s">
        <v>50</v>
      </c>
      <c r="I1619" s="2" t="s">
        <v>3906</v>
      </c>
      <c r="J1619" s="3" t="str">
        <f>HYPERLINK("https://www.boe.es/gazeta/dias/1829/05/02/pdfs/GMD-1829-53.pdf#page=2","Abrir facsímil")</f>
        <v>Abrir facsímil</v>
      </c>
      <c r="K1619" s="3" t="s">
        <v>52</v>
      </c>
    </row>
    <row r="1620" spans="1:11" ht="42" customHeight="1">
      <c r="A1620" s="2" t="s">
        <v>3903</v>
      </c>
      <c r="B1620" s="2" t="s">
        <v>3903</v>
      </c>
      <c r="C1620" s="2" t="s">
        <v>167</v>
      </c>
      <c r="D1620" s="2" t="s">
        <v>18</v>
      </c>
      <c r="E1620" s="5" t="s">
        <v>798</v>
      </c>
      <c r="F1620" s="3" t="s">
        <v>799</v>
      </c>
      <c r="G1620" s="3" t="s">
        <v>800</v>
      </c>
      <c r="H1620" s="2" t="s">
        <v>50</v>
      </c>
      <c r="I1620" s="2" t="s">
        <v>3907</v>
      </c>
      <c r="J1620" s="3" t="str">
        <f>HYPERLINK("https://www.boe.es/gazeta/dias/1829/05/12/pdfs/GMD-1829-62.pdf#page=3","Abrir facsímil")</f>
        <v>Abrir facsímil</v>
      </c>
      <c r="K1620" s="3" t="s">
        <v>52</v>
      </c>
    </row>
    <row r="1621" spans="1:11" ht="42" customHeight="1">
      <c r="A1621" s="2" t="s">
        <v>3903</v>
      </c>
      <c r="B1621" s="2" t="s">
        <v>3903</v>
      </c>
      <c r="C1621" s="2" t="s">
        <v>167</v>
      </c>
      <c r="D1621" s="2" t="s">
        <v>18</v>
      </c>
      <c r="E1621" s="5" t="s">
        <v>115</v>
      </c>
      <c r="F1621" s="3" t="s">
        <v>116</v>
      </c>
      <c r="G1621" s="3" t="s">
        <v>21</v>
      </c>
      <c r="H1621" s="2" t="s">
        <v>50</v>
      </c>
      <c r="I1621" s="2" t="s">
        <v>3908</v>
      </c>
      <c r="J1621" s="3" t="str">
        <f>HYPERLINK("https://www.boe.es/gazeta/dias/1829/06/18/pdfs/GMD-1829-89.pdf#page=3","Abrir facsímil")</f>
        <v>Abrir facsímil</v>
      </c>
      <c r="K1621" s="3" t="s">
        <v>52</v>
      </c>
    </row>
    <row r="1622" spans="1:11" ht="42" customHeight="1">
      <c r="A1622" s="2" t="s">
        <v>3903</v>
      </c>
      <c r="B1622" s="2" t="s">
        <v>3903</v>
      </c>
      <c r="C1622" s="2" t="s">
        <v>61</v>
      </c>
      <c r="D1622" s="2" t="s">
        <v>18</v>
      </c>
      <c r="E1622" s="5" t="s">
        <v>330</v>
      </c>
      <c r="F1622" s="3" t="s">
        <v>331</v>
      </c>
      <c r="G1622" s="3" t="s">
        <v>21</v>
      </c>
      <c r="H1622" s="2" t="s">
        <v>50</v>
      </c>
      <c r="I1622" s="2" t="s">
        <v>3909</v>
      </c>
      <c r="J1622" s="3" t="str">
        <f>HYPERLINK("https://www.boe.es/gazeta/dias/1829/10/08/pdfs/GMD-1829-144.pdf#page=3","Abrir facsímil")</f>
        <v>Abrir facsímil</v>
      </c>
      <c r="K1622" s="3" t="s">
        <v>52</v>
      </c>
    </row>
    <row r="1623" spans="1:11" ht="42" customHeight="1">
      <c r="A1623" s="2" t="s">
        <v>3903</v>
      </c>
      <c r="B1623" s="2" t="s">
        <v>3903</v>
      </c>
      <c r="C1623" s="2" t="s">
        <v>61</v>
      </c>
      <c r="D1623" s="2" t="s">
        <v>18</v>
      </c>
      <c r="E1623" s="5" t="s">
        <v>287</v>
      </c>
      <c r="F1623" s="3" t="s">
        <v>288</v>
      </c>
      <c r="G1623" s="3" t="s">
        <v>45</v>
      </c>
      <c r="H1623" s="2" t="s">
        <v>50</v>
      </c>
      <c r="I1623" s="2" t="s">
        <v>3910</v>
      </c>
      <c r="J1623" s="3" t="str">
        <f>HYPERLINK("https://www.boe.es/gazeta/dias/1829/12/08/pdfs/GMD-1829-170.pdf#page=1","Abrir facsímil")</f>
        <v>Abrir facsímil</v>
      </c>
      <c r="K1623" s="3" t="s">
        <v>52</v>
      </c>
    </row>
    <row r="1624" spans="1:11" ht="42" customHeight="1">
      <c r="A1624" s="2" t="s">
        <v>3911</v>
      </c>
      <c r="B1624" s="2" t="s">
        <v>3912</v>
      </c>
      <c r="C1624" s="2" t="s">
        <v>34</v>
      </c>
      <c r="D1624" s="2" t="s">
        <v>35</v>
      </c>
      <c r="E1624" s="5" t="s">
        <v>194</v>
      </c>
      <c r="F1624" s="3" t="s">
        <v>195</v>
      </c>
      <c r="G1624" s="3" t="s">
        <v>21</v>
      </c>
      <c r="H1624" s="2" t="s">
        <v>50</v>
      </c>
      <c r="I1624" s="2" t="s">
        <v>3913</v>
      </c>
      <c r="J1624" s="3" t="str">
        <f>HYPERLINK("https://www.boe.es/gazeta/dias/1829/05/07/pdfs/GMD-1829-55.pdf#page=3","Abrir facsímil")</f>
        <v>Abrir facsímil</v>
      </c>
      <c r="K1624" s="3" t="s">
        <v>52</v>
      </c>
    </row>
    <row r="1625" spans="1:11" ht="42" customHeight="1">
      <c r="A1625" s="2" t="s">
        <v>3911</v>
      </c>
      <c r="B1625" s="2" t="s">
        <v>3912</v>
      </c>
      <c r="C1625" s="2" t="s">
        <v>27</v>
      </c>
      <c r="D1625" s="2" t="s">
        <v>18</v>
      </c>
      <c r="E1625" s="5" t="s">
        <v>173</v>
      </c>
      <c r="F1625" s="3" t="s">
        <v>174</v>
      </c>
      <c r="G1625" s="3" t="s">
        <v>71</v>
      </c>
      <c r="H1625" s="2" t="s">
        <v>50</v>
      </c>
      <c r="I1625" s="2" t="s">
        <v>3914</v>
      </c>
      <c r="J1625" s="3" t="str">
        <f>HYPERLINK("https://www.boe.es/gazeta/dias/1829/08/01/pdfs/GMD-1829-108.pdf#page=2","Abrir facsímil")</f>
        <v>Abrir facsímil</v>
      </c>
      <c r="K1625" s="3" t="s">
        <v>52</v>
      </c>
    </row>
    <row r="1626" spans="1:11" ht="42" customHeight="1">
      <c r="A1626" s="2" t="s">
        <v>3911</v>
      </c>
      <c r="B1626" s="2" t="s">
        <v>3912</v>
      </c>
      <c r="C1626" s="2" t="s">
        <v>34</v>
      </c>
      <c r="D1626" s="2" t="s">
        <v>35</v>
      </c>
      <c r="E1626" s="5" t="s">
        <v>334</v>
      </c>
      <c r="F1626" s="3" t="s">
        <v>335</v>
      </c>
      <c r="G1626" s="3" t="s">
        <v>30</v>
      </c>
      <c r="H1626" s="2" t="s">
        <v>50</v>
      </c>
      <c r="I1626" s="2" t="s">
        <v>3915</v>
      </c>
      <c r="J1626" s="3" t="str">
        <f>HYPERLINK("https://www.boe.es/gazeta/dias/1829/11/19/pdfs/GMD-1829-162.pdf#page=4","Abrir facsímil")</f>
        <v>Abrir facsímil</v>
      </c>
      <c r="K1626" s="3" t="s">
        <v>52</v>
      </c>
    </row>
    <row r="1627" spans="1:11" ht="42" customHeight="1">
      <c r="A1627" s="2" t="s">
        <v>3916</v>
      </c>
      <c r="B1627" s="2" t="s">
        <v>3916</v>
      </c>
      <c r="C1627" s="2" t="s">
        <v>17</v>
      </c>
      <c r="D1627" s="2" t="s">
        <v>18</v>
      </c>
      <c r="E1627" s="5" t="s">
        <v>344</v>
      </c>
      <c r="F1627" s="3" t="s">
        <v>345</v>
      </c>
      <c r="G1627" s="3" t="s">
        <v>30</v>
      </c>
      <c r="H1627" s="2" t="s">
        <v>50</v>
      </c>
      <c r="I1627" s="2" t="s">
        <v>3917</v>
      </c>
      <c r="J1627" s="3" t="str">
        <f>HYPERLINK("https://www.boe.es/gazeta/dias/1829/08/29/pdfs/GMD-1829-120.pdf#page=4","Abrir facsímil")</f>
        <v>Abrir facsímil</v>
      </c>
      <c r="K1627" s="3" t="s">
        <v>52</v>
      </c>
    </row>
    <row r="1628" spans="1:11" ht="42" customHeight="1">
      <c r="A1628" s="2" t="s">
        <v>3918</v>
      </c>
      <c r="B1628" s="2" t="s">
        <v>3919</v>
      </c>
      <c r="C1628" s="2" t="s">
        <v>55</v>
      </c>
      <c r="D1628" s="2" t="s">
        <v>18</v>
      </c>
      <c r="E1628" s="5" t="s">
        <v>248</v>
      </c>
      <c r="F1628" s="3" t="s">
        <v>249</v>
      </c>
      <c r="G1628" s="3" t="s">
        <v>30</v>
      </c>
      <c r="H1628" s="2" t="s">
        <v>22</v>
      </c>
      <c r="I1628" s="2" t="s">
        <v>3920</v>
      </c>
      <c r="J1628" s="3" t="str">
        <f>HYPERLINK("https://www.boe.es/gazeta/dias/1829/12/31/pdfs/GMD-1829-180.pdf#page=4","Abrir facsímil")</f>
        <v>Abrir facsímil</v>
      </c>
      <c r="K1628" s="3" t="s">
        <v>24</v>
      </c>
    </row>
    <row r="1629" spans="1:11" ht="42" customHeight="1">
      <c r="A1629" s="2" t="s">
        <v>3921</v>
      </c>
      <c r="B1629" s="2" t="s">
        <v>3922</v>
      </c>
      <c r="C1629" s="2" t="s">
        <v>41</v>
      </c>
      <c r="D1629" s="2" t="s">
        <v>42</v>
      </c>
      <c r="E1629" s="5" t="s">
        <v>248</v>
      </c>
      <c r="F1629" s="3" t="s">
        <v>249</v>
      </c>
      <c r="G1629" s="3" t="s">
        <v>21</v>
      </c>
      <c r="H1629" s="2" t="s">
        <v>22</v>
      </c>
      <c r="I1629" s="2" t="s">
        <v>3923</v>
      </c>
      <c r="J1629" s="3" t="str">
        <f>HYPERLINK("https://www.boe.es/gazeta/dias/1829/12/31/pdfs/GMD-1829-180.pdf#page=3","Abrir facsímil")</f>
        <v>Abrir facsímil</v>
      </c>
      <c r="K1629" s="3" t="s">
        <v>24</v>
      </c>
    </row>
    <row r="1630" spans="1:11" ht="42" customHeight="1">
      <c r="A1630" s="2" t="s">
        <v>3924</v>
      </c>
      <c r="B1630" s="2" t="s">
        <v>3925</v>
      </c>
      <c r="C1630" s="2" t="s">
        <v>61</v>
      </c>
      <c r="D1630" s="2" t="s">
        <v>18</v>
      </c>
      <c r="E1630" s="5" t="s">
        <v>647</v>
      </c>
      <c r="F1630" s="3" t="s">
        <v>648</v>
      </c>
      <c r="G1630" s="3" t="s">
        <v>30</v>
      </c>
      <c r="H1630" s="2" t="s">
        <v>50</v>
      </c>
      <c r="I1630" s="2" t="s">
        <v>3926</v>
      </c>
      <c r="J1630" s="3" t="str">
        <f>HYPERLINK("https://www.boe.es/gazeta/dias/1829/07/09/pdfs/GMD-1829-98.pdf#page=4","Abrir facsímil")</f>
        <v>Abrir facsímil</v>
      </c>
      <c r="K1630" s="3" t="s">
        <v>52</v>
      </c>
    </row>
    <row r="1631" spans="1:11" ht="42" customHeight="1">
      <c r="A1631" s="2" t="s">
        <v>3927</v>
      </c>
      <c r="B1631" s="2" t="s">
        <v>3927</v>
      </c>
      <c r="C1631" s="2" t="s">
        <v>41</v>
      </c>
      <c r="D1631" s="2" t="s">
        <v>42</v>
      </c>
      <c r="E1631" s="5" t="s">
        <v>601</v>
      </c>
      <c r="F1631" s="3" t="s">
        <v>602</v>
      </c>
      <c r="G1631" s="3" t="s">
        <v>21</v>
      </c>
      <c r="H1631" s="2" t="s">
        <v>50</v>
      </c>
      <c r="I1631" s="2" t="s">
        <v>3928</v>
      </c>
      <c r="J1631" s="3" t="str">
        <f>HYPERLINK("https://www.boe.es/gazeta/dias/1829/07/14/pdfs/GMD-1829-100.pdf#page=3","Abrir facsímil")</f>
        <v>Abrir facsímil</v>
      </c>
      <c r="K1631" s="3" t="s">
        <v>52</v>
      </c>
    </row>
    <row r="1632" spans="1:11" ht="42" customHeight="1">
      <c r="A1632" s="2" t="s">
        <v>3927</v>
      </c>
      <c r="B1632" s="2" t="s">
        <v>3927</v>
      </c>
      <c r="C1632" s="2" t="s">
        <v>34</v>
      </c>
      <c r="D1632" s="2" t="s">
        <v>35</v>
      </c>
      <c r="E1632" s="5" t="s">
        <v>287</v>
      </c>
      <c r="F1632" s="3" t="s">
        <v>288</v>
      </c>
      <c r="G1632" s="3" t="s">
        <v>45</v>
      </c>
      <c r="H1632" s="2" t="s">
        <v>50</v>
      </c>
      <c r="I1632" s="2" t="s">
        <v>3929</v>
      </c>
      <c r="J1632" s="3" t="str">
        <f>HYPERLINK("https://www.boe.es/gazeta/dias/1829/12/08/pdfs/GMD-1829-170.pdf#page=1","Abrir facsímil")</f>
        <v>Abrir facsímil</v>
      </c>
      <c r="K1632" s="3" t="s">
        <v>52</v>
      </c>
    </row>
    <row r="1633" spans="1:11" ht="42" customHeight="1">
      <c r="A1633" s="2" t="s">
        <v>3930</v>
      </c>
      <c r="B1633" s="2" t="s">
        <v>3930</v>
      </c>
      <c r="C1633" s="2" t="s">
        <v>34</v>
      </c>
      <c r="D1633" s="2" t="s">
        <v>35</v>
      </c>
      <c r="E1633" s="5" t="s">
        <v>287</v>
      </c>
      <c r="F1633" s="3" t="s">
        <v>288</v>
      </c>
      <c r="G1633" s="3" t="s">
        <v>45</v>
      </c>
      <c r="H1633" s="2" t="s">
        <v>50</v>
      </c>
      <c r="I1633" s="2" t="s">
        <v>3931</v>
      </c>
      <c r="J1633" s="3" t="str">
        <f>HYPERLINK("https://www.boe.es/gazeta/dias/1829/12/08/pdfs/GMD-1829-170.pdf#page=1","Abrir facsímil")</f>
        <v>Abrir facsímil</v>
      </c>
      <c r="K1633" s="3" t="s">
        <v>52</v>
      </c>
    </row>
    <row r="1634" spans="1:11" ht="42" customHeight="1">
      <c r="A1634" s="2" t="s">
        <v>3932</v>
      </c>
      <c r="B1634" s="2" t="s">
        <v>3933</v>
      </c>
      <c r="C1634" s="2" t="s">
        <v>41</v>
      </c>
      <c r="D1634" s="2" t="s">
        <v>42</v>
      </c>
      <c r="E1634" s="5" t="s">
        <v>344</v>
      </c>
      <c r="F1634" s="3" t="s">
        <v>345</v>
      </c>
      <c r="G1634" s="3" t="s">
        <v>30</v>
      </c>
      <c r="H1634" s="2" t="s">
        <v>50</v>
      </c>
      <c r="I1634" s="2" t="s">
        <v>3934</v>
      </c>
      <c r="J1634" s="3" t="str">
        <f>HYPERLINK("https://www.boe.es/gazeta/dias/1829/08/29/pdfs/GMD-1829-120.pdf#page=4","Abrir facsímil")</f>
        <v>Abrir facsímil</v>
      </c>
      <c r="K1634" s="3" t="s">
        <v>52</v>
      </c>
    </row>
    <row r="1635" spans="1:11" ht="42" customHeight="1">
      <c r="A1635" s="2" t="s">
        <v>3935</v>
      </c>
      <c r="B1635" s="2" t="s">
        <v>3936</v>
      </c>
      <c r="C1635" s="2" t="s">
        <v>41</v>
      </c>
      <c r="D1635" s="2" t="s">
        <v>42</v>
      </c>
      <c r="E1635" s="5" t="s">
        <v>75</v>
      </c>
      <c r="F1635" s="3" t="s">
        <v>76</v>
      </c>
      <c r="G1635" s="3" t="s">
        <v>21</v>
      </c>
      <c r="H1635" s="2" t="s">
        <v>50</v>
      </c>
      <c r="I1635" s="2" t="s">
        <v>3937</v>
      </c>
      <c r="J1635" s="3" t="str">
        <f>HYPERLINK("https://www.boe.es/gazeta/dias/1829/09/05/pdfs/GMD-1829-123.pdf#page=3","Abrir facsímil")</f>
        <v>Abrir facsímil</v>
      </c>
      <c r="K1635" s="3" t="s">
        <v>52</v>
      </c>
    </row>
    <row r="1636" spans="1:11" ht="42" customHeight="1">
      <c r="A1636" s="2" t="s">
        <v>3938</v>
      </c>
      <c r="B1636" s="2" t="s">
        <v>3939</v>
      </c>
      <c r="C1636" s="2" t="s">
        <v>41</v>
      </c>
      <c r="D1636" s="2" t="s">
        <v>42</v>
      </c>
      <c r="E1636" s="5" t="s">
        <v>83</v>
      </c>
      <c r="F1636" s="3" t="s">
        <v>84</v>
      </c>
      <c r="G1636" s="3" t="s">
        <v>1177</v>
      </c>
      <c r="H1636" s="2" t="s">
        <v>50</v>
      </c>
      <c r="I1636" s="2" t="s">
        <v>3940</v>
      </c>
      <c r="J1636" s="3" t="str">
        <f>HYPERLINK("https://www.boe.es/gazeta/dias/1829/08/04/pdfs/GMD-1829-109.pdf#page=3","Abrir facsímil")</f>
        <v>Abrir facsímil</v>
      </c>
      <c r="K1636" s="3" t="s">
        <v>52</v>
      </c>
    </row>
    <row r="1637" spans="1:11" ht="42" customHeight="1">
      <c r="A1637" s="2" t="s">
        <v>3941</v>
      </c>
      <c r="B1637" s="2" t="s">
        <v>3941</v>
      </c>
      <c r="C1637" s="2" t="s">
        <v>41</v>
      </c>
      <c r="D1637" s="2" t="s">
        <v>42</v>
      </c>
      <c r="E1637" s="5" t="s">
        <v>433</v>
      </c>
      <c r="F1637" s="3" t="s">
        <v>434</v>
      </c>
      <c r="G1637" s="3" t="s">
        <v>30</v>
      </c>
      <c r="H1637" s="2" t="s">
        <v>50</v>
      </c>
      <c r="I1637" s="2" t="s">
        <v>3942</v>
      </c>
      <c r="J1637" s="3" t="str">
        <f>HYPERLINK("https://www.boe.es/gazeta/dias/1829/02/10/pdfs/GMD-1829-18.pdf#page=4","Abrir facsímil")</f>
        <v>Abrir facsímil</v>
      </c>
      <c r="K1637" s="3" t="s">
        <v>52</v>
      </c>
    </row>
    <row r="1638" spans="1:11" ht="42" customHeight="1">
      <c r="A1638" s="2" t="s">
        <v>3941</v>
      </c>
      <c r="B1638" s="2" t="s">
        <v>3941</v>
      </c>
      <c r="C1638" s="2" t="s">
        <v>17</v>
      </c>
      <c r="D1638" s="2" t="s">
        <v>18</v>
      </c>
      <c r="E1638" s="5" t="s">
        <v>702</v>
      </c>
      <c r="F1638" s="3" t="s">
        <v>703</v>
      </c>
      <c r="G1638" s="3" t="s">
        <v>704</v>
      </c>
      <c r="H1638" s="2" t="s">
        <v>50</v>
      </c>
      <c r="I1638" s="2" t="s">
        <v>3943</v>
      </c>
      <c r="J1638" s="3" t="str">
        <f>HYPERLINK("https://www.boe.es/gazeta/dias/1829/02/17/pdfs/GMD-1829-21.pdf#page=4","Abrir facsímil")</f>
        <v>Abrir facsímil</v>
      </c>
      <c r="K1638" s="3" t="s">
        <v>52</v>
      </c>
    </row>
    <row r="1639" spans="1:11" ht="42" customHeight="1">
      <c r="A1639" s="2" t="s">
        <v>3941</v>
      </c>
      <c r="B1639" s="2" t="s">
        <v>3941</v>
      </c>
      <c r="C1639" s="2" t="s">
        <v>17</v>
      </c>
      <c r="D1639" s="2" t="s">
        <v>18</v>
      </c>
      <c r="E1639" s="5" t="s">
        <v>576</v>
      </c>
      <c r="F1639" s="3" t="s">
        <v>577</v>
      </c>
      <c r="G1639" s="3" t="s">
        <v>71</v>
      </c>
      <c r="H1639" s="2" t="s">
        <v>50</v>
      </c>
      <c r="I1639" s="2" t="s">
        <v>3944</v>
      </c>
      <c r="J1639" s="3" t="str">
        <f>HYPERLINK("https://www.boe.es/gazeta/dias/1829/04/25/pdfs/GMD-1829-50.pdf#page=2","Abrir facsímil")</f>
        <v>Abrir facsímil</v>
      </c>
      <c r="K1639" s="3" t="s">
        <v>52</v>
      </c>
    </row>
    <row r="1640" spans="1:11" ht="42" customHeight="1">
      <c r="A1640" s="2" t="s">
        <v>3941</v>
      </c>
      <c r="B1640" s="2" t="s">
        <v>3941</v>
      </c>
      <c r="C1640" s="2" t="s">
        <v>55</v>
      </c>
      <c r="D1640" s="2" t="s">
        <v>18</v>
      </c>
      <c r="E1640" s="5" t="s">
        <v>188</v>
      </c>
      <c r="F1640" s="3" t="s">
        <v>189</v>
      </c>
      <c r="G1640" s="3" t="s">
        <v>71</v>
      </c>
      <c r="H1640" s="2" t="s">
        <v>50</v>
      </c>
      <c r="I1640" s="2" t="s">
        <v>3945</v>
      </c>
      <c r="J1640" s="3" t="str">
        <f>HYPERLINK("https://www.boe.es/gazeta/dias/1829/05/02/pdfs/GMD-1829-53.pdf#page=2","Abrir facsímil")</f>
        <v>Abrir facsímil</v>
      </c>
      <c r="K1640" s="3" t="s">
        <v>52</v>
      </c>
    </row>
    <row r="1641" spans="1:11" ht="42" customHeight="1">
      <c r="A1641" s="2" t="s">
        <v>3941</v>
      </c>
      <c r="B1641" s="2" t="s">
        <v>3941</v>
      </c>
      <c r="C1641" s="2" t="s">
        <v>151</v>
      </c>
      <c r="D1641" s="2" t="s">
        <v>18</v>
      </c>
      <c r="E1641" s="5" t="s">
        <v>745</v>
      </c>
      <c r="F1641" s="3" t="s">
        <v>746</v>
      </c>
      <c r="G1641" s="3" t="s">
        <v>747</v>
      </c>
      <c r="H1641" s="2" t="s">
        <v>50</v>
      </c>
      <c r="I1641" s="2" t="s">
        <v>3946</v>
      </c>
      <c r="J1641" s="3" t="str">
        <f>HYPERLINK("https://www.boe.es/gazeta/dias/1829/05/16/pdfs/GMD-1829-72.pdf#page=3","Abrir facsímil")</f>
        <v>Abrir facsímil</v>
      </c>
      <c r="K1641" s="3" t="s">
        <v>52</v>
      </c>
    </row>
    <row r="1642" spans="1:11" ht="42" customHeight="1">
      <c r="A1642" s="2" t="s">
        <v>3941</v>
      </c>
      <c r="B1642" s="2" t="s">
        <v>3941</v>
      </c>
      <c r="C1642" s="2" t="s">
        <v>55</v>
      </c>
      <c r="D1642" s="2" t="s">
        <v>18</v>
      </c>
      <c r="E1642" s="5" t="s">
        <v>1275</v>
      </c>
      <c r="F1642" s="3" t="s">
        <v>1276</v>
      </c>
      <c r="G1642" s="3" t="s">
        <v>30</v>
      </c>
      <c r="H1642" s="2" t="s">
        <v>50</v>
      </c>
      <c r="I1642" s="2" t="s">
        <v>3947</v>
      </c>
      <c r="J1642" s="3" t="str">
        <f>HYPERLINK("https://www.boe.es/gazeta/dias/1829/06/23/pdfs/GMD-1829-91.pdf#page=4","Abrir facsímil")</f>
        <v>Abrir facsímil</v>
      </c>
      <c r="K1642" s="3" t="s">
        <v>52</v>
      </c>
    </row>
    <row r="1643" spans="1:11" ht="42" customHeight="1">
      <c r="A1643" s="2" t="s">
        <v>3941</v>
      </c>
      <c r="B1643" s="2" t="s">
        <v>3941</v>
      </c>
      <c r="C1643" s="2" t="s">
        <v>151</v>
      </c>
      <c r="D1643" s="2" t="s">
        <v>18</v>
      </c>
      <c r="E1643" s="5" t="s">
        <v>1887</v>
      </c>
      <c r="F1643" s="3" t="s">
        <v>1888</v>
      </c>
      <c r="G1643" s="3" t="s">
        <v>21</v>
      </c>
      <c r="H1643" s="2" t="s">
        <v>50</v>
      </c>
      <c r="I1643" s="2" t="s">
        <v>3948</v>
      </c>
      <c r="J1643" s="3" t="str">
        <f>HYPERLINK("https://www.boe.es/gazeta/dias/1829/10/06/pdfs/GMD-1829-143.pdf#page=3","Abrir facsímil")</f>
        <v>Abrir facsímil</v>
      </c>
      <c r="K1643" s="3" t="s">
        <v>52</v>
      </c>
    </row>
    <row r="1644" spans="1:11" ht="42" customHeight="1">
      <c r="A1644" s="2" t="s">
        <v>3941</v>
      </c>
      <c r="B1644" s="2" t="s">
        <v>3941</v>
      </c>
      <c r="C1644" s="2" t="s">
        <v>41</v>
      </c>
      <c r="D1644" s="2" t="s">
        <v>42</v>
      </c>
      <c r="E1644" s="5" t="s">
        <v>132</v>
      </c>
      <c r="F1644" s="3" t="s">
        <v>133</v>
      </c>
      <c r="G1644" s="3" t="s">
        <v>30</v>
      </c>
      <c r="H1644" s="2" t="s">
        <v>50</v>
      </c>
      <c r="I1644" s="2" t="s">
        <v>3949</v>
      </c>
      <c r="J1644" s="3" t="str">
        <f>HYPERLINK("https://www.boe.es/gazeta/dias/1829/10/27/pdfs/GMD-1829-152.pdf#page=4","Abrir facsímil")</f>
        <v>Abrir facsímil</v>
      </c>
      <c r="K1644" s="3" t="s">
        <v>52</v>
      </c>
    </row>
    <row r="1645" spans="1:11" ht="42" customHeight="1">
      <c r="A1645" s="2" t="s">
        <v>3941</v>
      </c>
      <c r="B1645" s="2" t="s">
        <v>3941</v>
      </c>
      <c r="C1645" s="2" t="s">
        <v>167</v>
      </c>
      <c r="D1645" s="2" t="s">
        <v>18</v>
      </c>
      <c r="E1645" s="5" t="s">
        <v>466</v>
      </c>
      <c r="F1645" s="3" t="s">
        <v>467</v>
      </c>
      <c r="G1645" s="3" t="s">
        <v>21</v>
      </c>
      <c r="H1645" s="2" t="s">
        <v>50</v>
      </c>
      <c r="I1645" s="2" t="s">
        <v>3950</v>
      </c>
      <c r="J1645" s="3" t="str">
        <f>HYPERLINK("https://www.boe.es/gazeta/dias/1829/12/01/pdfs/GMD-1829-167.pdf#page=3","Abrir facsímil")</f>
        <v>Abrir facsímil</v>
      </c>
      <c r="K1645" s="3" t="s">
        <v>52</v>
      </c>
    </row>
    <row r="1646" spans="1:11" ht="42" customHeight="1">
      <c r="A1646" s="2" t="s">
        <v>3951</v>
      </c>
      <c r="B1646" s="2" t="s">
        <v>3951</v>
      </c>
      <c r="C1646" s="2" t="s">
        <v>17</v>
      </c>
      <c r="D1646" s="2" t="s">
        <v>18</v>
      </c>
      <c r="E1646" s="5" t="s">
        <v>569</v>
      </c>
      <c r="F1646" s="3" t="s">
        <v>570</v>
      </c>
      <c r="G1646" s="3" t="s">
        <v>30</v>
      </c>
      <c r="H1646" s="2" t="s">
        <v>50</v>
      </c>
      <c r="I1646" s="2" t="s">
        <v>3952</v>
      </c>
      <c r="J1646" s="3" t="str">
        <f>HYPERLINK("https://www.boe.es/gazeta/dias/1829/05/21/pdfs/GMD-1829-77.pdf#page=4","Abrir facsímil")</f>
        <v>Abrir facsímil</v>
      </c>
      <c r="K1646" s="3" t="s">
        <v>52</v>
      </c>
    </row>
    <row r="1647" spans="1:11" ht="42" customHeight="1">
      <c r="A1647" s="2" t="s">
        <v>3953</v>
      </c>
      <c r="B1647" s="2" t="s">
        <v>3954</v>
      </c>
      <c r="C1647" s="2" t="s">
        <v>41</v>
      </c>
      <c r="D1647" s="2" t="s">
        <v>42</v>
      </c>
      <c r="E1647" s="5" t="s">
        <v>983</v>
      </c>
      <c r="F1647" s="3" t="s">
        <v>984</v>
      </c>
      <c r="G1647" s="3" t="s">
        <v>30</v>
      </c>
      <c r="H1647" s="2" t="s">
        <v>50</v>
      </c>
      <c r="I1647" s="2" t="s">
        <v>3955</v>
      </c>
      <c r="J1647" s="3" t="str">
        <f>HYPERLINK("https://www.boe.es/gazeta/dias/1829/01/29/pdfs/GMD-1829-13.pdf#page=4","Abrir facsímil")</f>
        <v>Abrir facsímil</v>
      </c>
      <c r="K1647" s="3" t="s">
        <v>52</v>
      </c>
    </row>
    <row r="1648" spans="1:11" ht="42" customHeight="1">
      <c r="A1648" s="2" t="s">
        <v>3953</v>
      </c>
      <c r="B1648" s="2" t="s">
        <v>3954</v>
      </c>
      <c r="C1648" s="2" t="s">
        <v>55</v>
      </c>
      <c r="D1648" s="2" t="s">
        <v>18</v>
      </c>
      <c r="E1648" s="5" t="s">
        <v>132</v>
      </c>
      <c r="F1648" s="3" t="s">
        <v>133</v>
      </c>
      <c r="G1648" s="3" t="s">
        <v>30</v>
      </c>
      <c r="H1648" s="2" t="s">
        <v>50</v>
      </c>
      <c r="I1648" s="2" t="s">
        <v>3956</v>
      </c>
      <c r="J1648" s="3" t="str">
        <f>HYPERLINK("https://www.boe.es/gazeta/dias/1829/10/27/pdfs/GMD-1829-152.pdf#page=4","Abrir facsímil")</f>
        <v>Abrir facsímil</v>
      </c>
      <c r="K1648" s="3" t="s">
        <v>52</v>
      </c>
    </row>
    <row r="1649" spans="1:11" ht="42" customHeight="1">
      <c r="A1649" s="2" t="s">
        <v>3957</v>
      </c>
      <c r="B1649" s="2" t="s">
        <v>3958</v>
      </c>
      <c r="C1649" s="2" t="s">
        <v>41</v>
      </c>
      <c r="D1649" s="2" t="s">
        <v>42</v>
      </c>
      <c r="E1649" s="5" t="s">
        <v>1116</v>
      </c>
      <c r="F1649" s="3" t="s">
        <v>1117</v>
      </c>
      <c r="G1649" s="3" t="s">
        <v>1878</v>
      </c>
      <c r="H1649" s="2" t="s">
        <v>50</v>
      </c>
      <c r="I1649" s="2" t="s">
        <v>3959</v>
      </c>
      <c r="J1649" s="3" t="str">
        <f>HYPERLINK("https://www.boe.es/gazeta/dias/1829/09/03/pdfs/GMD-1829-122.pdf#page=3","Abrir facsímil")</f>
        <v>Abrir facsímil</v>
      </c>
      <c r="K1649" s="3" t="s">
        <v>52</v>
      </c>
    </row>
    <row r="1650" spans="1:11" ht="42" customHeight="1">
      <c r="A1650" s="2" t="s">
        <v>3960</v>
      </c>
      <c r="B1650" s="2" t="s">
        <v>3961</v>
      </c>
      <c r="C1650" s="2" t="s">
        <v>17</v>
      </c>
      <c r="D1650" s="2" t="s">
        <v>18</v>
      </c>
      <c r="E1650" s="5" t="s">
        <v>36</v>
      </c>
      <c r="F1650" s="3" t="s">
        <v>37</v>
      </c>
      <c r="G1650" s="3" t="s">
        <v>71</v>
      </c>
      <c r="H1650" s="2" t="s">
        <v>50</v>
      </c>
      <c r="I1650" s="2" t="s">
        <v>3962</v>
      </c>
      <c r="J1650" s="3" t="str">
        <f>HYPERLINK("https://www.boe.es/gazeta/dias/1829/11/12/pdfs/GMD-1829-159.pdf#page=2","Abrir facsímil")</f>
        <v>Abrir facsímil</v>
      </c>
      <c r="K1650" s="3" t="s">
        <v>52</v>
      </c>
    </row>
    <row r="1651" spans="1:11" ht="42" customHeight="1">
      <c r="A1651" s="2" t="s">
        <v>3963</v>
      </c>
      <c r="B1651" s="2" t="s">
        <v>3964</v>
      </c>
      <c r="C1651" s="2" t="s">
        <v>17</v>
      </c>
      <c r="D1651" s="2" t="s">
        <v>18</v>
      </c>
      <c r="E1651" s="5" t="s">
        <v>1323</v>
      </c>
      <c r="F1651" s="3" t="s">
        <v>1324</v>
      </c>
      <c r="G1651" s="3" t="s">
        <v>21</v>
      </c>
      <c r="H1651" s="2" t="s">
        <v>50</v>
      </c>
      <c r="I1651" s="2" t="s">
        <v>3965</v>
      </c>
      <c r="J1651" s="3" t="str">
        <f>HYPERLINK("https://www.boe.es/gazeta/dias/1829/11/05/pdfs/GMD-1829-156.pdf#page=3","Abrir facsímil")</f>
        <v>Abrir facsímil</v>
      </c>
      <c r="K1651" s="3" t="s">
        <v>52</v>
      </c>
    </row>
    <row r="1652" spans="1:11" ht="42" customHeight="1">
      <c r="A1652" s="2" t="s">
        <v>3966</v>
      </c>
      <c r="B1652" s="2" t="s">
        <v>3967</v>
      </c>
      <c r="C1652" s="2" t="s">
        <v>27</v>
      </c>
      <c r="D1652" s="2" t="s">
        <v>18</v>
      </c>
      <c r="E1652" s="5" t="s">
        <v>228</v>
      </c>
      <c r="F1652" s="3" t="s">
        <v>229</v>
      </c>
      <c r="G1652" s="3" t="s">
        <v>30</v>
      </c>
      <c r="H1652" s="2" t="s">
        <v>50</v>
      </c>
      <c r="I1652" s="2" t="s">
        <v>3968</v>
      </c>
      <c r="J1652" s="3" t="str">
        <f>HYPERLINK("https://www.boe.es/gazeta/dias/1829/04/28/pdfs/GMD-1829-51.pdf#page=4","Abrir facsímil")</f>
        <v>Abrir facsímil</v>
      </c>
      <c r="K1652" s="3" t="s">
        <v>52</v>
      </c>
    </row>
    <row r="1653" spans="1:11" ht="42" customHeight="1">
      <c r="A1653" s="2" t="s">
        <v>3969</v>
      </c>
      <c r="B1653" s="2" t="s">
        <v>3970</v>
      </c>
      <c r="C1653" s="2" t="s">
        <v>17</v>
      </c>
      <c r="D1653" s="2" t="s">
        <v>18</v>
      </c>
      <c r="E1653" s="5" t="s">
        <v>168</v>
      </c>
      <c r="F1653" s="3" t="s">
        <v>169</v>
      </c>
      <c r="G1653" s="3" t="s">
        <v>21</v>
      </c>
      <c r="H1653" s="2" t="s">
        <v>50</v>
      </c>
      <c r="I1653" s="2" t="s">
        <v>3971</v>
      </c>
      <c r="J1653" s="3" t="str">
        <f>HYPERLINK("https://www.boe.es/gazeta/dias/1829/07/04/pdfs/GMD-1829-96.pdf#page=3","Abrir facsímil")</f>
        <v>Abrir facsímil</v>
      </c>
      <c r="K1653" s="3" t="s">
        <v>52</v>
      </c>
    </row>
    <row r="1654" spans="1:11" ht="42" customHeight="1">
      <c r="A1654" s="2" t="s">
        <v>3972</v>
      </c>
      <c r="B1654" s="2" t="s">
        <v>3973</v>
      </c>
      <c r="C1654" s="2" t="s">
        <v>17</v>
      </c>
      <c r="D1654" s="2" t="s">
        <v>18</v>
      </c>
      <c r="E1654" s="5" t="s">
        <v>456</v>
      </c>
      <c r="F1654" s="3" t="s">
        <v>457</v>
      </c>
      <c r="G1654" s="3" t="s">
        <v>1466</v>
      </c>
      <c r="H1654" s="2" t="s">
        <v>50</v>
      </c>
      <c r="I1654" s="2" t="s">
        <v>3974</v>
      </c>
      <c r="J1654" s="3" t="str">
        <f>HYPERLINK("https://www.boe.es/gazeta/dias/1829/02/12/pdfs/GMD-1829-19.pdf#page=4","Abrir facsímil")</f>
        <v>Abrir facsímil</v>
      </c>
      <c r="K1654" s="3" t="s">
        <v>52</v>
      </c>
    </row>
    <row r="1655" spans="1:11" ht="42" customHeight="1">
      <c r="A1655" s="2" t="s">
        <v>3975</v>
      </c>
      <c r="B1655" s="2" t="s">
        <v>3976</v>
      </c>
      <c r="C1655" s="2" t="s">
        <v>27</v>
      </c>
      <c r="D1655" s="2" t="s">
        <v>18</v>
      </c>
      <c r="E1655" s="5" t="s">
        <v>248</v>
      </c>
      <c r="F1655" s="3" t="s">
        <v>249</v>
      </c>
      <c r="G1655" s="3" t="s">
        <v>21</v>
      </c>
      <c r="H1655" s="2" t="s">
        <v>50</v>
      </c>
      <c r="I1655" s="2" t="s">
        <v>3977</v>
      </c>
      <c r="J1655" s="3" t="str">
        <f>HYPERLINK("https://www.boe.es/gazeta/dias/1829/12/31/pdfs/GMD-1829-180.pdf#page=3","Abrir facsímil")</f>
        <v>Abrir facsímil</v>
      </c>
      <c r="K1655" s="3" t="s">
        <v>52</v>
      </c>
    </row>
    <row r="1656" spans="1:11" ht="42" customHeight="1">
      <c r="A1656" s="2" t="s">
        <v>3978</v>
      </c>
      <c r="B1656" s="2" t="s">
        <v>3979</v>
      </c>
      <c r="C1656" s="2" t="s">
        <v>27</v>
      </c>
      <c r="D1656" s="2" t="s">
        <v>18</v>
      </c>
      <c r="E1656" s="5" t="s">
        <v>228</v>
      </c>
      <c r="F1656" s="3" t="s">
        <v>229</v>
      </c>
      <c r="G1656" s="3" t="s">
        <v>30</v>
      </c>
      <c r="H1656" s="2" t="s">
        <v>50</v>
      </c>
      <c r="I1656" s="2" t="s">
        <v>3980</v>
      </c>
      <c r="J1656" s="3" t="str">
        <f>HYPERLINK("https://www.boe.es/gazeta/dias/1829/04/28/pdfs/GMD-1829-51.pdf#page=4","Abrir facsímil")</f>
        <v>Abrir facsímil</v>
      </c>
      <c r="K1656" s="3" t="s">
        <v>52</v>
      </c>
    </row>
    <row r="1657" spans="1:11" ht="42" customHeight="1">
      <c r="A1657" s="2" t="s">
        <v>3981</v>
      </c>
      <c r="B1657" s="2" t="s">
        <v>3982</v>
      </c>
      <c r="C1657" s="2" t="s">
        <v>41</v>
      </c>
      <c r="D1657" s="2" t="s">
        <v>42</v>
      </c>
      <c r="E1657" s="5" t="s">
        <v>983</v>
      </c>
      <c r="F1657" s="3" t="s">
        <v>984</v>
      </c>
      <c r="G1657" s="3" t="s">
        <v>30</v>
      </c>
      <c r="H1657" s="2" t="s">
        <v>50</v>
      </c>
      <c r="I1657" s="2" t="s">
        <v>3983</v>
      </c>
      <c r="J1657" s="3" t="str">
        <f>HYPERLINK("https://www.boe.es/gazeta/dias/1829/01/29/pdfs/GMD-1829-13.pdf#page=4","Abrir facsímil")</f>
        <v>Abrir facsímil</v>
      </c>
      <c r="K1657" s="3" t="s">
        <v>52</v>
      </c>
    </row>
    <row r="1658" spans="1:11" ht="42" customHeight="1">
      <c r="A1658" s="2" t="s">
        <v>3984</v>
      </c>
      <c r="B1658" s="2" t="s">
        <v>3984</v>
      </c>
      <c r="C1658" s="2" t="s">
        <v>55</v>
      </c>
      <c r="D1658" s="2" t="s">
        <v>18</v>
      </c>
      <c r="E1658" s="5" t="s">
        <v>1501</v>
      </c>
      <c r="F1658" s="3" t="s">
        <v>1502</v>
      </c>
      <c r="G1658" s="3" t="s">
        <v>21</v>
      </c>
      <c r="H1658" s="2" t="s">
        <v>50</v>
      </c>
      <c r="I1658" s="2" t="s">
        <v>3985</v>
      </c>
      <c r="J1658" s="3" t="str">
        <f>HYPERLINK("https://www.boe.es/gazeta/dias/1829/04/14/pdfs/GMD-1829-45.pdf#page=3","Abrir facsímil")</f>
        <v>Abrir facsímil</v>
      </c>
      <c r="K1658" s="3" t="s">
        <v>52</v>
      </c>
    </row>
    <row r="1659" spans="1:11" ht="42" customHeight="1">
      <c r="A1659" s="2" t="s">
        <v>3986</v>
      </c>
      <c r="B1659" s="2" t="s">
        <v>3986</v>
      </c>
      <c r="C1659" s="2" t="s">
        <v>41</v>
      </c>
      <c r="D1659" s="2" t="s">
        <v>42</v>
      </c>
      <c r="E1659" s="5" t="s">
        <v>316</v>
      </c>
      <c r="F1659" s="3" t="s">
        <v>317</v>
      </c>
      <c r="G1659" s="3" t="s">
        <v>30</v>
      </c>
      <c r="H1659" s="2" t="s">
        <v>50</v>
      </c>
      <c r="I1659" s="2" t="s">
        <v>3987</v>
      </c>
      <c r="J1659" s="3" t="str">
        <f>HYPERLINK("https://www.boe.es/gazeta/dias/1829/09/22/pdfs/GMD-1829-137.pdf#page=4","Abrir facsímil")</f>
        <v>Abrir facsímil</v>
      </c>
      <c r="K1659" s="3" t="s">
        <v>52</v>
      </c>
    </row>
    <row r="1660" spans="1:11" ht="42" customHeight="1">
      <c r="A1660" s="2" t="s">
        <v>3988</v>
      </c>
      <c r="B1660" s="2" t="s">
        <v>3988</v>
      </c>
      <c r="C1660" s="2" t="s">
        <v>41</v>
      </c>
      <c r="D1660" s="2" t="s">
        <v>42</v>
      </c>
      <c r="E1660" s="5" t="s">
        <v>36</v>
      </c>
      <c r="F1660" s="3" t="s">
        <v>37</v>
      </c>
      <c r="G1660" s="3" t="s">
        <v>71</v>
      </c>
      <c r="H1660" s="2" t="s">
        <v>50</v>
      </c>
      <c r="I1660" s="2" t="s">
        <v>3989</v>
      </c>
      <c r="J1660" s="3" t="str">
        <f>HYPERLINK("https://www.boe.es/gazeta/dias/1829/11/12/pdfs/GMD-1829-159.pdf#page=2","Abrir facsímil")</f>
        <v>Abrir facsímil</v>
      </c>
      <c r="K1660" s="3" t="s">
        <v>52</v>
      </c>
    </row>
    <row r="1661" spans="1:11" ht="42" customHeight="1">
      <c r="A1661" s="2" t="s">
        <v>3990</v>
      </c>
      <c r="B1661" s="2" t="s">
        <v>3991</v>
      </c>
      <c r="C1661" s="2" t="s">
        <v>41</v>
      </c>
      <c r="D1661" s="2" t="s">
        <v>42</v>
      </c>
      <c r="E1661" s="5" t="s">
        <v>248</v>
      </c>
      <c r="F1661" s="3" t="s">
        <v>249</v>
      </c>
      <c r="G1661" s="3" t="s">
        <v>21</v>
      </c>
      <c r="H1661" s="2" t="s">
        <v>50</v>
      </c>
      <c r="I1661" s="2" t="s">
        <v>3992</v>
      </c>
      <c r="J1661" s="3" t="str">
        <f>HYPERLINK("https://www.boe.es/gazeta/dias/1829/12/31/pdfs/GMD-1829-180.pdf#page=3","Abrir facsímil")</f>
        <v>Abrir facsímil</v>
      </c>
      <c r="K1661" s="3" t="s">
        <v>52</v>
      </c>
    </row>
    <row r="1662" spans="1:11" ht="42" customHeight="1">
      <c r="A1662" s="2" t="s">
        <v>3993</v>
      </c>
      <c r="B1662" s="2" t="s">
        <v>3994</v>
      </c>
      <c r="C1662" s="2" t="s">
        <v>17</v>
      </c>
      <c r="D1662" s="2" t="s">
        <v>18</v>
      </c>
      <c r="E1662" s="5" t="s">
        <v>456</v>
      </c>
      <c r="F1662" s="3" t="s">
        <v>457</v>
      </c>
      <c r="G1662" s="3" t="s">
        <v>1466</v>
      </c>
      <c r="H1662" s="2" t="s">
        <v>50</v>
      </c>
      <c r="I1662" s="2" t="s">
        <v>3995</v>
      </c>
      <c r="J1662" s="3" t="str">
        <f>HYPERLINK("https://www.boe.es/gazeta/dias/1829/02/12/pdfs/GMD-1829-19.pdf#page=4","Abrir facsímil")</f>
        <v>Abrir facsímil</v>
      </c>
      <c r="K1662" s="3" t="s">
        <v>52</v>
      </c>
    </row>
    <row r="1663" spans="1:11" ht="42" customHeight="1">
      <c r="A1663" s="2" t="s">
        <v>3996</v>
      </c>
      <c r="B1663" s="2" t="s">
        <v>3997</v>
      </c>
      <c r="C1663" s="2" t="s">
        <v>41</v>
      </c>
      <c r="D1663" s="2" t="s">
        <v>42</v>
      </c>
      <c r="E1663" s="5" t="s">
        <v>1628</v>
      </c>
      <c r="F1663" s="3" t="s">
        <v>1629</v>
      </c>
      <c r="G1663" s="3" t="s">
        <v>71</v>
      </c>
      <c r="H1663" s="2" t="s">
        <v>50</v>
      </c>
      <c r="I1663" s="2" t="s">
        <v>3998</v>
      </c>
      <c r="J1663" s="3" t="str">
        <f>HYPERLINK("https://www.boe.es/gazeta/dias/1829/06/09/pdfs/GMD-1829-85.pdf#page=2","Abrir facsímil")</f>
        <v>Abrir facsímil</v>
      </c>
      <c r="K1663" s="3" t="s">
        <v>52</v>
      </c>
    </row>
    <row r="1664" spans="1:11" ht="42" customHeight="1">
      <c r="A1664" s="2" t="s">
        <v>3999</v>
      </c>
      <c r="B1664" s="2" t="s">
        <v>3999</v>
      </c>
      <c r="C1664" s="2" t="s">
        <v>17</v>
      </c>
      <c r="D1664" s="2" t="s">
        <v>18</v>
      </c>
      <c r="E1664" s="5" t="s">
        <v>1634</v>
      </c>
      <c r="F1664" s="3" t="s">
        <v>1635</v>
      </c>
      <c r="G1664" s="3" t="s">
        <v>21</v>
      </c>
      <c r="H1664" s="2" t="s">
        <v>50</v>
      </c>
      <c r="I1664" s="2" t="s">
        <v>4000</v>
      </c>
      <c r="J1664" s="3" t="str">
        <f>HYPERLINK("https://www.boe.es/gazeta/dias/1829/05/14/pdfs/GMD-1829-67.pdf#page=3","Abrir facsímil")</f>
        <v>Abrir facsímil</v>
      </c>
      <c r="K1664" s="3" t="s">
        <v>52</v>
      </c>
    </row>
    <row r="1665" spans="1:11" ht="42" customHeight="1">
      <c r="A1665" s="2" t="s">
        <v>4001</v>
      </c>
      <c r="B1665" s="2" t="s">
        <v>4002</v>
      </c>
      <c r="C1665" s="2" t="s">
        <v>17</v>
      </c>
      <c r="D1665" s="2" t="s">
        <v>18</v>
      </c>
      <c r="E1665" s="5" t="s">
        <v>238</v>
      </c>
      <c r="F1665" s="3" t="s">
        <v>239</v>
      </c>
      <c r="G1665" s="3" t="s">
        <v>721</v>
      </c>
      <c r="H1665" s="2" t="s">
        <v>50</v>
      </c>
      <c r="I1665" s="2" t="s">
        <v>4003</v>
      </c>
      <c r="J1665" s="3" t="str">
        <f>HYPERLINK("https://www.boe.es/gazeta/dias/1829/07/23/pdfs/GMD-1829-104.pdf#page=3","Abrir facsímil")</f>
        <v>Abrir facsímil</v>
      </c>
      <c r="K1665" s="3" t="s">
        <v>52</v>
      </c>
    </row>
    <row r="1666" spans="1:11" ht="42" customHeight="1">
      <c r="A1666" s="2" t="s">
        <v>4004</v>
      </c>
      <c r="B1666" s="2" t="s">
        <v>4005</v>
      </c>
      <c r="C1666" s="2" t="s">
        <v>41</v>
      </c>
      <c r="D1666" s="2" t="s">
        <v>42</v>
      </c>
      <c r="E1666" s="5" t="s">
        <v>248</v>
      </c>
      <c r="F1666" s="3" t="s">
        <v>249</v>
      </c>
      <c r="G1666" s="3" t="s">
        <v>21</v>
      </c>
      <c r="H1666" s="2" t="s">
        <v>50</v>
      </c>
      <c r="I1666" s="2" t="s">
        <v>4006</v>
      </c>
      <c r="J1666" s="3" t="str">
        <f>HYPERLINK("https://www.boe.es/gazeta/dias/1829/12/31/pdfs/GMD-1829-180.pdf#page=3","Abrir facsímil")</f>
        <v>Abrir facsímil</v>
      </c>
      <c r="K1666" s="3" t="s">
        <v>52</v>
      </c>
    </row>
    <row r="1667" spans="1:11" ht="42" customHeight="1">
      <c r="A1667" s="2" t="s">
        <v>4007</v>
      </c>
      <c r="B1667" s="2" t="s">
        <v>4008</v>
      </c>
      <c r="C1667" s="2" t="s">
        <v>41</v>
      </c>
      <c r="D1667" s="2" t="s">
        <v>42</v>
      </c>
      <c r="E1667" s="5" t="s">
        <v>339</v>
      </c>
      <c r="F1667" s="3" t="s">
        <v>340</v>
      </c>
      <c r="G1667" s="3" t="s">
        <v>30</v>
      </c>
      <c r="H1667" s="2" t="s">
        <v>50</v>
      </c>
      <c r="I1667" s="2" t="s">
        <v>4009</v>
      </c>
      <c r="J1667" s="3" t="str">
        <f>HYPERLINK("https://www.boe.es/gazeta/dias/1829/03/03/pdfs/GMD-1829-27.pdf#page=4","Abrir facsímil")</f>
        <v>Abrir facsímil</v>
      </c>
      <c r="K1667" s="3" t="s">
        <v>52</v>
      </c>
    </row>
    <row r="1668" spans="1:11" ht="42" customHeight="1">
      <c r="A1668" s="2" t="s">
        <v>4010</v>
      </c>
      <c r="B1668" s="2" t="s">
        <v>4011</v>
      </c>
      <c r="C1668" s="2" t="s">
        <v>17</v>
      </c>
      <c r="D1668" s="2" t="s">
        <v>18</v>
      </c>
      <c r="E1668" s="5" t="s">
        <v>1562</v>
      </c>
      <c r="F1668" s="3" t="s">
        <v>1563</v>
      </c>
      <c r="G1668" s="3" t="s">
        <v>30</v>
      </c>
      <c r="H1668" s="2" t="s">
        <v>50</v>
      </c>
      <c r="I1668" s="2" t="s">
        <v>4012</v>
      </c>
      <c r="J1668" s="3" t="str">
        <f>HYPERLINK("https://www.boe.es/gazeta/dias/1829/05/05/pdfs/GMD-1829-54.pdf#page=4","Abrir facsímil")</f>
        <v>Abrir facsímil</v>
      </c>
      <c r="K1668" s="3" t="s">
        <v>52</v>
      </c>
    </row>
    <row r="1669" spans="1:11" ht="42" customHeight="1">
      <c r="A1669" s="2" t="s">
        <v>4013</v>
      </c>
      <c r="B1669" s="2" t="s">
        <v>4014</v>
      </c>
      <c r="C1669" s="2" t="s">
        <v>167</v>
      </c>
      <c r="D1669" s="2" t="s">
        <v>18</v>
      </c>
      <c r="E1669" s="5" t="s">
        <v>344</v>
      </c>
      <c r="F1669" s="3" t="s">
        <v>345</v>
      </c>
      <c r="G1669" s="3" t="s">
        <v>30</v>
      </c>
      <c r="H1669" s="2" t="s">
        <v>50</v>
      </c>
      <c r="I1669" s="2" t="s">
        <v>4015</v>
      </c>
      <c r="J1669" s="3" t="str">
        <f>HYPERLINK("https://www.boe.es/gazeta/dias/1829/08/29/pdfs/GMD-1829-120.pdf#page=4","Abrir facsímil")</f>
        <v>Abrir facsímil</v>
      </c>
      <c r="K1669" s="3" t="s">
        <v>52</v>
      </c>
    </row>
    <row r="1670" spans="1:11" ht="42" customHeight="1">
      <c r="A1670" s="2" t="s">
        <v>4016</v>
      </c>
      <c r="B1670" s="2" t="s">
        <v>4017</v>
      </c>
      <c r="C1670" s="2" t="s">
        <v>41</v>
      </c>
      <c r="D1670" s="2" t="s">
        <v>42</v>
      </c>
      <c r="E1670" s="5" t="s">
        <v>194</v>
      </c>
      <c r="F1670" s="3" t="s">
        <v>195</v>
      </c>
      <c r="G1670" s="3" t="s">
        <v>21</v>
      </c>
      <c r="H1670" s="2" t="s">
        <v>50</v>
      </c>
      <c r="I1670" s="2" t="s">
        <v>4018</v>
      </c>
      <c r="J1670" s="3" t="str">
        <f>HYPERLINK("https://www.boe.es/gazeta/dias/1829/05/07/pdfs/GMD-1829-55.pdf#page=3","Abrir facsímil")</f>
        <v>Abrir facsímil</v>
      </c>
      <c r="K1670" s="3" t="s">
        <v>52</v>
      </c>
    </row>
    <row r="1671" spans="1:11" ht="42" customHeight="1">
      <c r="A1671" s="2" t="s">
        <v>4019</v>
      </c>
      <c r="B1671" s="2" t="s">
        <v>4019</v>
      </c>
      <c r="C1671" s="2" t="s">
        <v>41</v>
      </c>
      <c r="D1671" s="2" t="s">
        <v>42</v>
      </c>
      <c r="E1671" s="5" t="s">
        <v>393</v>
      </c>
      <c r="F1671" s="3" t="s">
        <v>394</v>
      </c>
      <c r="G1671" s="3" t="s">
        <v>30</v>
      </c>
      <c r="H1671" s="2" t="s">
        <v>50</v>
      </c>
      <c r="I1671" s="2" t="s">
        <v>4020</v>
      </c>
      <c r="J1671" s="3" t="str">
        <f>HYPERLINK("https://www.boe.es/gazeta/dias/1829/06/04/pdfs/GMD-1829-83.pdf#page=4","Abrir facsímil")</f>
        <v>Abrir facsímil</v>
      </c>
      <c r="K1671" s="3" t="s">
        <v>52</v>
      </c>
    </row>
    <row r="1672" spans="1:11" ht="42" customHeight="1">
      <c r="A1672" s="2" t="s">
        <v>4019</v>
      </c>
      <c r="B1672" s="2" t="s">
        <v>4019</v>
      </c>
      <c r="C1672" s="2" t="s">
        <v>41</v>
      </c>
      <c r="D1672" s="2" t="s">
        <v>42</v>
      </c>
      <c r="E1672" s="5" t="s">
        <v>504</v>
      </c>
      <c r="F1672" s="3" t="s">
        <v>505</v>
      </c>
      <c r="G1672" s="3" t="s">
        <v>21</v>
      </c>
      <c r="H1672" s="2" t="s">
        <v>50</v>
      </c>
      <c r="I1672" s="2" t="s">
        <v>4021</v>
      </c>
      <c r="J1672" s="3" t="str">
        <f>HYPERLINK("https://www.boe.es/gazeta/dias/1829/12/03/pdfs/GMD-1829-168.pdf#page=3","Abrir facsímil")</f>
        <v>Abrir facsímil</v>
      </c>
      <c r="K1672" s="3" t="s">
        <v>52</v>
      </c>
    </row>
    <row r="1673" spans="1:11" ht="42" customHeight="1">
      <c r="A1673" s="2" t="s">
        <v>4022</v>
      </c>
      <c r="B1673" s="2" t="s">
        <v>4023</v>
      </c>
      <c r="C1673" s="2" t="s">
        <v>41</v>
      </c>
      <c r="D1673" s="2" t="s">
        <v>42</v>
      </c>
      <c r="E1673" s="5" t="s">
        <v>601</v>
      </c>
      <c r="F1673" s="3" t="s">
        <v>602</v>
      </c>
      <c r="G1673" s="3" t="s">
        <v>71</v>
      </c>
      <c r="H1673" s="2" t="s">
        <v>22</v>
      </c>
      <c r="I1673" s="2" t="s">
        <v>4024</v>
      </c>
      <c r="J1673" s="3" t="str">
        <f>HYPERLINK("https://www.boe.es/gazeta/dias/1829/07/14/pdfs/GMD-1829-100.pdf#page=2","Abrir facsímil")</f>
        <v>Abrir facsímil</v>
      </c>
      <c r="K1673" s="3" t="s">
        <v>24</v>
      </c>
    </row>
    <row r="1674" spans="1:11" ht="42" customHeight="1">
      <c r="A1674" s="2" t="s">
        <v>4025</v>
      </c>
      <c r="B1674" s="2" t="s">
        <v>4026</v>
      </c>
      <c r="C1674" s="2" t="s">
        <v>17</v>
      </c>
      <c r="D1674" s="2" t="s">
        <v>18</v>
      </c>
      <c r="E1674" s="5" t="s">
        <v>854</v>
      </c>
      <c r="F1674" s="3" t="s">
        <v>855</v>
      </c>
      <c r="G1674" s="3" t="s">
        <v>30</v>
      </c>
      <c r="H1674" s="2" t="s">
        <v>50</v>
      </c>
      <c r="I1674" s="2" t="s">
        <v>4027</v>
      </c>
      <c r="J1674" s="3" t="str">
        <f>HYPERLINK("https://www.boe.es/gazeta/dias/1829/11/03/pdfs/GMD-1829-155.pdf#page=4","Abrir facsímil")</f>
        <v>Abrir facsímil</v>
      </c>
      <c r="K1674" s="3" t="s">
        <v>52</v>
      </c>
    </row>
    <row r="1675" spans="1:11" ht="42" customHeight="1">
      <c r="A1675" s="2" t="s">
        <v>4028</v>
      </c>
      <c r="B1675" s="2" t="s">
        <v>4029</v>
      </c>
      <c r="C1675" s="2" t="s">
        <v>41</v>
      </c>
      <c r="D1675" s="2" t="s">
        <v>42</v>
      </c>
      <c r="E1675" s="5" t="s">
        <v>745</v>
      </c>
      <c r="F1675" s="3" t="s">
        <v>746</v>
      </c>
      <c r="G1675" s="3" t="s">
        <v>30</v>
      </c>
      <c r="H1675" s="2" t="s">
        <v>50</v>
      </c>
      <c r="I1675" s="2" t="s">
        <v>4030</v>
      </c>
      <c r="J1675" s="3" t="str">
        <f>HYPERLINK("https://www.boe.es/gazeta/dias/1829/05/16/pdfs/GMD-1829-72.pdf#page=4","Abrir facsímil")</f>
        <v>Abrir facsímil</v>
      </c>
      <c r="K1675" s="3" t="s">
        <v>52</v>
      </c>
    </row>
    <row r="1676" spans="1:11" ht="42" customHeight="1">
      <c r="A1676" s="2" t="s">
        <v>4031</v>
      </c>
      <c r="B1676" s="2" t="s">
        <v>4032</v>
      </c>
      <c r="C1676" s="2" t="s">
        <v>27</v>
      </c>
      <c r="D1676" s="2" t="s">
        <v>18</v>
      </c>
      <c r="E1676" s="5" t="s">
        <v>147</v>
      </c>
      <c r="F1676" s="3" t="s">
        <v>148</v>
      </c>
      <c r="G1676" s="3" t="s">
        <v>21</v>
      </c>
      <c r="H1676" s="2" t="s">
        <v>50</v>
      </c>
      <c r="I1676" s="2" t="s">
        <v>4033</v>
      </c>
      <c r="J1676" s="3" t="str">
        <f>HYPERLINK("https://www.boe.es/gazeta/dias/1829/12/19/pdfs/GMD-1829-175.pdf#page=3","Abrir facsímil")</f>
        <v>Abrir facsímil</v>
      </c>
      <c r="K1676" s="3" t="s">
        <v>52</v>
      </c>
    </row>
    <row r="1677" spans="1:11" ht="42" customHeight="1">
      <c r="A1677" s="2" t="s">
        <v>4034</v>
      </c>
      <c r="B1677" s="2" t="s">
        <v>4035</v>
      </c>
      <c r="C1677" s="2" t="s">
        <v>17</v>
      </c>
      <c r="D1677" s="2" t="s">
        <v>18</v>
      </c>
      <c r="E1677" s="5" t="s">
        <v>798</v>
      </c>
      <c r="F1677" s="3" t="s">
        <v>799</v>
      </c>
      <c r="G1677" s="3" t="s">
        <v>800</v>
      </c>
      <c r="H1677" s="2" t="s">
        <v>50</v>
      </c>
      <c r="I1677" s="2" t="s">
        <v>4036</v>
      </c>
      <c r="J1677" s="3" t="str">
        <f>HYPERLINK("https://www.boe.es/gazeta/dias/1829/05/12/pdfs/GMD-1829-62.pdf#page=3","Abrir facsímil")</f>
        <v>Abrir facsímil</v>
      </c>
      <c r="K1677" s="3" t="s">
        <v>52</v>
      </c>
    </row>
    <row r="1678" spans="1:11" ht="42" customHeight="1">
      <c r="A1678" s="2" t="s">
        <v>4037</v>
      </c>
      <c r="B1678" s="2" t="s">
        <v>4038</v>
      </c>
      <c r="C1678" s="2" t="s">
        <v>55</v>
      </c>
      <c r="D1678" s="2" t="s">
        <v>18</v>
      </c>
      <c r="E1678" s="5" t="s">
        <v>83</v>
      </c>
      <c r="F1678" s="3" t="s">
        <v>84</v>
      </c>
      <c r="G1678" s="3" t="s">
        <v>30</v>
      </c>
      <c r="H1678" s="2" t="s">
        <v>50</v>
      </c>
      <c r="I1678" s="2" t="s">
        <v>4039</v>
      </c>
      <c r="J1678" s="3" t="str">
        <f>HYPERLINK("https://www.boe.es/gazeta/dias/1829/08/04/pdfs/GMD-1829-109.pdf#page=4","Abrir facsímil")</f>
        <v>Abrir facsímil</v>
      </c>
      <c r="K1678" s="3" t="s">
        <v>52</v>
      </c>
    </row>
    <row r="1679" spans="1:11" ht="42" customHeight="1">
      <c r="A1679" s="2" t="s">
        <v>4040</v>
      </c>
      <c r="B1679" s="2" t="s">
        <v>4041</v>
      </c>
      <c r="C1679" s="2" t="s">
        <v>589</v>
      </c>
      <c r="D1679" s="2" t="s">
        <v>35</v>
      </c>
      <c r="E1679" s="5" t="s">
        <v>168</v>
      </c>
      <c r="F1679" s="3" t="s">
        <v>169</v>
      </c>
      <c r="G1679" s="3" t="s">
        <v>30</v>
      </c>
      <c r="H1679" s="2" t="s">
        <v>50</v>
      </c>
      <c r="I1679" s="2" t="s">
        <v>4042</v>
      </c>
      <c r="J1679" s="3" t="str">
        <f>HYPERLINK("https://www.boe.es/gazeta/dias/1829/07/04/pdfs/GMD-1829-96.pdf#page=4","Abrir facsímil")</f>
        <v>Abrir facsímil</v>
      </c>
      <c r="K1679" s="3" t="s">
        <v>52</v>
      </c>
    </row>
    <row r="1680" spans="1:11" ht="42" customHeight="1">
      <c r="A1680" s="2" t="s">
        <v>4043</v>
      </c>
      <c r="B1680" s="2" t="s">
        <v>4044</v>
      </c>
      <c r="C1680" s="2" t="s">
        <v>34</v>
      </c>
      <c r="D1680" s="2" t="s">
        <v>35</v>
      </c>
      <c r="E1680" s="5" t="s">
        <v>569</v>
      </c>
      <c r="F1680" s="3" t="s">
        <v>570</v>
      </c>
      <c r="G1680" s="3" t="s">
        <v>45</v>
      </c>
      <c r="H1680" s="2" t="s">
        <v>50</v>
      </c>
      <c r="I1680" s="2" t="s">
        <v>4045</v>
      </c>
      <c r="J1680" s="3" t="str">
        <f>HYPERLINK("https://www.boe.es/gazeta/dias/1829/05/21/pdfs/GMD-1829-77.pdf#page=1","Abrir facsímil")</f>
        <v>Abrir facsímil</v>
      </c>
      <c r="K1680" s="3" t="s">
        <v>52</v>
      </c>
    </row>
    <row r="1681" spans="1:11" ht="42" customHeight="1">
      <c r="A1681" s="2" t="s">
        <v>4046</v>
      </c>
      <c r="B1681" s="2" t="s">
        <v>4047</v>
      </c>
      <c r="C1681" s="2" t="s">
        <v>151</v>
      </c>
      <c r="D1681" s="2" t="s">
        <v>18</v>
      </c>
      <c r="E1681" s="5" t="s">
        <v>524</v>
      </c>
      <c r="F1681" s="3" t="s">
        <v>525</v>
      </c>
      <c r="G1681" s="3" t="s">
        <v>526</v>
      </c>
      <c r="H1681" s="2" t="s">
        <v>50</v>
      </c>
      <c r="I1681" s="2" t="s">
        <v>4048</v>
      </c>
      <c r="J1681" s="3" t="str">
        <f>HYPERLINK("https://www.boe.es/gazeta/dias/1829/08/06/pdfs/GMD-1829-110.pdf#page=3","Abrir facsímil")</f>
        <v>Abrir facsímil</v>
      </c>
      <c r="K1681" s="3" t="s">
        <v>52</v>
      </c>
    </row>
    <row r="1682" spans="1:11" ht="42" customHeight="1">
      <c r="A1682" s="2" t="s">
        <v>4049</v>
      </c>
      <c r="B1682" s="2" t="s">
        <v>4050</v>
      </c>
      <c r="C1682" s="2" t="s">
        <v>55</v>
      </c>
      <c r="D1682" s="2" t="s">
        <v>18</v>
      </c>
      <c r="E1682" s="5" t="s">
        <v>206</v>
      </c>
      <c r="F1682" s="3" t="s">
        <v>207</v>
      </c>
      <c r="G1682" s="3" t="s">
        <v>30</v>
      </c>
      <c r="H1682" s="2" t="s">
        <v>50</v>
      </c>
      <c r="I1682" s="2" t="s">
        <v>4051</v>
      </c>
      <c r="J1682" s="3" t="str">
        <f>HYPERLINK("https://www.boe.es/gazeta/dias/1829/08/25/pdfs/GMD-1829-118.pdf#page=4","Abrir facsímil")</f>
        <v>Abrir facsímil</v>
      </c>
      <c r="K1682" s="3" t="s">
        <v>52</v>
      </c>
    </row>
    <row r="1683" spans="1:11" ht="42" customHeight="1">
      <c r="A1683" s="2" t="s">
        <v>4052</v>
      </c>
      <c r="B1683" s="2" t="s">
        <v>4053</v>
      </c>
      <c r="C1683" s="2" t="s">
        <v>17</v>
      </c>
      <c r="D1683" s="2" t="s">
        <v>18</v>
      </c>
      <c r="E1683" s="5" t="s">
        <v>178</v>
      </c>
      <c r="F1683" s="3" t="s">
        <v>179</v>
      </c>
      <c r="G1683" s="3" t="s">
        <v>30</v>
      </c>
      <c r="H1683" s="2" t="s">
        <v>50</v>
      </c>
      <c r="I1683" s="2" t="s">
        <v>4054</v>
      </c>
      <c r="J1683" s="3" t="str">
        <f>HYPERLINK("https://www.boe.es/gazeta/dias/1829/01/15/pdfs/GMD-1829-7.pdf#page=4","Abrir facsímil")</f>
        <v>Abrir facsímil</v>
      </c>
      <c r="K1683" s="3" t="s">
        <v>52</v>
      </c>
    </row>
    <row r="1684" spans="1:11" ht="42" customHeight="1">
      <c r="A1684" s="2" t="s">
        <v>4055</v>
      </c>
      <c r="B1684" s="2" t="s">
        <v>4055</v>
      </c>
      <c r="C1684" s="2" t="s">
        <v>27</v>
      </c>
      <c r="D1684" s="2" t="s">
        <v>18</v>
      </c>
      <c r="E1684" s="5" t="s">
        <v>120</v>
      </c>
      <c r="F1684" s="3" t="s">
        <v>121</v>
      </c>
      <c r="G1684" s="3" t="s">
        <v>21</v>
      </c>
      <c r="H1684" s="2" t="s">
        <v>50</v>
      </c>
      <c r="I1684" s="2" t="s">
        <v>4056</v>
      </c>
      <c r="J1684" s="3" t="str">
        <f>HYPERLINK("https://www.boe.es/gazeta/dias/1829/09/10/pdfs/GMD-1829-126.pdf#page=3","Abrir facsímil")</f>
        <v>Abrir facsímil</v>
      </c>
      <c r="K1684" s="3" t="s">
        <v>52</v>
      </c>
    </row>
    <row r="1685" spans="1:11" ht="42" customHeight="1">
      <c r="A1685" s="2" t="s">
        <v>4055</v>
      </c>
      <c r="B1685" s="2" t="s">
        <v>4055</v>
      </c>
      <c r="C1685" s="2" t="s">
        <v>17</v>
      </c>
      <c r="D1685" s="2" t="s">
        <v>18</v>
      </c>
      <c r="E1685" s="5" t="s">
        <v>36</v>
      </c>
      <c r="F1685" s="3" t="s">
        <v>37</v>
      </c>
      <c r="G1685" s="3" t="s">
        <v>30</v>
      </c>
      <c r="H1685" s="2" t="s">
        <v>50</v>
      </c>
      <c r="I1685" s="2" t="s">
        <v>4057</v>
      </c>
      <c r="J1685" s="3" t="str">
        <f>HYPERLINK("https://www.boe.es/gazeta/dias/1829/11/12/pdfs/GMD-1829-159.pdf#page=4","Abrir facsímil")</f>
        <v>Abrir facsímil</v>
      </c>
      <c r="K1685" s="3" t="s">
        <v>52</v>
      </c>
    </row>
    <row r="1686" spans="1:11" ht="42" customHeight="1">
      <c r="A1686" s="2" t="s">
        <v>4058</v>
      </c>
      <c r="B1686" s="2" t="s">
        <v>4059</v>
      </c>
      <c r="C1686" s="2" t="s">
        <v>55</v>
      </c>
      <c r="D1686" s="2" t="s">
        <v>18</v>
      </c>
      <c r="E1686" s="5" t="s">
        <v>485</v>
      </c>
      <c r="F1686" s="3" t="s">
        <v>486</v>
      </c>
      <c r="G1686" s="3" t="s">
        <v>30</v>
      </c>
      <c r="H1686" s="2" t="s">
        <v>50</v>
      </c>
      <c r="I1686" s="2" t="s">
        <v>4060</v>
      </c>
      <c r="J1686" s="3" t="str">
        <f>HYPERLINK("https://www.boe.es/gazeta/dias/1829/01/08/pdfs/GMD-1829-4.pdf#page=4","Abrir facsímil")</f>
        <v>Abrir facsímil</v>
      </c>
      <c r="K1686" s="3" t="s">
        <v>52</v>
      </c>
    </row>
    <row r="1687" spans="1:11" ht="42" customHeight="1">
      <c r="A1687" s="2" t="s">
        <v>4061</v>
      </c>
      <c r="B1687" s="2" t="s">
        <v>4061</v>
      </c>
      <c r="C1687" s="2" t="s">
        <v>41</v>
      </c>
      <c r="D1687" s="2" t="s">
        <v>42</v>
      </c>
      <c r="E1687" s="5" t="s">
        <v>759</v>
      </c>
      <c r="F1687" s="3" t="s">
        <v>760</v>
      </c>
      <c r="G1687" s="3" t="s">
        <v>71</v>
      </c>
      <c r="H1687" s="2" t="s">
        <v>50</v>
      </c>
      <c r="I1687" s="2" t="s">
        <v>4062</v>
      </c>
      <c r="J1687" s="3" t="str">
        <f>HYPERLINK("https://www.boe.es/gazeta/dias/1829/09/12/pdfs/GMD-1829-127.pdf#page=2","Abrir facsímil")</f>
        <v>Abrir facsímil</v>
      </c>
      <c r="K1687" s="3" t="s">
        <v>52</v>
      </c>
    </row>
    <row r="1688" spans="1:11" ht="42" customHeight="1">
      <c r="A1688" s="2" t="s">
        <v>4063</v>
      </c>
      <c r="B1688" s="2" t="s">
        <v>4063</v>
      </c>
      <c r="C1688" s="2" t="s">
        <v>17</v>
      </c>
      <c r="D1688" s="2" t="s">
        <v>18</v>
      </c>
      <c r="E1688" s="5" t="s">
        <v>62</v>
      </c>
      <c r="F1688" s="3" t="s">
        <v>63</v>
      </c>
      <c r="G1688" s="3" t="s">
        <v>71</v>
      </c>
      <c r="H1688" s="2" t="s">
        <v>50</v>
      </c>
      <c r="I1688" s="2" t="s">
        <v>4064</v>
      </c>
      <c r="J1688" s="3" t="str">
        <f>HYPERLINK("https://www.boe.es/gazeta/dias/1829/02/19/pdfs/GMD-1829-22.pdf#page=2","Abrir facsímil")</f>
        <v>Abrir facsímil</v>
      </c>
      <c r="K1688" s="3" t="s">
        <v>52</v>
      </c>
    </row>
    <row r="1689" spans="1:11" ht="42" customHeight="1">
      <c r="A1689" s="2" t="s">
        <v>4065</v>
      </c>
      <c r="B1689" s="2" t="s">
        <v>4065</v>
      </c>
      <c r="C1689" s="2" t="s">
        <v>41</v>
      </c>
      <c r="D1689" s="2" t="s">
        <v>42</v>
      </c>
      <c r="E1689" s="5" t="s">
        <v>36</v>
      </c>
      <c r="F1689" s="3" t="s">
        <v>37</v>
      </c>
      <c r="G1689" s="3" t="s">
        <v>45</v>
      </c>
      <c r="H1689" s="2" t="s">
        <v>50</v>
      </c>
      <c r="I1689" s="2" t="s">
        <v>4066</v>
      </c>
      <c r="J1689" s="3" t="str">
        <f>HYPERLINK("https://www.boe.es/gazeta/dias/1829/11/12/pdfs/GMD-1829-159.pdf#page=1","Abrir facsímil")</f>
        <v>Abrir facsímil</v>
      </c>
      <c r="K1689" s="3" t="s">
        <v>52</v>
      </c>
    </row>
    <row r="1690" spans="1:11" ht="42" customHeight="1">
      <c r="A1690" s="2" t="s">
        <v>4067</v>
      </c>
      <c r="B1690" s="2" t="s">
        <v>4068</v>
      </c>
      <c r="C1690" s="2" t="s">
        <v>17</v>
      </c>
      <c r="D1690" s="2" t="s">
        <v>18</v>
      </c>
      <c r="E1690" s="5" t="s">
        <v>433</v>
      </c>
      <c r="F1690" s="3" t="s">
        <v>434</v>
      </c>
      <c r="G1690" s="3" t="s">
        <v>21</v>
      </c>
      <c r="H1690" s="2" t="s">
        <v>22</v>
      </c>
      <c r="I1690" s="2" t="s">
        <v>4069</v>
      </c>
      <c r="J1690" s="3" t="str">
        <f>HYPERLINK("https://www.boe.es/gazeta/dias/1829/02/10/pdfs/GMD-1829-18.pdf#page=3","Abrir facsímil")</f>
        <v>Abrir facsímil</v>
      </c>
      <c r="K1690" s="3" t="s">
        <v>24</v>
      </c>
    </row>
    <row r="1691" spans="1:11" ht="42" customHeight="1">
      <c r="A1691" s="2" t="s">
        <v>4070</v>
      </c>
      <c r="B1691" s="2" t="s">
        <v>4070</v>
      </c>
      <c r="C1691" s="2" t="s">
        <v>17</v>
      </c>
      <c r="D1691" s="2" t="s">
        <v>18</v>
      </c>
      <c r="E1691" s="5" t="s">
        <v>524</v>
      </c>
      <c r="F1691" s="3" t="s">
        <v>525</v>
      </c>
      <c r="G1691" s="3" t="s">
        <v>71</v>
      </c>
      <c r="H1691" s="2" t="s">
        <v>50</v>
      </c>
      <c r="I1691" s="2" t="s">
        <v>4071</v>
      </c>
      <c r="J1691" s="3" t="str">
        <f>HYPERLINK("https://www.boe.es/gazeta/dias/1829/08/06/pdfs/GMD-1829-110.pdf#page=2","Abrir facsímil")</f>
        <v>Abrir facsímil</v>
      </c>
      <c r="K1691" s="3" t="s">
        <v>52</v>
      </c>
    </row>
    <row r="1692" spans="1:11" ht="42" customHeight="1">
      <c r="A1692" s="2" t="s">
        <v>4072</v>
      </c>
      <c r="B1692" s="2" t="s">
        <v>4073</v>
      </c>
      <c r="C1692" s="2" t="s">
        <v>27</v>
      </c>
      <c r="D1692" s="2" t="s">
        <v>18</v>
      </c>
      <c r="E1692" s="5" t="s">
        <v>339</v>
      </c>
      <c r="F1692" s="3" t="s">
        <v>340</v>
      </c>
      <c r="G1692" s="3" t="s">
        <v>30</v>
      </c>
      <c r="H1692" s="2" t="s">
        <v>50</v>
      </c>
      <c r="I1692" s="2" t="s">
        <v>4074</v>
      </c>
      <c r="J1692" s="3" t="str">
        <f>HYPERLINK("https://www.boe.es/gazeta/dias/1829/03/03/pdfs/GMD-1829-27.pdf#page=4","Abrir facsímil")</f>
        <v>Abrir facsímil</v>
      </c>
      <c r="K1692" s="3" t="s">
        <v>52</v>
      </c>
    </row>
    <row r="1693" spans="1:11" ht="42" customHeight="1">
      <c r="A1693" s="2" t="s">
        <v>4075</v>
      </c>
      <c r="B1693" s="2" t="s">
        <v>4076</v>
      </c>
      <c r="C1693" s="2" t="s">
        <v>17</v>
      </c>
      <c r="D1693" s="2" t="s">
        <v>18</v>
      </c>
      <c r="E1693" s="5" t="s">
        <v>188</v>
      </c>
      <c r="F1693" s="3" t="s">
        <v>189</v>
      </c>
      <c r="G1693" s="3" t="s">
        <v>190</v>
      </c>
      <c r="H1693" s="2" t="s">
        <v>50</v>
      </c>
      <c r="I1693" s="2" t="s">
        <v>4077</v>
      </c>
      <c r="J1693" s="3" t="str">
        <f>HYPERLINK("https://www.boe.es/gazeta/dias/1829/05/02/pdfs/GMD-1829-53.pdf#page=3","Abrir facsímil")</f>
        <v>Abrir facsímil</v>
      </c>
      <c r="K1693" s="3" t="s">
        <v>52</v>
      </c>
    </row>
    <row r="1694" spans="1:11" ht="42" customHeight="1">
      <c r="A1694" s="2" t="s">
        <v>4078</v>
      </c>
      <c r="B1694" s="2" t="s">
        <v>4079</v>
      </c>
      <c r="C1694" s="2" t="s">
        <v>41</v>
      </c>
      <c r="D1694" s="2" t="s">
        <v>42</v>
      </c>
      <c r="E1694" s="5" t="s">
        <v>294</v>
      </c>
      <c r="F1694" s="3" t="s">
        <v>295</v>
      </c>
      <c r="G1694" s="3" t="s">
        <v>30</v>
      </c>
      <c r="H1694" s="2" t="s">
        <v>50</v>
      </c>
      <c r="I1694" s="2" t="s">
        <v>4080</v>
      </c>
      <c r="J1694" s="3" t="str">
        <f>HYPERLINK("https://www.boe.es/gazeta/dias/1829/03/21/pdfs/GMD-1829-35.pdf#page=4","Abrir facsímil")</f>
        <v>Abrir facsímil</v>
      </c>
      <c r="K1694" s="3" t="s">
        <v>52</v>
      </c>
    </row>
    <row r="1695" spans="1:11" ht="42" customHeight="1">
      <c r="A1695" s="2" t="s">
        <v>4081</v>
      </c>
      <c r="B1695" s="2" t="s">
        <v>4082</v>
      </c>
      <c r="C1695" s="2" t="s">
        <v>55</v>
      </c>
      <c r="D1695" s="2" t="s">
        <v>18</v>
      </c>
      <c r="E1695" s="5" t="s">
        <v>294</v>
      </c>
      <c r="F1695" s="3" t="s">
        <v>295</v>
      </c>
      <c r="G1695" s="3" t="s">
        <v>30</v>
      </c>
      <c r="H1695" s="2" t="s">
        <v>50</v>
      </c>
      <c r="I1695" s="2" t="s">
        <v>4083</v>
      </c>
      <c r="J1695" s="3" t="str">
        <f>HYPERLINK("https://www.boe.es/gazeta/dias/1829/03/21/pdfs/GMD-1829-35.pdf#page=4","Abrir facsímil")</f>
        <v>Abrir facsímil</v>
      </c>
      <c r="K1695" s="3" t="s">
        <v>52</v>
      </c>
    </row>
    <row r="1696" spans="1:11" ht="42" customHeight="1">
      <c r="A1696" s="2" t="s">
        <v>4084</v>
      </c>
      <c r="B1696" s="2" t="s">
        <v>4085</v>
      </c>
      <c r="C1696" s="2" t="s">
        <v>17</v>
      </c>
      <c r="D1696" s="2" t="s">
        <v>18</v>
      </c>
      <c r="E1696" s="5" t="s">
        <v>507</v>
      </c>
      <c r="F1696" s="3" t="s">
        <v>508</v>
      </c>
      <c r="G1696" s="3" t="s">
        <v>30</v>
      </c>
      <c r="H1696" s="2" t="s">
        <v>22</v>
      </c>
      <c r="I1696" s="2" t="s">
        <v>4086</v>
      </c>
      <c r="J1696" s="3" t="str">
        <f>HYPERLINK("https://www.boe.es/gazeta/dias/1829/12/26/pdfs/GMD-1829-178.pdf#page=4","Abrir facsímil")</f>
        <v>Abrir facsímil</v>
      </c>
      <c r="K1696" s="3" t="s">
        <v>24</v>
      </c>
    </row>
    <row r="1697" spans="1:11" ht="42" customHeight="1">
      <c r="A1697" s="2" t="s">
        <v>4087</v>
      </c>
      <c r="B1697" s="2" t="s">
        <v>4088</v>
      </c>
      <c r="C1697" s="2" t="s">
        <v>17</v>
      </c>
      <c r="D1697" s="2" t="s">
        <v>18</v>
      </c>
      <c r="E1697" s="5" t="s">
        <v>1608</v>
      </c>
      <c r="F1697" s="3" t="s">
        <v>1609</v>
      </c>
      <c r="G1697" s="3" t="s">
        <v>30</v>
      </c>
      <c r="H1697" s="2" t="s">
        <v>50</v>
      </c>
      <c r="I1697" s="2" t="s">
        <v>4089</v>
      </c>
      <c r="J1697" s="3" t="str">
        <f>HYPERLINK("https://www.boe.es/gazeta/dias/1829/08/22/pdfs/GMD-1829-117.pdf#page=4","Abrir facsímil")</f>
        <v>Abrir facsímil</v>
      </c>
      <c r="K1697" s="3" t="s">
        <v>52</v>
      </c>
    </row>
    <row r="1698" spans="1:11" ht="42" customHeight="1">
      <c r="A1698" s="2" t="s">
        <v>4090</v>
      </c>
      <c r="B1698" s="2" t="s">
        <v>4091</v>
      </c>
      <c r="C1698" s="2" t="s">
        <v>34</v>
      </c>
      <c r="D1698" s="2" t="s">
        <v>35</v>
      </c>
      <c r="E1698" s="5" t="s">
        <v>1501</v>
      </c>
      <c r="F1698" s="3" t="s">
        <v>1502</v>
      </c>
      <c r="G1698" s="3" t="s">
        <v>21</v>
      </c>
      <c r="H1698" s="2" t="s">
        <v>50</v>
      </c>
      <c r="I1698" s="2" t="s">
        <v>4092</v>
      </c>
      <c r="J1698" s="3" t="str">
        <f>HYPERLINK("https://www.boe.es/gazeta/dias/1829/04/14/pdfs/GMD-1829-45.pdf#page=3","Abrir facsímil")</f>
        <v>Abrir facsímil</v>
      </c>
      <c r="K1698" s="3" t="s">
        <v>52</v>
      </c>
    </row>
    <row r="1699" spans="1:11" ht="42" customHeight="1">
      <c r="A1699" s="2" t="s">
        <v>4093</v>
      </c>
      <c r="B1699" s="2" t="s">
        <v>4094</v>
      </c>
      <c r="C1699" s="2" t="s">
        <v>41</v>
      </c>
      <c r="D1699" s="2" t="s">
        <v>42</v>
      </c>
      <c r="E1699" s="5" t="s">
        <v>398</v>
      </c>
      <c r="F1699" s="3" t="s">
        <v>399</v>
      </c>
      <c r="G1699" s="3" t="s">
        <v>21</v>
      </c>
      <c r="H1699" s="2" t="s">
        <v>50</v>
      </c>
      <c r="I1699" s="2" t="s">
        <v>4095</v>
      </c>
      <c r="J1699" s="3" t="str">
        <f>HYPERLINK("https://www.boe.es/gazeta/dias/1829/12/24/pdfs/GMD-1829-177.pdf#page=3","Abrir facsímil")</f>
        <v>Abrir facsímil</v>
      </c>
      <c r="K1699" s="3" t="s">
        <v>52</v>
      </c>
    </row>
    <row r="1700" spans="1:11" ht="42" customHeight="1">
      <c r="A1700" s="2" t="s">
        <v>4096</v>
      </c>
      <c r="B1700" s="2" t="s">
        <v>4097</v>
      </c>
      <c r="C1700" s="2" t="s">
        <v>55</v>
      </c>
      <c r="D1700" s="2" t="s">
        <v>18</v>
      </c>
      <c r="E1700" s="5" t="s">
        <v>1291</v>
      </c>
      <c r="F1700" s="3" t="s">
        <v>1292</v>
      </c>
      <c r="G1700" s="3" t="s">
        <v>30</v>
      </c>
      <c r="H1700" s="2" t="s">
        <v>50</v>
      </c>
      <c r="I1700" s="2" t="s">
        <v>4098</v>
      </c>
      <c r="J1700" s="3" t="str">
        <f>HYPERLINK("https://www.boe.es/gazeta/dias/1829/12/17/pdfs/GMD-1829-174.pdf#page=4","Abrir facsímil")</f>
        <v>Abrir facsímil</v>
      </c>
      <c r="K1700" s="3" t="s">
        <v>52</v>
      </c>
    </row>
    <row r="1701" spans="1:11" ht="42" customHeight="1">
      <c r="A1701" s="2" t="s">
        <v>4099</v>
      </c>
      <c r="B1701" s="2" t="s">
        <v>4100</v>
      </c>
      <c r="C1701" s="2" t="s">
        <v>41</v>
      </c>
      <c r="D1701" s="2" t="s">
        <v>42</v>
      </c>
      <c r="E1701" s="5" t="s">
        <v>398</v>
      </c>
      <c r="F1701" s="3" t="s">
        <v>399</v>
      </c>
      <c r="G1701" s="3" t="s">
        <v>21</v>
      </c>
      <c r="H1701" s="2" t="s">
        <v>50</v>
      </c>
      <c r="I1701" s="2" t="s">
        <v>4101</v>
      </c>
      <c r="J1701" s="3" t="str">
        <f>HYPERLINK("https://www.boe.es/gazeta/dias/1829/12/24/pdfs/GMD-1829-177.pdf#page=3","Abrir facsímil")</f>
        <v>Abrir facsímil</v>
      </c>
      <c r="K1701" s="3" t="s">
        <v>52</v>
      </c>
    </row>
    <row r="1702" spans="1:11" ht="42" customHeight="1">
      <c r="A1702" s="2" t="s">
        <v>4102</v>
      </c>
      <c r="B1702" s="2" t="s">
        <v>4103</v>
      </c>
      <c r="C1702" s="2" t="s">
        <v>55</v>
      </c>
      <c r="D1702" s="2" t="s">
        <v>18</v>
      </c>
      <c r="E1702" s="5" t="s">
        <v>1291</v>
      </c>
      <c r="F1702" s="3" t="s">
        <v>1292</v>
      </c>
      <c r="G1702" s="3" t="s">
        <v>30</v>
      </c>
      <c r="H1702" s="2" t="s">
        <v>22</v>
      </c>
      <c r="I1702" s="2" t="s">
        <v>4104</v>
      </c>
      <c r="J1702" s="3" t="str">
        <f>HYPERLINK("https://www.boe.es/gazeta/dias/1829/12/17/pdfs/GMD-1829-174.pdf#page=4","Abrir facsímil")</f>
        <v>Abrir facsímil</v>
      </c>
      <c r="K1702" s="3" t="s">
        <v>24</v>
      </c>
    </row>
    <row r="1703" spans="1:11" ht="42" customHeight="1">
      <c r="A1703" s="2" t="s">
        <v>4105</v>
      </c>
      <c r="B1703" s="2" t="s">
        <v>4105</v>
      </c>
      <c r="C1703" s="2" t="s">
        <v>17</v>
      </c>
      <c r="D1703" s="2" t="s">
        <v>18</v>
      </c>
      <c r="E1703" s="5" t="s">
        <v>107</v>
      </c>
      <c r="F1703" s="3" t="s">
        <v>108</v>
      </c>
      <c r="G1703" s="3" t="s">
        <v>21</v>
      </c>
      <c r="H1703" s="2" t="s">
        <v>50</v>
      </c>
      <c r="I1703" s="2" t="s">
        <v>4106</v>
      </c>
      <c r="J1703" s="3" t="str">
        <f>HYPERLINK("https://www.boe.es/gazeta/dias/1829/03/14/pdfs/GMD-1829-32.pdf#page=3","Abrir facsímil")</f>
        <v>Abrir facsímil</v>
      </c>
      <c r="K1703" s="3" t="s">
        <v>52</v>
      </c>
    </row>
    <row r="1704" spans="1:11" ht="42" customHeight="1">
      <c r="A1704" s="2" t="s">
        <v>4107</v>
      </c>
      <c r="B1704" s="2" t="s">
        <v>4107</v>
      </c>
      <c r="C1704" s="2" t="s">
        <v>17</v>
      </c>
      <c r="D1704" s="2" t="s">
        <v>18</v>
      </c>
      <c r="E1704" s="5" t="s">
        <v>344</v>
      </c>
      <c r="F1704" s="3" t="s">
        <v>345</v>
      </c>
      <c r="G1704" s="3" t="s">
        <v>71</v>
      </c>
      <c r="H1704" s="2" t="s">
        <v>50</v>
      </c>
      <c r="I1704" s="2" t="s">
        <v>4108</v>
      </c>
      <c r="J1704" s="3" t="str">
        <f>HYPERLINK("https://www.boe.es/gazeta/dias/1829/08/29/pdfs/GMD-1829-120.pdf#page=2","Abrir facsímil")</f>
        <v>Abrir facsímil</v>
      </c>
      <c r="K1704" s="3" t="s">
        <v>52</v>
      </c>
    </row>
    <row r="1705" spans="1:11" ht="42" customHeight="1">
      <c r="A1705" s="2" t="s">
        <v>4109</v>
      </c>
      <c r="B1705" s="2" t="s">
        <v>4109</v>
      </c>
      <c r="C1705" s="2" t="s">
        <v>17</v>
      </c>
      <c r="D1705" s="2" t="s">
        <v>18</v>
      </c>
      <c r="E1705" s="5" t="s">
        <v>265</v>
      </c>
      <c r="F1705" s="3" t="s">
        <v>266</v>
      </c>
      <c r="G1705" s="3" t="s">
        <v>30</v>
      </c>
      <c r="H1705" s="2" t="s">
        <v>50</v>
      </c>
      <c r="I1705" s="2" t="s">
        <v>4110</v>
      </c>
      <c r="J1705" s="3" t="str">
        <f>HYPERLINK("https://www.boe.es/gazeta/dias/1829/08/18/pdfs/GMD-1829-115.pdf#page=4","Abrir facsímil")</f>
        <v>Abrir facsímil</v>
      </c>
      <c r="K1705" s="3" t="s">
        <v>52</v>
      </c>
    </row>
    <row r="1706" spans="1:11" ht="42" customHeight="1">
      <c r="A1706" s="2" t="s">
        <v>4111</v>
      </c>
      <c r="B1706" s="2" t="s">
        <v>4111</v>
      </c>
      <c r="C1706" s="2" t="s">
        <v>41</v>
      </c>
      <c r="D1706" s="2" t="s">
        <v>42</v>
      </c>
      <c r="E1706" s="5" t="s">
        <v>19</v>
      </c>
      <c r="F1706" s="3" t="s">
        <v>20</v>
      </c>
      <c r="G1706" s="3" t="s">
        <v>71</v>
      </c>
      <c r="H1706" s="2" t="s">
        <v>50</v>
      </c>
      <c r="I1706" s="2" t="s">
        <v>4112</v>
      </c>
      <c r="J1706" s="3" t="str">
        <f>HYPERLINK("https://www.boe.es/gazeta/dias/1829/11/21/pdfs/GMD-1829-163.pdf#page=2","Abrir facsímil")</f>
        <v>Abrir facsímil</v>
      </c>
      <c r="K1706" s="3" t="s">
        <v>52</v>
      </c>
    </row>
    <row r="1707" spans="1:11" ht="42" customHeight="1">
      <c r="A1707" s="2" t="s">
        <v>4113</v>
      </c>
      <c r="B1707" s="2" t="s">
        <v>4114</v>
      </c>
      <c r="C1707" s="2" t="s">
        <v>17</v>
      </c>
      <c r="D1707" s="2" t="s">
        <v>18</v>
      </c>
      <c r="E1707" s="5" t="s">
        <v>83</v>
      </c>
      <c r="F1707" s="3" t="s">
        <v>84</v>
      </c>
      <c r="G1707" s="3" t="s">
        <v>30</v>
      </c>
      <c r="H1707" s="2" t="s">
        <v>50</v>
      </c>
      <c r="I1707" s="2" t="s">
        <v>4115</v>
      </c>
      <c r="J1707" s="3" t="str">
        <f>HYPERLINK("https://www.boe.es/gazeta/dias/1829/08/04/pdfs/GMD-1829-109.pdf#page=4","Abrir facsímil")</f>
        <v>Abrir facsímil</v>
      </c>
      <c r="K1707" s="3" t="s">
        <v>52</v>
      </c>
    </row>
    <row r="1708" spans="1:11" ht="42" customHeight="1">
      <c r="A1708" s="2" t="s">
        <v>4116</v>
      </c>
      <c r="B1708" s="2" t="s">
        <v>4117</v>
      </c>
      <c r="C1708" s="2" t="s">
        <v>34</v>
      </c>
      <c r="D1708" s="2" t="s">
        <v>35</v>
      </c>
      <c r="E1708" s="5" t="s">
        <v>102</v>
      </c>
      <c r="F1708" s="3" t="s">
        <v>103</v>
      </c>
      <c r="G1708" s="3" t="s">
        <v>30</v>
      </c>
      <c r="H1708" s="2" t="s">
        <v>50</v>
      </c>
      <c r="I1708" s="2" t="s">
        <v>4118</v>
      </c>
      <c r="J1708" s="3" t="str">
        <f>HYPERLINK("https://www.boe.es/gazeta/dias/1829/01/31/pdfs/GMD-1829-14.pdf#page=4","Abrir facsímil")</f>
        <v>Abrir facsímil</v>
      </c>
      <c r="K1708" s="3" t="s">
        <v>52</v>
      </c>
    </row>
    <row r="1709" spans="1:11" ht="42" customHeight="1">
      <c r="A1709" s="2" t="s">
        <v>4119</v>
      </c>
      <c r="B1709" s="2" t="s">
        <v>4120</v>
      </c>
      <c r="C1709" s="2" t="s">
        <v>17</v>
      </c>
      <c r="D1709" s="2" t="s">
        <v>18</v>
      </c>
      <c r="E1709" s="5" t="s">
        <v>737</v>
      </c>
      <c r="F1709" s="3" t="s">
        <v>738</v>
      </c>
      <c r="G1709" s="3" t="s">
        <v>21</v>
      </c>
      <c r="H1709" s="2" t="s">
        <v>50</v>
      </c>
      <c r="I1709" s="2" t="s">
        <v>4121</v>
      </c>
      <c r="J1709" s="3" t="str">
        <f>HYPERLINK("https://www.boe.es/gazeta/dias/1829/06/11/pdfs/GMD-1829-86.pdf#page=3","Abrir facsímil")</f>
        <v>Abrir facsímil</v>
      </c>
      <c r="K1709" s="3" t="s">
        <v>52</v>
      </c>
    </row>
    <row r="1710" spans="1:11" ht="42" customHeight="1">
      <c r="A1710" s="2" t="s">
        <v>4122</v>
      </c>
      <c r="B1710" s="2" t="s">
        <v>4123</v>
      </c>
      <c r="C1710" s="2" t="s">
        <v>17</v>
      </c>
      <c r="D1710" s="2" t="s">
        <v>18</v>
      </c>
      <c r="E1710" s="5" t="s">
        <v>874</v>
      </c>
      <c r="F1710" s="3" t="s">
        <v>875</v>
      </c>
      <c r="G1710" s="3" t="s">
        <v>30</v>
      </c>
      <c r="H1710" s="2" t="s">
        <v>50</v>
      </c>
      <c r="I1710" s="2" t="s">
        <v>4124</v>
      </c>
      <c r="J1710" s="3" t="str">
        <f>HYPERLINK("https://www.boe.es/gazeta/dias/1829/02/26/pdfs/GMD-1829-25.pdf#page=4","Abrir facsímil")</f>
        <v>Abrir facsímil</v>
      </c>
      <c r="K1710" s="3" t="s">
        <v>52</v>
      </c>
    </row>
    <row r="1711" spans="1:11" ht="42" customHeight="1">
      <c r="A1711" s="2" t="s">
        <v>4125</v>
      </c>
      <c r="B1711" s="2" t="s">
        <v>4126</v>
      </c>
      <c r="C1711" s="2" t="s">
        <v>41</v>
      </c>
      <c r="D1711" s="2" t="s">
        <v>42</v>
      </c>
      <c r="E1711" s="5" t="s">
        <v>1839</v>
      </c>
      <c r="F1711" s="3" t="s">
        <v>1840</v>
      </c>
      <c r="G1711" s="3" t="s">
        <v>45</v>
      </c>
      <c r="H1711" s="2" t="s">
        <v>50</v>
      </c>
      <c r="I1711" s="2" t="s">
        <v>4127</v>
      </c>
      <c r="J1711" s="3" t="str">
        <f>HYPERLINK("https://www.boe.es/gazeta/dias/1829/07/28/pdfs/GMD-1829-106.pdf#page=1","Abrir facsímil")</f>
        <v>Abrir facsímil</v>
      </c>
      <c r="K1711" s="3" t="s">
        <v>52</v>
      </c>
    </row>
    <row r="1712" spans="1:11" ht="42" customHeight="1">
      <c r="A1712" s="2" t="s">
        <v>4128</v>
      </c>
      <c r="B1712" s="2" t="s">
        <v>4129</v>
      </c>
      <c r="C1712" s="2" t="s">
        <v>17</v>
      </c>
      <c r="D1712" s="2" t="s">
        <v>18</v>
      </c>
      <c r="E1712" s="5" t="s">
        <v>584</v>
      </c>
      <c r="F1712" s="3" t="s">
        <v>585</v>
      </c>
      <c r="G1712" s="3" t="s">
        <v>30</v>
      </c>
      <c r="H1712" s="2" t="s">
        <v>22</v>
      </c>
      <c r="I1712" s="2" t="s">
        <v>4130</v>
      </c>
      <c r="J1712" s="3" t="str">
        <f>HYPERLINK("https://www.boe.es/gazeta/dias/1829/08/15/pdfs/GMD-1829-114.pdf#page=4","Abrir facsímil")</f>
        <v>Abrir facsímil</v>
      </c>
      <c r="K1712" s="3" t="s">
        <v>24</v>
      </c>
    </row>
    <row r="1713" spans="1:11" ht="42" customHeight="1">
      <c r="A1713" s="2" t="s">
        <v>4131</v>
      </c>
      <c r="B1713" s="2" t="s">
        <v>4132</v>
      </c>
      <c r="C1713" s="2" t="s">
        <v>27</v>
      </c>
      <c r="D1713" s="2" t="s">
        <v>18</v>
      </c>
      <c r="E1713" s="5" t="s">
        <v>521</v>
      </c>
      <c r="F1713" s="3" t="s">
        <v>522</v>
      </c>
      <c r="G1713" s="3" t="s">
        <v>30</v>
      </c>
      <c r="H1713" s="2" t="s">
        <v>50</v>
      </c>
      <c r="I1713" s="2" t="s">
        <v>4133</v>
      </c>
      <c r="J1713" s="3" t="str">
        <f>HYPERLINK("https://www.boe.es/gazeta/dias/1829/01/27/pdfs/GMD-1829-12.pdf#page=4","Abrir facsímil")</f>
        <v>Abrir facsímil</v>
      </c>
      <c r="K1713" s="3" t="s">
        <v>52</v>
      </c>
    </row>
    <row r="1714" spans="1:11" ht="42" customHeight="1">
      <c r="A1714" s="2" t="s">
        <v>4131</v>
      </c>
      <c r="B1714" s="2" t="s">
        <v>4132</v>
      </c>
      <c r="C1714" s="2" t="s">
        <v>27</v>
      </c>
      <c r="D1714" s="2" t="s">
        <v>18</v>
      </c>
      <c r="E1714" s="5" t="s">
        <v>2596</v>
      </c>
      <c r="F1714" s="3" t="s">
        <v>2597</v>
      </c>
      <c r="G1714" s="3" t="s">
        <v>30</v>
      </c>
      <c r="H1714" s="2" t="s">
        <v>50</v>
      </c>
      <c r="I1714" s="2" t="s">
        <v>4134</v>
      </c>
      <c r="J1714" s="3" t="str">
        <f>HYPERLINK("https://www.boe.es/gazeta/dias/1829/11/07/pdfs/GMD-1829-157.pdf#page=4","Abrir facsímil")</f>
        <v>Abrir facsímil</v>
      </c>
      <c r="K1714" s="3" t="s">
        <v>52</v>
      </c>
    </row>
    <row r="1715" spans="1:11" ht="42" customHeight="1">
      <c r="A1715" s="2" t="s">
        <v>4135</v>
      </c>
      <c r="B1715" s="2" t="s">
        <v>4136</v>
      </c>
      <c r="C1715" s="2" t="s">
        <v>17</v>
      </c>
      <c r="D1715" s="2" t="s">
        <v>18</v>
      </c>
      <c r="E1715" s="5" t="s">
        <v>265</v>
      </c>
      <c r="F1715" s="3" t="s">
        <v>266</v>
      </c>
      <c r="G1715" s="3" t="s">
        <v>30</v>
      </c>
      <c r="H1715" s="2" t="s">
        <v>50</v>
      </c>
      <c r="I1715" s="2" t="s">
        <v>4137</v>
      </c>
      <c r="J1715" s="3" t="str">
        <f>HYPERLINK("https://www.boe.es/gazeta/dias/1829/08/18/pdfs/GMD-1829-115.pdf#page=4","Abrir facsímil")</f>
        <v>Abrir facsímil</v>
      </c>
      <c r="K1715" s="3" t="s">
        <v>52</v>
      </c>
    </row>
    <row r="1716" spans="1:11" ht="42" customHeight="1">
      <c r="A1716" s="2" t="s">
        <v>4138</v>
      </c>
      <c r="B1716" s="2" t="s">
        <v>4139</v>
      </c>
      <c r="C1716" s="2" t="s">
        <v>61</v>
      </c>
      <c r="D1716" s="2" t="s">
        <v>18</v>
      </c>
      <c r="E1716" s="5" t="s">
        <v>569</v>
      </c>
      <c r="F1716" s="3" t="s">
        <v>570</v>
      </c>
      <c r="G1716" s="3" t="s">
        <v>21</v>
      </c>
      <c r="H1716" s="2" t="s">
        <v>50</v>
      </c>
      <c r="I1716" s="2" t="s">
        <v>4140</v>
      </c>
      <c r="J1716" s="3" t="str">
        <f>HYPERLINK("https://www.boe.es/gazeta/dias/1829/05/21/pdfs/GMD-1829-77.pdf#page=3","Abrir facsímil")</f>
        <v>Abrir facsímil</v>
      </c>
      <c r="K1716" s="3" t="s">
        <v>52</v>
      </c>
    </row>
    <row r="1717" spans="1:11" ht="42" customHeight="1">
      <c r="A1717" s="2" t="s">
        <v>4141</v>
      </c>
      <c r="B1717" s="2" t="s">
        <v>4142</v>
      </c>
      <c r="C1717" s="2" t="s">
        <v>17</v>
      </c>
      <c r="D1717" s="2" t="s">
        <v>18</v>
      </c>
      <c r="E1717" s="5" t="s">
        <v>183</v>
      </c>
      <c r="F1717" s="3" t="s">
        <v>184</v>
      </c>
      <c r="G1717" s="3" t="s">
        <v>21</v>
      </c>
      <c r="H1717" s="2" t="s">
        <v>50</v>
      </c>
      <c r="I1717" s="2" t="s">
        <v>4143</v>
      </c>
      <c r="J1717" s="3" t="str">
        <f>HYPERLINK("https://www.boe.es/gazeta/dias/1829/10/13/pdfs/GMD-1829-146.pdf#page=3","Abrir facsímil")</f>
        <v>Abrir facsímil</v>
      </c>
      <c r="K1717" s="3" t="s">
        <v>52</v>
      </c>
    </row>
    <row r="1718" spans="1:11" ht="42" customHeight="1">
      <c r="A1718" s="2" t="s">
        <v>4144</v>
      </c>
      <c r="B1718" s="2" t="s">
        <v>4145</v>
      </c>
      <c r="C1718" s="2" t="s">
        <v>27</v>
      </c>
      <c r="D1718" s="2" t="s">
        <v>18</v>
      </c>
      <c r="E1718" s="5" t="s">
        <v>183</v>
      </c>
      <c r="F1718" s="3" t="s">
        <v>184</v>
      </c>
      <c r="G1718" s="3" t="s">
        <v>21</v>
      </c>
      <c r="H1718" s="2" t="s">
        <v>50</v>
      </c>
      <c r="I1718" s="2" t="s">
        <v>4146</v>
      </c>
      <c r="J1718" s="3" t="str">
        <f>HYPERLINK("https://www.boe.es/gazeta/dias/1829/10/13/pdfs/GMD-1829-146.pdf#page=3","Abrir facsímil")</f>
        <v>Abrir facsímil</v>
      </c>
      <c r="K1718" s="3" t="s">
        <v>52</v>
      </c>
    </row>
    <row r="1719" spans="1:11" ht="42" customHeight="1">
      <c r="A1719" s="2" t="s">
        <v>4147</v>
      </c>
      <c r="B1719" s="2" t="s">
        <v>4148</v>
      </c>
      <c r="C1719" s="2" t="s">
        <v>41</v>
      </c>
      <c r="D1719" s="2" t="s">
        <v>42</v>
      </c>
      <c r="E1719" s="5" t="s">
        <v>287</v>
      </c>
      <c r="F1719" s="3" t="s">
        <v>288</v>
      </c>
      <c r="G1719" s="3" t="s">
        <v>21</v>
      </c>
      <c r="H1719" s="2" t="s">
        <v>50</v>
      </c>
      <c r="I1719" s="2" t="s">
        <v>4149</v>
      </c>
      <c r="J1719" s="3" t="str">
        <f>HYPERLINK("https://www.boe.es/gazeta/dias/1829/12/08/pdfs/GMD-1829-170.pdf#page=3","Abrir facsímil")</f>
        <v>Abrir facsímil</v>
      </c>
      <c r="K1719" s="3" t="s">
        <v>52</v>
      </c>
    </row>
    <row r="1720" spans="1:11" ht="42" customHeight="1">
      <c r="A1720" s="2" t="s">
        <v>4150</v>
      </c>
      <c r="B1720" s="2" t="s">
        <v>4151</v>
      </c>
      <c r="C1720" s="2" t="s">
        <v>55</v>
      </c>
      <c r="D1720" s="2" t="s">
        <v>18</v>
      </c>
      <c r="E1720" s="5" t="s">
        <v>83</v>
      </c>
      <c r="F1720" s="3" t="s">
        <v>84</v>
      </c>
      <c r="G1720" s="3" t="s">
        <v>1177</v>
      </c>
      <c r="H1720" s="2" t="s">
        <v>50</v>
      </c>
      <c r="I1720" s="2" t="s">
        <v>4152</v>
      </c>
      <c r="J1720" s="3" t="str">
        <f>HYPERLINK("https://www.boe.es/gazeta/dias/1829/08/04/pdfs/GMD-1829-109.pdf#page=3","Abrir facsímil")</f>
        <v>Abrir facsímil</v>
      </c>
      <c r="K1720" s="3" t="s">
        <v>52</v>
      </c>
    </row>
    <row r="1721" spans="1:11" ht="42" customHeight="1">
      <c r="A1721" s="2" t="s">
        <v>4153</v>
      </c>
      <c r="B1721" s="2" t="s">
        <v>4154</v>
      </c>
      <c r="C1721" s="2" t="s">
        <v>17</v>
      </c>
      <c r="D1721" s="2" t="s">
        <v>18</v>
      </c>
      <c r="E1721" s="5" t="s">
        <v>344</v>
      </c>
      <c r="F1721" s="3" t="s">
        <v>345</v>
      </c>
      <c r="G1721" s="3" t="s">
        <v>30</v>
      </c>
      <c r="H1721" s="2" t="s">
        <v>50</v>
      </c>
      <c r="I1721" s="2" t="s">
        <v>4155</v>
      </c>
      <c r="J1721" s="3" t="str">
        <f>HYPERLINK("https://www.boe.es/gazeta/dias/1829/08/29/pdfs/GMD-1829-120.pdf#page=4","Abrir facsímil")</f>
        <v>Abrir facsímil</v>
      </c>
      <c r="K1721" s="3" t="s">
        <v>52</v>
      </c>
    </row>
    <row r="1722" spans="1:11" ht="42" customHeight="1">
      <c r="A1722" s="2" t="s">
        <v>4156</v>
      </c>
      <c r="B1722" s="2" t="s">
        <v>4157</v>
      </c>
      <c r="C1722" s="2" t="s">
        <v>27</v>
      </c>
      <c r="D1722" s="2" t="s">
        <v>18</v>
      </c>
      <c r="E1722" s="5" t="s">
        <v>188</v>
      </c>
      <c r="F1722" s="3" t="s">
        <v>189</v>
      </c>
      <c r="G1722" s="3" t="s">
        <v>190</v>
      </c>
      <c r="H1722" s="2" t="s">
        <v>50</v>
      </c>
      <c r="I1722" s="2" t="s">
        <v>4158</v>
      </c>
      <c r="J1722" s="3" t="str">
        <f>HYPERLINK("https://www.boe.es/gazeta/dias/1829/05/02/pdfs/GMD-1829-53.pdf#page=3","Abrir facsímil")</f>
        <v>Abrir facsímil</v>
      </c>
      <c r="K1722" s="3" t="s">
        <v>52</v>
      </c>
    </row>
    <row r="1723" spans="1:11" ht="42" customHeight="1">
      <c r="A1723" s="2" t="s">
        <v>4159</v>
      </c>
      <c r="B1723" s="2" t="s">
        <v>4160</v>
      </c>
      <c r="C1723" s="2" t="s">
        <v>17</v>
      </c>
      <c r="D1723" s="2" t="s">
        <v>18</v>
      </c>
      <c r="E1723" s="5" t="s">
        <v>584</v>
      </c>
      <c r="F1723" s="3" t="s">
        <v>585</v>
      </c>
      <c r="G1723" s="3" t="s">
        <v>30</v>
      </c>
      <c r="H1723" s="2" t="s">
        <v>50</v>
      </c>
      <c r="I1723" s="2" t="s">
        <v>4161</v>
      </c>
      <c r="J1723" s="3" t="str">
        <f>HYPERLINK("https://www.boe.es/gazeta/dias/1829/08/15/pdfs/GMD-1829-114.pdf#page=4","Abrir facsímil")</f>
        <v>Abrir facsímil</v>
      </c>
      <c r="K1723" s="3" t="s">
        <v>52</v>
      </c>
    </row>
    <row r="1724" spans="1:11" ht="42" customHeight="1">
      <c r="A1724" s="2" t="s">
        <v>4162</v>
      </c>
      <c r="B1724" s="2" t="s">
        <v>4162</v>
      </c>
      <c r="C1724" s="2" t="s">
        <v>151</v>
      </c>
      <c r="D1724" s="2" t="s">
        <v>18</v>
      </c>
      <c r="E1724" s="5" t="s">
        <v>1642</v>
      </c>
      <c r="F1724" s="3" t="s">
        <v>1643</v>
      </c>
      <c r="G1724" s="3" t="s">
        <v>71</v>
      </c>
      <c r="H1724" s="2" t="s">
        <v>50</v>
      </c>
      <c r="I1724" s="2" t="s">
        <v>4163</v>
      </c>
      <c r="J1724" s="3" t="str">
        <f>HYPERLINK("https://www.boe.es/gazeta/dias/1829/09/24/pdfs/GMD-1829-138.pdf#page=2","Abrir facsímil")</f>
        <v>Abrir facsímil</v>
      </c>
      <c r="K1724" s="3" t="s">
        <v>52</v>
      </c>
    </row>
    <row r="1725" spans="1:11" ht="42" customHeight="1">
      <c r="A1725" s="2" t="s">
        <v>4164</v>
      </c>
      <c r="B1725" s="2" t="s">
        <v>4165</v>
      </c>
      <c r="C1725" s="2" t="s">
        <v>61</v>
      </c>
      <c r="D1725" s="2" t="s">
        <v>18</v>
      </c>
      <c r="E1725" s="5" t="s">
        <v>56</v>
      </c>
      <c r="F1725" s="3" t="s">
        <v>57</v>
      </c>
      <c r="G1725" s="3" t="s">
        <v>30</v>
      </c>
      <c r="H1725" s="2" t="s">
        <v>50</v>
      </c>
      <c r="I1725" s="2" t="s">
        <v>4166</v>
      </c>
      <c r="J1725" s="3" t="str">
        <f>HYPERLINK("https://www.boe.es/gazeta/dias/1829/09/15/pdfs/GMD-1829-134.pdf#page=4","Abrir facsímil")</f>
        <v>Abrir facsímil</v>
      </c>
      <c r="K1725" s="3" t="s">
        <v>52</v>
      </c>
    </row>
    <row r="1726" spans="1:11" ht="42" customHeight="1">
      <c r="A1726" s="2" t="s">
        <v>4167</v>
      </c>
      <c r="B1726" s="2" t="s">
        <v>4168</v>
      </c>
      <c r="C1726" s="2" t="s">
        <v>17</v>
      </c>
      <c r="D1726" s="2" t="s">
        <v>18</v>
      </c>
      <c r="E1726" s="5" t="s">
        <v>115</v>
      </c>
      <c r="F1726" s="3" t="s">
        <v>116</v>
      </c>
      <c r="G1726" s="3" t="s">
        <v>30</v>
      </c>
      <c r="H1726" s="2" t="s">
        <v>50</v>
      </c>
      <c r="I1726" s="2" t="s">
        <v>4169</v>
      </c>
      <c r="J1726" s="3" t="str">
        <f>HYPERLINK("https://www.boe.es/gazeta/dias/1829/06/18/pdfs/GMD-1829-89.pdf#page=4","Abrir facsímil")</f>
        <v>Abrir facsímil</v>
      </c>
      <c r="K1726" s="3" t="s">
        <v>52</v>
      </c>
    </row>
    <row r="1727" spans="1:11" ht="42" customHeight="1">
      <c r="A1727" s="2" t="s">
        <v>4170</v>
      </c>
      <c r="B1727" s="2" t="s">
        <v>4171</v>
      </c>
      <c r="C1727" s="2" t="s">
        <v>17</v>
      </c>
      <c r="D1727" s="2" t="s">
        <v>18</v>
      </c>
      <c r="E1727" s="5" t="s">
        <v>248</v>
      </c>
      <c r="F1727" s="3" t="s">
        <v>249</v>
      </c>
      <c r="G1727" s="3" t="s">
        <v>30</v>
      </c>
      <c r="H1727" s="2" t="s">
        <v>22</v>
      </c>
      <c r="I1727" s="2" t="s">
        <v>4172</v>
      </c>
      <c r="J1727" s="3" t="str">
        <f>HYPERLINK("https://www.boe.es/gazeta/dias/1829/12/31/pdfs/GMD-1829-180.pdf#page=4","Abrir facsímil")</f>
        <v>Abrir facsímil</v>
      </c>
      <c r="K1727" s="3" t="s">
        <v>24</v>
      </c>
    </row>
    <row r="1728" spans="1:11" ht="42" customHeight="1">
      <c r="A1728" s="2" t="s">
        <v>4173</v>
      </c>
      <c r="B1728" s="2" t="s">
        <v>4173</v>
      </c>
      <c r="C1728" s="2" t="s">
        <v>17</v>
      </c>
      <c r="D1728" s="2" t="s">
        <v>18</v>
      </c>
      <c r="E1728" s="5" t="s">
        <v>674</v>
      </c>
      <c r="F1728" s="3" t="s">
        <v>675</v>
      </c>
      <c r="G1728" s="3" t="s">
        <v>21</v>
      </c>
      <c r="H1728" s="2" t="s">
        <v>50</v>
      </c>
      <c r="I1728" s="2" t="s">
        <v>4174</v>
      </c>
      <c r="J1728" s="3" t="str">
        <f>HYPERLINK("https://www.boe.es/gazeta/dias/1829/05/23/pdfs/GMD-1829-78.pdf#page=3","Abrir facsímil")</f>
        <v>Abrir facsímil</v>
      </c>
      <c r="K1728" s="3" t="s">
        <v>52</v>
      </c>
    </row>
    <row r="1729" spans="1:11" ht="42" customHeight="1">
      <c r="A1729" s="2" t="s">
        <v>4175</v>
      </c>
      <c r="B1729" s="2" t="s">
        <v>4175</v>
      </c>
      <c r="C1729" s="2" t="s">
        <v>17</v>
      </c>
      <c r="D1729" s="2" t="s">
        <v>18</v>
      </c>
      <c r="E1729" s="5" t="s">
        <v>137</v>
      </c>
      <c r="F1729" s="3" t="s">
        <v>138</v>
      </c>
      <c r="G1729" s="3" t="s">
        <v>71</v>
      </c>
      <c r="H1729" s="2" t="s">
        <v>50</v>
      </c>
      <c r="I1729" s="2" t="s">
        <v>4176</v>
      </c>
      <c r="J1729" s="3" t="str">
        <f>HYPERLINK("https://www.boe.es/gazeta/dias/1829/04/30/pdfs/GMD-1829-52.pdf#page=2","Abrir facsímil")</f>
        <v>Abrir facsímil</v>
      </c>
      <c r="K1729" s="3" t="s">
        <v>52</v>
      </c>
    </row>
    <row r="1730" spans="1:11" ht="42" customHeight="1">
      <c r="A1730" s="2" t="s">
        <v>4177</v>
      </c>
      <c r="B1730" s="2" t="s">
        <v>4177</v>
      </c>
      <c r="C1730" s="2" t="s">
        <v>34</v>
      </c>
      <c r="D1730" s="2" t="s">
        <v>35</v>
      </c>
      <c r="E1730" s="5" t="s">
        <v>962</v>
      </c>
      <c r="F1730" s="3" t="s">
        <v>963</v>
      </c>
      <c r="G1730" s="3" t="s">
        <v>71</v>
      </c>
      <c r="H1730" s="2" t="s">
        <v>50</v>
      </c>
      <c r="I1730" s="2" t="s">
        <v>4178</v>
      </c>
      <c r="J1730" s="3" t="str">
        <f>HYPERLINK("https://www.boe.es/gazeta/dias/1829/09/17/pdfs/GMD-1829-135.pdf#page=2","Abrir facsímil")</f>
        <v>Abrir facsímil</v>
      </c>
      <c r="K1730" s="3" t="s">
        <v>52</v>
      </c>
    </row>
    <row r="1731" spans="1:11" ht="42" customHeight="1">
      <c r="A1731" s="2" t="s">
        <v>4179</v>
      </c>
      <c r="B1731" s="2" t="s">
        <v>4180</v>
      </c>
      <c r="C1731" s="2" t="s">
        <v>27</v>
      </c>
      <c r="D1731" s="2" t="s">
        <v>18</v>
      </c>
      <c r="E1731" s="5" t="s">
        <v>524</v>
      </c>
      <c r="F1731" s="3" t="s">
        <v>525</v>
      </c>
      <c r="G1731" s="3" t="s">
        <v>526</v>
      </c>
      <c r="H1731" s="2" t="s">
        <v>50</v>
      </c>
      <c r="I1731" s="2" t="s">
        <v>4181</v>
      </c>
      <c r="J1731" s="3" t="str">
        <f>HYPERLINK("https://www.boe.es/gazeta/dias/1829/08/06/pdfs/GMD-1829-110.pdf#page=3","Abrir facsímil")</f>
        <v>Abrir facsímil</v>
      </c>
      <c r="K1731" s="3" t="s">
        <v>52</v>
      </c>
    </row>
    <row r="1732" spans="1:11" ht="42" customHeight="1">
      <c r="A1732" s="2" t="s">
        <v>4182</v>
      </c>
      <c r="B1732" s="2" t="s">
        <v>4182</v>
      </c>
      <c r="C1732" s="2" t="s">
        <v>41</v>
      </c>
      <c r="D1732" s="2" t="s">
        <v>42</v>
      </c>
      <c r="E1732" s="5" t="s">
        <v>94</v>
      </c>
      <c r="F1732" s="3" t="s">
        <v>95</v>
      </c>
      <c r="G1732" s="3" t="s">
        <v>71</v>
      </c>
      <c r="H1732" s="2" t="s">
        <v>50</v>
      </c>
      <c r="I1732" s="2" t="s">
        <v>4183</v>
      </c>
      <c r="J1732" s="3" t="str">
        <f>HYPERLINK("https://www.boe.es/gazeta/dias/1829/04/16/pdfs/GMD-1829-46.pdf#page=2","Abrir facsímil")</f>
        <v>Abrir facsímil</v>
      </c>
      <c r="K1732" s="3" t="s">
        <v>52</v>
      </c>
    </row>
    <row r="1733" spans="1:11" ht="42" customHeight="1">
      <c r="A1733" s="2" t="s">
        <v>4184</v>
      </c>
      <c r="B1733" s="2" t="s">
        <v>4185</v>
      </c>
      <c r="C1733" s="2" t="s">
        <v>27</v>
      </c>
      <c r="D1733" s="2" t="s">
        <v>18</v>
      </c>
      <c r="E1733" s="5" t="s">
        <v>168</v>
      </c>
      <c r="F1733" s="3" t="s">
        <v>169</v>
      </c>
      <c r="G1733" s="3" t="s">
        <v>30</v>
      </c>
      <c r="H1733" s="2" t="s">
        <v>50</v>
      </c>
      <c r="I1733" s="2" t="s">
        <v>4186</v>
      </c>
      <c r="J1733" s="3" t="str">
        <f>HYPERLINK("https://www.boe.es/gazeta/dias/1829/07/04/pdfs/GMD-1829-96.pdf#page=4","Abrir facsímil")</f>
        <v>Abrir facsímil</v>
      </c>
      <c r="K1733" s="3" t="s">
        <v>52</v>
      </c>
    </row>
    <row r="1734" spans="1:11" ht="42" customHeight="1">
      <c r="A1734" s="2" t="s">
        <v>4187</v>
      </c>
      <c r="B1734" s="2" t="s">
        <v>4188</v>
      </c>
      <c r="C1734" s="2" t="s">
        <v>34</v>
      </c>
      <c r="D1734" s="2" t="s">
        <v>35</v>
      </c>
      <c r="E1734" s="5" t="s">
        <v>194</v>
      </c>
      <c r="F1734" s="3" t="s">
        <v>195</v>
      </c>
      <c r="G1734" s="3" t="s">
        <v>21</v>
      </c>
      <c r="H1734" s="2" t="s">
        <v>22</v>
      </c>
      <c r="I1734" s="2" t="s">
        <v>4189</v>
      </c>
      <c r="J1734" s="3" t="str">
        <f>HYPERLINK("https://www.boe.es/gazeta/dias/1829/05/07/pdfs/GMD-1829-55.pdf#page=3","Abrir facsímil")</f>
        <v>Abrir facsímil</v>
      </c>
      <c r="K1734" s="3" t="s">
        <v>24</v>
      </c>
    </row>
    <row r="1735" spans="1:11" ht="42" customHeight="1">
      <c r="A1735" s="2" t="s">
        <v>4190</v>
      </c>
      <c r="B1735" s="2" t="s">
        <v>4191</v>
      </c>
      <c r="C1735" s="2" t="s">
        <v>17</v>
      </c>
      <c r="D1735" s="2" t="s">
        <v>18</v>
      </c>
      <c r="E1735" s="5" t="s">
        <v>1242</v>
      </c>
      <c r="F1735" s="3" t="s">
        <v>1243</v>
      </c>
      <c r="G1735" s="3" t="s">
        <v>71</v>
      </c>
      <c r="H1735" s="2" t="s">
        <v>50</v>
      </c>
      <c r="I1735" s="2" t="s">
        <v>4192</v>
      </c>
      <c r="J1735" s="3" t="str">
        <f>HYPERLINK("https://www.boe.es/gazeta/dias/1829/05/28/pdfs/GMD-1829-80.pdf#page=2","Abrir facsímil")</f>
        <v>Abrir facsímil</v>
      </c>
      <c r="K1735" s="3" t="s">
        <v>52</v>
      </c>
    </row>
    <row r="1736" spans="1:11" ht="42" customHeight="1">
      <c r="A1736" s="2" t="s">
        <v>4193</v>
      </c>
      <c r="B1736" s="2" t="s">
        <v>4193</v>
      </c>
      <c r="C1736" s="2" t="s">
        <v>41</v>
      </c>
      <c r="D1736" s="2" t="s">
        <v>42</v>
      </c>
      <c r="E1736" s="5" t="s">
        <v>745</v>
      </c>
      <c r="F1736" s="3" t="s">
        <v>746</v>
      </c>
      <c r="G1736" s="3" t="s">
        <v>45</v>
      </c>
      <c r="H1736" s="2" t="s">
        <v>50</v>
      </c>
      <c r="I1736" s="2" t="s">
        <v>4194</v>
      </c>
      <c r="J1736" s="3" t="str">
        <f>HYPERLINK("https://www.boe.es/gazeta/dias/1829/05/16/pdfs/GMD-1829-72.pdf#page=1","Abrir facsímil")</f>
        <v>Abrir facsímil</v>
      </c>
      <c r="K1736" s="3" t="s">
        <v>52</v>
      </c>
    </row>
    <row r="1737" spans="1:11" ht="42" customHeight="1">
      <c r="A1737" s="2" t="s">
        <v>4193</v>
      </c>
      <c r="B1737" s="2" t="s">
        <v>4193</v>
      </c>
      <c r="C1737" s="2" t="s">
        <v>34</v>
      </c>
      <c r="D1737" s="2" t="s">
        <v>35</v>
      </c>
      <c r="E1737" s="5" t="s">
        <v>1642</v>
      </c>
      <c r="F1737" s="3" t="s">
        <v>1643</v>
      </c>
      <c r="G1737" s="3" t="s">
        <v>21</v>
      </c>
      <c r="H1737" s="2" t="s">
        <v>50</v>
      </c>
      <c r="I1737" s="2" t="s">
        <v>4195</v>
      </c>
      <c r="J1737" s="3" t="str">
        <f>HYPERLINK("https://www.boe.es/gazeta/dias/1829/09/24/pdfs/GMD-1829-138.pdf#page=3","Abrir facsímil")</f>
        <v>Abrir facsímil</v>
      </c>
      <c r="K1737" s="3" t="s">
        <v>52</v>
      </c>
    </row>
    <row r="1738" spans="1:11" ht="42" customHeight="1">
      <c r="A1738" s="2" t="s">
        <v>4196</v>
      </c>
      <c r="B1738" s="2" t="s">
        <v>4196</v>
      </c>
      <c r="C1738" s="2" t="s">
        <v>41</v>
      </c>
      <c r="D1738" s="2" t="s">
        <v>42</v>
      </c>
      <c r="E1738" s="5" t="s">
        <v>1523</v>
      </c>
      <c r="F1738" s="3" t="s">
        <v>1524</v>
      </c>
      <c r="G1738" s="3" t="s">
        <v>71</v>
      </c>
      <c r="H1738" s="2" t="s">
        <v>50</v>
      </c>
      <c r="I1738" s="2" t="s">
        <v>4197</v>
      </c>
      <c r="J1738" s="3" t="str">
        <f>HYPERLINK("https://www.boe.es/gazeta/dias/1829/01/13/pdfs/GMD-1829-6.pdf#page=2","Abrir facsímil")</f>
        <v>Abrir facsímil</v>
      </c>
      <c r="K1738" s="3" t="s">
        <v>52</v>
      </c>
    </row>
    <row r="1739" spans="1:11" ht="42" customHeight="1">
      <c r="A1739" s="2" t="s">
        <v>4196</v>
      </c>
      <c r="B1739" s="2" t="s">
        <v>4196</v>
      </c>
      <c r="C1739" s="2" t="s">
        <v>41</v>
      </c>
      <c r="D1739" s="2" t="s">
        <v>42</v>
      </c>
      <c r="E1739" s="5" t="s">
        <v>461</v>
      </c>
      <c r="F1739" s="3" t="s">
        <v>462</v>
      </c>
      <c r="G1739" s="3" t="s">
        <v>71</v>
      </c>
      <c r="H1739" s="2" t="s">
        <v>50</v>
      </c>
      <c r="I1739" s="2" t="s">
        <v>4198</v>
      </c>
      <c r="J1739" s="3" t="str">
        <f>HYPERLINK("https://www.boe.es/gazeta/dias/1829/03/05/pdfs/GMD-1829-28.pdf#page=2","Abrir facsímil")</f>
        <v>Abrir facsímil</v>
      </c>
      <c r="K1739" s="3" t="s">
        <v>52</v>
      </c>
    </row>
    <row r="1740" spans="1:11" ht="42" customHeight="1">
      <c r="A1740" s="2" t="s">
        <v>4196</v>
      </c>
      <c r="B1740" s="2" t="s">
        <v>4196</v>
      </c>
      <c r="C1740" s="2" t="s">
        <v>41</v>
      </c>
      <c r="D1740" s="2" t="s">
        <v>42</v>
      </c>
      <c r="E1740" s="5" t="s">
        <v>363</v>
      </c>
      <c r="F1740" s="3" t="s">
        <v>364</v>
      </c>
      <c r="G1740" s="3" t="s">
        <v>71</v>
      </c>
      <c r="H1740" s="2" t="s">
        <v>50</v>
      </c>
      <c r="I1740" s="2" t="s">
        <v>4199</v>
      </c>
      <c r="J1740" s="3" t="str">
        <f>HYPERLINK("https://www.boe.es/gazeta/dias/1829/03/26/pdfs/GMD-1829-37.pdf#page=2","Abrir facsímil")</f>
        <v>Abrir facsímil</v>
      </c>
      <c r="K1740" s="3" t="s">
        <v>52</v>
      </c>
    </row>
    <row r="1741" spans="1:11" ht="42" customHeight="1">
      <c r="A1741" s="2" t="s">
        <v>4196</v>
      </c>
      <c r="B1741" s="2" t="s">
        <v>4196</v>
      </c>
      <c r="C1741" s="2" t="s">
        <v>41</v>
      </c>
      <c r="D1741" s="2" t="s">
        <v>42</v>
      </c>
      <c r="E1741" s="5" t="s">
        <v>745</v>
      </c>
      <c r="F1741" s="3" t="s">
        <v>746</v>
      </c>
      <c r="G1741" s="3" t="s">
        <v>747</v>
      </c>
      <c r="H1741" s="2" t="s">
        <v>50</v>
      </c>
      <c r="I1741" s="2" t="s">
        <v>4200</v>
      </c>
      <c r="J1741" s="3" t="str">
        <f>HYPERLINK("https://www.boe.es/gazeta/dias/1829/05/16/pdfs/GMD-1829-72.pdf#page=3","Abrir facsímil")</f>
        <v>Abrir facsímil</v>
      </c>
      <c r="K1741" s="3" t="s">
        <v>52</v>
      </c>
    </row>
    <row r="1742" spans="1:11" ht="42" customHeight="1">
      <c r="A1742" s="2" t="s">
        <v>4196</v>
      </c>
      <c r="B1742" s="2" t="s">
        <v>4196</v>
      </c>
      <c r="C1742" s="2" t="s">
        <v>41</v>
      </c>
      <c r="D1742" s="2" t="s">
        <v>42</v>
      </c>
      <c r="E1742" s="5" t="s">
        <v>569</v>
      </c>
      <c r="F1742" s="3" t="s">
        <v>570</v>
      </c>
      <c r="G1742" s="3" t="s">
        <v>71</v>
      </c>
      <c r="H1742" s="2" t="s">
        <v>50</v>
      </c>
      <c r="I1742" s="2" t="s">
        <v>4201</v>
      </c>
      <c r="J1742" s="3" t="str">
        <f>HYPERLINK("https://www.boe.es/gazeta/dias/1829/05/21/pdfs/GMD-1829-77.pdf#page=2","Abrir facsímil")</f>
        <v>Abrir facsímil</v>
      </c>
      <c r="K1742" s="3" t="s">
        <v>52</v>
      </c>
    </row>
    <row r="1743" spans="1:11" ht="42" customHeight="1">
      <c r="A1743" s="2" t="s">
        <v>4196</v>
      </c>
      <c r="B1743" s="2" t="s">
        <v>4196</v>
      </c>
      <c r="C1743" s="2" t="s">
        <v>167</v>
      </c>
      <c r="D1743" s="2" t="s">
        <v>18</v>
      </c>
      <c r="E1743" s="5" t="s">
        <v>83</v>
      </c>
      <c r="F1743" s="3" t="s">
        <v>84</v>
      </c>
      <c r="G1743" s="3" t="s">
        <v>30</v>
      </c>
      <c r="H1743" s="2" t="s">
        <v>50</v>
      </c>
      <c r="I1743" s="2" t="s">
        <v>4202</v>
      </c>
      <c r="J1743" s="3" t="str">
        <f>HYPERLINK("https://www.boe.es/gazeta/dias/1829/08/04/pdfs/GMD-1829-109.pdf#page=4","Abrir facsímil")</f>
        <v>Abrir facsímil</v>
      </c>
      <c r="K1743" s="3" t="s">
        <v>52</v>
      </c>
    </row>
    <row r="1744" spans="1:11" ht="42" customHeight="1">
      <c r="A1744" s="2" t="s">
        <v>4196</v>
      </c>
      <c r="B1744" s="2" t="s">
        <v>4196</v>
      </c>
      <c r="C1744" s="2" t="s">
        <v>151</v>
      </c>
      <c r="D1744" s="2" t="s">
        <v>18</v>
      </c>
      <c r="E1744" s="5" t="s">
        <v>312</v>
      </c>
      <c r="F1744" s="3" t="s">
        <v>313</v>
      </c>
      <c r="G1744" s="3" t="s">
        <v>21</v>
      </c>
      <c r="H1744" s="2" t="s">
        <v>50</v>
      </c>
      <c r="I1744" s="2" t="s">
        <v>4203</v>
      </c>
      <c r="J1744" s="3" t="str">
        <f>HYPERLINK("https://www.boe.es/gazeta/dias/1829/10/20/pdfs/GMD-1829-149.pdf#page=3","Abrir facsímil")</f>
        <v>Abrir facsímil</v>
      </c>
      <c r="K1744" s="3" t="s">
        <v>52</v>
      </c>
    </row>
    <row r="1745" spans="1:11" ht="42" customHeight="1">
      <c r="A1745" s="2" t="s">
        <v>4196</v>
      </c>
      <c r="B1745" s="2" t="s">
        <v>4196</v>
      </c>
      <c r="C1745" s="2" t="s">
        <v>17</v>
      </c>
      <c r="D1745" s="2" t="s">
        <v>18</v>
      </c>
      <c r="E1745" s="5" t="s">
        <v>403</v>
      </c>
      <c r="F1745" s="3" t="s">
        <v>404</v>
      </c>
      <c r="G1745" s="3" t="s">
        <v>21</v>
      </c>
      <c r="H1745" s="2" t="s">
        <v>50</v>
      </c>
      <c r="I1745" s="2" t="s">
        <v>4204</v>
      </c>
      <c r="J1745" s="3" t="str">
        <f>HYPERLINK("https://www.boe.es/gazeta/dias/1829/10/22/pdfs/GMD-1829-150.pdf#page=3","Abrir facsímil")</f>
        <v>Abrir facsímil</v>
      </c>
      <c r="K1745" s="3" t="s">
        <v>52</v>
      </c>
    </row>
    <row r="1746" spans="1:11" ht="42" customHeight="1">
      <c r="A1746" s="2" t="s">
        <v>4196</v>
      </c>
      <c r="B1746" s="2" t="s">
        <v>4196</v>
      </c>
      <c r="C1746" s="2" t="s">
        <v>17</v>
      </c>
      <c r="D1746" s="2" t="s">
        <v>18</v>
      </c>
      <c r="E1746" s="5" t="s">
        <v>19</v>
      </c>
      <c r="F1746" s="3" t="s">
        <v>20</v>
      </c>
      <c r="G1746" s="3" t="s">
        <v>45</v>
      </c>
      <c r="H1746" s="2" t="s">
        <v>50</v>
      </c>
      <c r="I1746" s="2" t="s">
        <v>4205</v>
      </c>
      <c r="J1746" s="3" t="str">
        <f>HYPERLINK("https://www.boe.es/gazeta/dias/1829/11/21/pdfs/GMD-1829-163.pdf#page=1","Abrir facsímil")</f>
        <v>Abrir facsímil</v>
      </c>
      <c r="K1746" s="3" t="s">
        <v>52</v>
      </c>
    </row>
    <row r="1747" spans="1:11" ht="42" customHeight="1">
      <c r="A1747" s="2" t="s">
        <v>4196</v>
      </c>
      <c r="B1747" s="2" t="s">
        <v>4196</v>
      </c>
      <c r="C1747" s="2" t="s">
        <v>41</v>
      </c>
      <c r="D1747" s="2" t="s">
        <v>42</v>
      </c>
      <c r="E1747" s="5" t="s">
        <v>504</v>
      </c>
      <c r="F1747" s="3" t="s">
        <v>505</v>
      </c>
      <c r="G1747" s="3" t="s">
        <v>45</v>
      </c>
      <c r="H1747" s="2" t="s">
        <v>50</v>
      </c>
      <c r="I1747" s="2" t="s">
        <v>4206</v>
      </c>
      <c r="J1747" s="3" t="str">
        <f>HYPERLINK("https://www.boe.es/gazeta/dias/1829/12/03/pdfs/GMD-1829-168.pdf#page=1","Abrir facsímil")</f>
        <v>Abrir facsímil</v>
      </c>
      <c r="K1747" s="3" t="s">
        <v>52</v>
      </c>
    </row>
    <row r="1748" spans="1:11" ht="42" customHeight="1">
      <c r="A1748" s="2" t="s">
        <v>4196</v>
      </c>
      <c r="B1748" s="2" t="s">
        <v>4196</v>
      </c>
      <c r="C1748" s="2" t="s">
        <v>17</v>
      </c>
      <c r="D1748" s="2" t="s">
        <v>18</v>
      </c>
      <c r="E1748" s="5" t="s">
        <v>287</v>
      </c>
      <c r="F1748" s="3" t="s">
        <v>288</v>
      </c>
      <c r="G1748" s="3" t="s">
        <v>45</v>
      </c>
      <c r="H1748" s="2" t="s">
        <v>50</v>
      </c>
      <c r="I1748" s="2" t="s">
        <v>4207</v>
      </c>
      <c r="J1748" s="3" t="str">
        <f>HYPERLINK("https://www.boe.es/gazeta/dias/1829/12/08/pdfs/GMD-1829-170.pdf#page=1","Abrir facsímil")</f>
        <v>Abrir facsímil</v>
      </c>
      <c r="K1748" s="3" t="s">
        <v>52</v>
      </c>
    </row>
    <row r="1749" spans="1:11" ht="42" customHeight="1">
      <c r="A1749" s="2" t="s">
        <v>4208</v>
      </c>
      <c r="B1749" s="2" t="s">
        <v>4209</v>
      </c>
      <c r="C1749" s="2" t="s">
        <v>27</v>
      </c>
      <c r="D1749" s="2" t="s">
        <v>18</v>
      </c>
      <c r="E1749" s="5" t="s">
        <v>2596</v>
      </c>
      <c r="F1749" s="3" t="s">
        <v>2597</v>
      </c>
      <c r="G1749" s="3" t="s">
        <v>21</v>
      </c>
      <c r="H1749" s="2" t="s">
        <v>22</v>
      </c>
      <c r="I1749" s="2" t="s">
        <v>4210</v>
      </c>
      <c r="J1749" s="3" t="str">
        <f>HYPERLINK("https://www.boe.es/gazeta/dias/1829/11/07/pdfs/GMD-1829-157.pdf#page=3","Abrir facsímil")</f>
        <v>Abrir facsímil</v>
      </c>
      <c r="K1749" s="3" t="s">
        <v>24</v>
      </c>
    </row>
    <row r="1750" spans="1:11" ht="42" customHeight="1">
      <c r="A1750" s="2" t="s">
        <v>4211</v>
      </c>
      <c r="B1750" s="2" t="s">
        <v>4212</v>
      </c>
      <c r="C1750" s="2" t="s">
        <v>41</v>
      </c>
      <c r="D1750" s="2" t="s">
        <v>42</v>
      </c>
      <c r="E1750" s="5" t="s">
        <v>1015</v>
      </c>
      <c r="F1750" s="3" t="s">
        <v>1016</v>
      </c>
      <c r="G1750" s="3" t="s">
        <v>30</v>
      </c>
      <c r="H1750" s="2" t="s">
        <v>50</v>
      </c>
      <c r="I1750" s="2" t="s">
        <v>4213</v>
      </c>
      <c r="J1750" s="3" t="str">
        <f>HYPERLINK("https://www.boe.es/gazeta/dias/1829/10/17/pdfs/GMD-1829-148.pdf#page=4","Abrir facsímil")</f>
        <v>Abrir facsímil</v>
      </c>
      <c r="K1750" s="3" t="s">
        <v>52</v>
      </c>
    </row>
    <row r="1751" spans="1:11" ht="42" customHeight="1">
      <c r="A1751" s="2" t="s">
        <v>4214</v>
      </c>
      <c r="B1751" s="2" t="s">
        <v>4214</v>
      </c>
      <c r="C1751" s="2" t="s">
        <v>34</v>
      </c>
      <c r="D1751" s="2" t="s">
        <v>35</v>
      </c>
      <c r="E1751" s="5" t="s">
        <v>1523</v>
      </c>
      <c r="F1751" s="3" t="s">
        <v>1524</v>
      </c>
      <c r="G1751" s="3" t="s">
        <v>21</v>
      </c>
      <c r="H1751" s="2" t="s">
        <v>50</v>
      </c>
      <c r="I1751" s="2" t="s">
        <v>4215</v>
      </c>
      <c r="J1751" s="3" t="str">
        <f>HYPERLINK("https://www.boe.es/gazeta/dias/1829/01/13/pdfs/GMD-1829-6.pdf#page=3","Abrir facsímil")</f>
        <v>Abrir facsímil</v>
      </c>
      <c r="K1751" s="3" t="s">
        <v>52</v>
      </c>
    </row>
    <row r="1752" spans="1:11" ht="42" customHeight="1">
      <c r="A1752" s="2" t="s">
        <v>4216</v>
      </c>
      <c r="B1752" s="2" t="s">
        <v>4216</v>
      </c>
      <c r="C1752" s="2" t="s">
        <v>41</v>
      </c>
      <c r="D1752" s="2" t="s">
        <v>42</v>
      </c>
      <c r="E1752" s="5" t="s">
        <v>759</v>
      </c>
      <c r="F1752" s="3" t="s">
        <v>760</v>
      </c>
      <c r="G1752" s="3" t="s">
        <v>71</v>
      </c>
      <c r="H1752" s="2" t="s">
        <v>50</v>
      </c>
      <c r="I1752" s="2" t="s">
        <v>4217</v>
      </c>
      <c r="J1752" s="3" t="str">
        <f>HYPERLINK("https://www.boe.es/gazeta/dias/1829/09/12/pdfs/GMD-1829-127.pdf#page=2","Abrir facsímil")</f>
        <v>Abrir facsímil</v>
      </c>
      <c r="K1752" s="3" t="s">
        <v>52</v>
      </c>
    </row>
    <row r="1753" spans="1:11" ht="42" customHeight="1">
      <c r="A1753" s="2" t="s">
        <v>4218</v>
      </c>
      <c r="B1753" s="2" t="s">
        <v>4218</v>
      </c>
      <c r="C1753" s="2" t="s">
        <v>151</v>
      </c>
      <c r="D1753" s="2" t="s">
        <v>18</v>
      </c>
      <c r="E1753" s="5" t="s">
        <v>132</v>
      </c>
      <c r="F1753" s="3" t="s">
        <v>133</v>
      </c>
      <c r="G1753" s="3" t="s">
        <v>45</v>
      </c>
      <c r="H1753" s="2" t="s">
        <v>50</v>
      </c>
      <c r="I1753" s="2" t="s">
        <v>4219</v>
      </c>
      <c r="J1753" s="3" t="str">
        <f>HYPERLINK("https://www.boe.es/gazeta/dias/1829/10/27/pdfs/GMD-1829-152.pdf#page=1","Abrir facsímil")</f>
        <v>Abrir facsímil</v>
      </c>
      <c r="K1753" s="3" t="s">
        <v>52</v>
      </c>
    </row>
    <row r="1754" spans="1:11" ht="42" customHeight="1">
      <c r="A1754" s="2" t="s">
        <v>4220</v>
      </c>
      <c r="B1754" s="2" t="s">
        <v>4220</v>
      </c>
      <c r="C1754" s="2" t="s">
        <v>41</v>
      </c>
      <c r="D1754" s="2" t="s">
        <v>42</v>
      </c>
      <c r="E1754" s="5" t="s">
        <v>62</v>
      </c>
      <c r="F1754" s="3" t="s">
        <v>63</v>
      </c>
      <c r="G1754" s="3" t="s">
        <v>45</v>
      </c>
      <c r="H1754" s="2" t="s">
        <v>50</v>
      </c>
      <c r="I1754" s="2" t="s">
        <v>4221</v>
      </c>
      <c r="J1754" s="3" t="str">
        <f>HYPERLINK("https://www.boe.es/gazeta/dias/1829/02/19/pdfs/GMD-1829-22.pdf#page=1","Abrir facsímil")</f>
        <v>Abrir facsímil</v>
      </c>
      <c r="K1754" s="3" t="s">
        <v>52</v>
      </c>
    </row>
    <row r="1755" spans="1:11" ht="42" customHeight="1">
      <c r="A1755" s="2" t="s">
        <v>4222</v>
      </c>
      <c r="B1755" s="2" t="s">
        <v>4223</v>
      </c>
      <c r="C1755" s="2" t="s">
        <v>27</v>
      </c>
      <c r="D1755" s="2" t="s">
        <v>18</v>
      </c>
      <c r="E1755" s="5" t="s">
        <v>691</v>
      </c>
      <c r="F1755" s="3" t="s">
        <v>692</v>
      </c>
      <c r="G1755" s="3" t="s">
        <v>30</v>
      </c>
      <c r="H1755" s="2" t="s">
        <v>50</v>
      </c>
      <c r="I1755" s="2" t="s">
        <v>4224</v>
      </c>
      <c r="J1755" s="3" t="str">
        <f>HYPERLINK("https://www.boe.es/gazeta/dias/1829/11/28/pdfs/GMD-1829-166.pdf#page=4","Abrir facsímil")</f>
        <v>Abrir facsímil</v>
      </c>
      <c r="K1755" s="3" t="s">
        <v>52</v>
      </c>
    </row>
    <row r="1756" spans="1:11" ht="42" customHeight="1">
      <c r="A1756" s="2" t="s">
        <v>4225</v>
      </c>
      <c r="B1756" s="2" t="s">
        <v>4225</v>
      </c>
      <c r="C1756" s="2" t="s">
        <v>34</v>
      </c>
      <c r="D1756" s="2" t="s">
        <v>35</v>
      </c>
      <c r="E1756" s="5" t="s">
        <v>576</v>
      </c>
      <c r="F1756" s="3" t="s">
        <v>577</v>
      </c>
      <c r="G1756" s="3" t="s">
        <v>71</v>
      </c>
      <c r="H1756" s="2" t="s">
        <v>50</v>
      </c>
      <c r="I1756" s="2" t="s">
        <v>4226</v>
      </c>
      <c r="J1756" s="3" t="str">
        <f>HYPERLINK("https://www.boe.es/gazeta/dias/1829/04/25/pdfs/GMD-1829-50.pdf#page=2","Abrir facsímil")</f>
        <v>Abrir facsímil</v>
      </c>
      <c r="K1756" s="3" t="s">
        <v>52</v>
      </c>
    </row>
    <row r="1757" spans="1:11" ht="42" customHeight="1">
      <c r="A1757" s="2" t="s">
        <v>4227</v>
      </c>
      <c r="B1757" s="2" t="s">
        <v>4228</v>
      </c>
      <c r="C1757" s="2" t="s">
        <v>151</v>
      </c>
      <c r="D1757" s="2" t="s">
        <v>18</v>
      </c>
      <c r="E1757" s="5" t="s">
        <v>202</v>
      </c>
      <c r="F1757" s="3" t="s">
        <v>203</v>
      </c>
      <c r="G1757" s="3" t="s">
        <v>30</v>
      </c>
      <c r="H1757" s="2" t="s">
        <v>50</v>
      </c>
      <c r="I1757" s="2" t="s">
        <v>4229</v>
      </c>
      <c r="J1757" s="3" t="str">
        <f>HYPERLINK("https://www.boe.es/gazeta/dias/1829/04/07/pdfs/GMD-1829-42.pdf#page=4","Abrir facsímil")</f>
        <v>Abrir facsímil</v>
      </c>
      <c r="K1757" s="3" t="s">
        <v>52</v>
      </c>
    </row>
    <row r="1758" spans="1:11" ht="42" customHeight="1">
      <c r="A1758" s="2" t="s">
        <v>4230</v>
      </c>
      <c r="B1758" s="2" t="s">
        <v>4230</v>
      </c>
      <c r="C1758" s="2" t="s">
        <v>41</v>
      </c>
      <c r="D1758" s="2" t="s">
        <v>42</v>
      </c>
      <c r="E1758" s="5" t="s">
        <v>339</v>
      </c>
      <c r="F1758" s="3" t="s">
        <v>340</v>
      </c>
      <c r="G1758" s="3" t="s">
        <v>30</v>
      </c>
      <c r="H1758" s="2" t="s">
        <v>50</v>
      </c>
      <c r="I1758" s="2" t="s">
        <v>4231</v>
      </c>
      <c r="J1758" s="3" t="str">
        <f>HYPERLINK("https://www.boe.es/gazeta/dias/1829/03/03/pdfs/GMD-1829-27.pdf#page=4","Abrir facsímil")</f>
        <v>Abrir facsímil</v>
      </c>
      <c r="K1758" s="3" t="s">
        <v>52</v>
      </c>
    </row>
    <row r="1759" spans="1:11" ht="42" customHeight="1">
      <c r="A1759" s="2" t="s">
        <v>4232</v>
      </c>
      <c r="B1759" s="2" t="s">
        <v>4233</v>
      </c>
      <c r="C1759" s="2" t="s">
        <v>61</v>
      </c>
      <c r="D1759" s="2" t="s">
        <v>18</v>
      </c>
      <c r="E1759" s="5" t="s">
        <v>393</v>
      </c>
      <c r="F1759" s="3" t="s">
        <v>394</v>
      </c>
      <c r="G1759" s="3" t="s">
        <v>30</v>
      </c>
      <c r="H1759" s="2" t="s">
        <v>50</v>
      </c>
      <c r="I1759" s="2" t="s">
        <v>4234</v>
      </c>
      <c r="J1759" s="3" t="str">
        <f>HYPERLINK("https://www.boe.es/gazeta/dias/1829/06/04/pdfs/GMD-1829-83.pdf#page=4","Abrir facsímil")</f>
        <v>Abrir facsímil</v>
      </c>
      <c r="K1759" s="3" t="s">
        <v>52</v>
      </c>
    </row>
    <row r="1760" spans="1:11" ht="42" customHeight="1">
      <c r="A1760" s="2" t="s">
        <v>4235</v>
      </c>
      <c r="B1760" s="2" t="s">
        <v>4236</v>
      </c>
      <c r="C1760" s="2" t="s">
        <v>27</v>
      </c>
      <c r="D1760" s="2" t="s">
        <v>18</v>
      </c>
      <c r="E1760" s="5" t="s">
        <v>504</v>
      </c>
      <c r="F1760" s="3" t="s">
        <v>505</v>
      </c>
      <c r="G1760" s="3" t="s">
        <v>71</v>
      </c>
      <c r="H1760" s="2" t="s">
        <v>50</v>
      </c>
      <c r="I1760" s="2" t="s">
        <v>4237</v>
      </c>
      <c r="J1760" s="3" t="str">
        <f>HYPERLINK("https://www.boe.es/gazeta/dias/1829/12/03/pdfs/GMD-1829-168.pdf#page=2","Abrir facsímil")</f>
        <v>Abrir facsímil</v>
      </c>
      <c r="K1760" s="3" t="s">
        <v>52</v>
      </c>
    </row>
    <row r="1761" spans="1:11" ht="42" customHeight="1">
      <c r="A1761" s="2" t="s">
        <v>4238</v>
      </c>
      <c r="B1761" s="2" t="s">
        <v>4239</v>
      </c>
      <c r="C1761" s="2" t="s">
        <v>41</v>
      </c>
      <c r="D1761" s="2" t="s">
        <v>42</v>
      </c>
      <c r="E1761" s="5" t="s">
        <v>2596</v>
      </c>
      <c r="F1761" s="3" t="s">
        <v>2597</v>
      </c>
      <c r="G1761" s="3" t="s">
        <v>21</v>
      </c>
      <c r="H1761" s="2" t="s">
        <v>22</v>
      </c>
      <c r="I1761" s="2" t="s">
        <v>4240</v>
      </c>
      <c r="J1761" s="3" t="str">
        <f>HYPERLINK("https://www.boe.es/gazeta/dias/1829/11/07/pdfs/GMD-1829-157.pdf#page=3","Abrir facsímil")</f>
        <v>Abrir facsímil</v>
      </c>
      <c r="K1761" s="3" t="s">
        <v>24</v>
      </c>
    </row>
    <row r="1762" spans="1:11" ht="42" customHeight="1">
      <c r="A1762" s="2" t="s">
        <v>4241</v>
      </c>
      <c r="B1762" s="2" t="s">
        <v>4241</v>
      </c>
      <c r="C1762" s="2" t="s">
        <v>41</v>
      </c>
      <c r="D1762" s="2" t="s">
        <v>42</v>
      </c>
      <c r="E1762" s="5" t="s">
        <v>75</v>
      </c>
      <c r="F1762" s="3" t="s">
        <v>76</v>
      </c>
      <c r="G1762" s="3" t="s">
        <v>21</v>
      </c>
      <c r="H1762" s="2" t="s">
        <v>50</v>
      </c>
      <c r="I1762" s="2" t="s">
        <v>4242</v>
      </c>
      <c r="J1762" s="3" t="str">
        <f>HYPERLINK("https://www.boe.es/gazeta/dias/1829/09/05/pdfs/GMD-1829-123.pdf#page=3","Abrir facsímil")</f>
        <v>Abrir facsímil</v>
      </c>
      <c r="K1762" s="3" t="s">
        <v>52</v>
      </c>
    </row>
    <row r="1763" spans="1:11" ht="42" customHeight="1">
      <c r="A1763" s="2" t="s">
        <v>4243</v>
      </c>
      <c r="B1763" s="2" t="s">
        <v>4244</v>
      </c>
      <c r="C1763" s="2" t="s">
        <v>41</v>
      </c>
      <c r="D1763" s="2" t="s">
        <v>42</v>
      </c>
      <c r="E1763" s="5" t="s">
        <v>380</v>
      </c>
      <c r="F1763" s="3" t="s">
        <v>381</v>
      </c>
      <c r="G1763" s="3" t="s">
        <v>30</v>
      </c>
      <c r="H1763" s="2" t="s">
        <v>50</v>
      </c>
      <c r="I1763" s="2" t="s">
        <v>4245</v>
      </c>
      <c r="J1763" s="3" t="str">
        <f>HYPERLINK("https://www.boe.es/gazeta/dias/1829/11/10/pdfs/GMD-1829-158.pdf#page=4","Abrir facsímil")</f>
        <v>Abrir facsímil</v>
      </c>
      <c r="K1763" s="3" t="s">
        <v>52</v>
      </c>
    </row>
    <row r="1764" spans="1:11" ht="42" customHeight="1">
      <c r="A1764" s="2" t="s">
        <v>4246</v>
      </c>
      <c r="B1764" s="2" t="s">
        <v>4247</v>
      </c>
      <c r="C1764" s="2" t="s">
        <v>17</v>
      </c>
      <c r="D1764" s="2" t="s">
        <v>18</v>
      </c>
      <c r="E1764" s="5" t="s">
        <v>178</v>
      </c>
      <c r="F1764" s="3" t="s">
        <v>179</v>
      </c>
      <c r="G1764" s="3" t="s">
        <v>30</v>
      </c>
      <c r="H1764" s="2" t="s">
        <v>50</v>
      </c>
      <c r="I1764" s="2" t="s">
        <v>4248</v>
      </c>
      <c r="J1764" s="3" t="str">
        <f>HYPERLINK("https://www.boe.es/gazeta/dias/1829/01/15/pdfs/GMD-1829-7.pdf#page=4","Abrir facsímil")</f>
        <v>Abrir facsímil</v>
      </c>
      <c r="K1764" s="3" t="s">
        <v>52</v>
      </c>
    </row>
    <row r="1765" spans="1:11" ht="42" customHeight="1">
      <c r="A1765" s="2" t="s">
        <v>4249</v>
      </c>
      <c r="B1765" s="2" t="s">
        <v>4250</v>
      </c>
      <c r="C1765" s="2" t="s">
        <v>17</v>
      </c>
      <c r="D1765" s="2" t="s">
        <v>18</v>
      </c>
      <c r="E1765" s="5" t="s">
        <v>83</v>
      </c>
      <c r="F1765" s="3" t="s">
        <v>84</v>
      </c>
      <c r="G1765" s="3" t="s">
        <v>30</v>
      </c>
      <c r="H1765" s="2" t="s">
        <v>50</v>
      </c>
      <c r="I1765" s="2" t="s">
        <v>4251</v>
      </c>
      <c r="J1765" s="3" t="str">
        <f>HYPERLINK("https://www.boe.es/gazeta/dias/1829/08/04/pdfs/GMD-1829-109.pdf#page=4","Abrir facsímil")</f>
        <v>Abrir facsímil</v>
      </c>
      <c r="K1765" s="3" t="s">
        <v>52</v>
      </c>
    </row>
    <row r="1766" spans="1:11" ht="42" customHeight="1">
      <c r="A1766" s="2" t="s">
        <v>4252</v>
      </c>
      <c r="B1766" s="2" t="s">
        <v>4253</v>
      </c>
      <c r="C1766" s="2" t="s">
        <v>41</v>
      </c>
      <c r="D1766" s="2" t="s">
        <v>42</v>
      </c>
      <c r="E1766" s="5" t="s">
        <v>43</v>
      </c>
      <c r="F1766" s="3" t="s">
        <v>44</v>
      </c>
      <c r="G1766" s="3" t="s">
        <v>45</v>
      </c>
      <c r="H1766" s="2" t="s">
        <v>50</v>
      </c>
      <c r="I1766" s="2" t="s">
        <v>4254</v>
      </c>
      <c r="J1766" s="3" t="str">
        <f>HYPERLINK("https://www.boe.es/gazeta/dias/1829/11/14/pdfs/GMD-1829-160.pdf#page=1","Abrir facsímil")</f>
        <v>Abrir facsímil</v>
      </c>
      <c r="K1766" s="3" t="s">
        <v>52</v>
      </c>
    </row>
    <row r="1767" spans="1:11" ht="42" customHeight="1">
      <c r="A1767" s="2" t="s">
        <v>4255</v>
      </c>
      <c r="B1767" s="2" t="s">
        <v>4255</v>
      </c>
      <c r="C1767" s="2" t="s">
        <v>41</v>
      </c>
      <c r="D1767" s="2" t="s">
        <v>42</v>
      </c>
      <c r="E1767" s="5" t="s">
        <v>173</v>
      </c>
      <c r="F1767" s="3" t="s">
        <v>174</v>
      </c>
      <c r="G1767" s="3" t="s">
        <v>45</v>
      </c>
      <c r="H1767" s="2" t="s">
        <v>50</v>
      </c>
      <c r="I1767" s="2" t="s">
        <v>4256</v>
      </c>
      <c r="J1767" s="3" t="str">
        <f>HYPERLINK("https://www.boe.es/gazeta/dias/1829/08/01/pdfs/GMD-1829-108.pdf#page=1","Abrir facsímil")</f>
        <v>Abrir facsímil</v>
      </c>
      <c r="K1767" s="3" t="s">
        <v>52</v>
      </c>
    </row>
    <row r="1768" spans="1:11" ht="42" customHeight="1">
      <c r="A1768" s="2" t="s">
        <v>4257</v>
      </c>
      <c r="B1768" s="2" t="s">
        <v>4258</v>
      </c>
      <c r="C1768" s="2" t="s">
        <v>34</v>
      </c>
      <c r="D1768" s="2" t="s">
        <v>35</v>
      </c>
      <c r="E1768" s="5" t="s">
        <v>316</v>
      </c>
      <c r="F1768" s="3" t="s">
        <v>317</v>
      </c>
      <c r="G1768" s="3" t="s">
        <v>21</v>
      </c>
      <c r="H1768" s="2" t="s">
        <v>22</v>
      </c>
      <c r="I1768" s="2" t="s">
        <v>4259</v>
      </c>
      <c r="J1768" s="3" t="str">
        <f>HYPERLINK("https://www.boe.es/gazeta/dias/1829/09/22/pdfs/GMD-1829-137.pdf#page=3","Abrir facsímil")</f>
        <v>Abrir facsímil</v>
      </c>
      <c r="K1768" s="3" t="s">
        <v>24</v>
      </c>
    </row>
    <row r="1769" spans="1:11" ht="42" customHeight="1">
      <c r="A1769" s="2" t="s">
        <v>4260</v>
      </c>
      <c r="B1769" s="2" t="s">
        <v>4260</v>
      </c>
      <c r="C1769" s="2" t="s">
        <v>61</v>
      </c>
      <c r="D1769" s="2" t="s">
        <v>18</v>
      </c>
      <c r="E1769" s="5" t="s">
        <v>671</v>
      </c>
      <c r="F1769" s="3" t="s">
        <v>672</v>
      </c>
      <c r="G1769" s="3" t="s">
        <v>71</v>
      </c>
      <c r="H1769" s="2" t="s">
        <v>50</v>
      </c>
      <c r="I1769" s="2" t="s">
        <v>4261</v>
      </c>
      <c r="J1769" s="3" t="str">
        <f>HYPERLINK("https://www.boe.es/gazeta/dias/1829/04/11/pdfs/GMD-1829-44.pdf#page=2","Abrir facsímil")</f>
        <v>Abrir facsímil</v>
      </c>
      <c r="K1769" s="3" t="s">
        <v>52</v>
      </c>
    </row>
    <row r="1770" spans="1:11" ht="42" customHeight="1">
      <c r="A1770" s="2" t="s">
        <v>4262</v>
      </c>
      <c r="B1770" s="2" t="s">
        <v>4263</v>
      </c>
      <c r="C1770" s="2" t="s">
        <v>167</v>
      </c>
      <c r="D1770" s="2" t="s">
        <v>18</v>
      </c>
      <c r="E1770" s="5" t="s">
        <v>83</v>
      </c>
      <c r="F1770" s="3" t="s">
        <v>84</v>
      </c>
      <c r="G1770" s="3" t="s">
        <v>1177</v>
      </c>
      <c r="H1770" s="2" t="s">
        <v>50</v>
      </c>
      <c r="I1770" s="2" t="s">
        <v>4264</v>
      </c>
      <c r="J1770" s="3" t="str">
        <f>HYPERLINK("https://www.boe.es/gazeta/dias/1829/08/04/pdfs/GMD-1829-109.pdf#page=3","Abrir facsímil")</f>
        <v>Abrir facsímil</v>
      </c>
      <c r="K1770" s="3" t="s">
        <v>52</v>
      </c>
    </row>
    <row r="1771" spans="1:11" ht="42" customHeight="1">
      <c r="A1771" s="2" t="s">
        <v>4265</v>
      </c>
      <c r="B1771" s="2" t="s">
        <v>4266</v>
      </c>
      <c r="C1771" s="2" t="s">
        <v>17</v>
      </c>
      <c r="D1771" s="2" t="s">
        <v>18</v>
      </c>
      <c r="E1771" s="5" t="s">
        <v>334</v>
      </c>
      <c r="F1771" s="3" t="s">
        <v>335</v>
      </c>
      <c r="G1771" s="3" t="s">
        <v>30</v>
      </c>
      <c r="H1771" s="2" t="s">
        <v>22</v>
      </c>
      <c r="I1771" s="2" t="s">
        <v>4267</v>
      </c>
      <c r="J1771" s="3" t="str">
        <f>HYPERLINK("https://www.boe.es/gazeta/dias/1829/11/19/pdfs/GMD-1829-162.pdf#page=4","Abrir facsímil")</f>
        <v>Abrir facsímil</v>
      </c>
      <c r="K1771" s="3" t="s">
        <v>24</v>
      </c>
    </row>
    <row r="1772" spans="1:11" ht="42" customHeight="1">
      <c r="A1772" s="2" t="s">
        <v>4268</v>
      </c>
      <c r="B1772" s="2" t="s">
        <v>4269</v>
      </c>
      <c r="C1772" s="2" t="s">
        <v>17</v>
      </c>
      <c r="D1772" s="2" t="s">
        <v>18</v>
      </c>
      <c r="E1772" s="5" t="s">
        <v>282</v>
      </c>
      <c r="F1772" s="3" t="s">
        <v>283</v>
      </c>
      <c r="G1772" s="3" t="s">
        <v>30</v>
      </c>
      <c r="H1772" s="2" t="s">
        <v>22</v>
      </c>
      <c r="I1772" s="2" t="s">
        <v>4270</v>
      </c>
      <c r="J1772" s="3" t="str">
        <f>HYPERLINK("https://www.boe.es/gazeta/dias/1829/07/25/pdfs/GMD-1829-105.pdf#page=4","Abrir facsímil")</f>
        <v>Abrir facsímil</v>
      </c>
      <c r="K1772" s="3" t="s">
        <v>24</v>
      </c>
    </row>
    <row r="1773" spans="1:11" ht="42" customHeight="1">
      <c r="A1773" s="2" t="s">
        <v>4271</v>
      </c>
      <c r="B1773" s="2" t="s">
        <v>4272</v>
      </c>
      <c r="C1773" s="2" t="s">
        <v>41</v>
      </c>
      <c r="D1773" s="2" t="s">
        <v>42</v>
      </c>
      <c r="E1773" s="5" t="s">
        <v>584</v>
      </c>
      <c r="F1773" s="3" t="s">
        <v>585</v>
      </c>
      <c r="G1773" s="3" t="s">
        <v>21</v>
      </c>
      <c r="H1773" s="2" t="s">
        <v>50</v>
      </c>
      <c r="I1773" s="2" t="s">
        <v>4273</v>
      </c>
      <c r="J1773" s="3" t="str">
        <f>HYPERLINK("https://www.boe.es/gazeta/dias/1829/08/15/pdfs/GMD-1829-114.pdf#page=3","Abrir facsímil")</f>
        <v>Abrir facsímil</v>
      </c>
      <c r="K1773" s="3" t="s">
        <v>52</v>
      </c>
    </row>
    <row r="1774" spans="1:11" ht="42" customHeight="1">
      <c r="A1774" s="2" t="s">
        <v>4274</v>
      </c>
      <c r="B1774" s="2" t="s">
        <v>4275</v>
      </c>
      <c r="C1774" s="2" t="s">
        <v>61</v>
      </c>
      <c r="D1774" s="2" t="s">
        <v>18</v>
      </c>
      <c r="E1774" s="5" t="s">
        <v>312</v>
      </c>
      <c r="F1774" s="3" t="s">
        <v>313</v>
      </c>
      <c r="G1774" s="3" t="s">
        <v>21</v>
      </c>
      <c r="H1774" s="2" t="s">
        <v>22</v>
      </c>
      <c r="I1774" s="2" t="s">
        <v>4276</v>
      </c>
      <c r="J1774" s="3" t="str">
        <f>HYPERLINK("https://www.boe.es/gazeta/dias/1829/10/20/pdfs/GMD-1829-149.pdf#page=3","Abrir facsímil")</f>
        <v>Abrir facsímil</v>
      </c>
      <c r="K1774" s="3" t="s">
        <v>24</v>
      </c>
    </row>
    <row r="1775" spans="1:11" ht="42" customHeight="1">
      <c r="A1775" s="2" t="s">
        <v>4277</v>
      </c>
      <c r="B1775" s="2" t="s">
        <v>4278</v>
      </c>
      <c r="C1775" s="2" t="s">
        <v>41</v>
      </c>
      <c r="D1775" s="2" t="s">
        <v>42</v>
      </c>
      <c r="E1775" s="5" t="s">
        <v>504</v>
      </c>
      <c r="F1775" s="3" t="s">
        <v>505</v>
      </c>
      <c r="G1775" s="3" t="s">
        <v>30</v>
      </c>
      <c r="H1775" s="2" t="s">
        <v>50</v>
      </c>
      <c r="I1775" s="2" t="s">
        <v>4279</v>
      </c>
      <c r="J1775" s="3" t="str">
        <f>HYPERLINK("https://www.boe.es/gazeta/dias/1829/12/03/pdfs/GMD-1829-168.pdf#page=4","Abrir facsímil")</f>
        <v>Abrir facsímil</v>
      </c>
      <c r="K1775" s="3" t="s">
        <v>52</v>
      </c>
    </row>
    <row r="1776" spans="1:11" ht="42" customHeight="1">
      <c r="A1776" s="2" t="s">
        <v>4280</v>
      </c>
      <c r="B1776" s="2" t="s">
        <v>4281</v>
      </c>
      <c r="C1776" s="2" t="s">
        <v>55</v>
      </c>
      <c r="D1776" s="2" t="s">
        <v>18</v>
      </c>
      <c r="E1776" s="5" t="s">
        <v>75</v>
      </c>
      <c r="F1776" s="3" t="s">
        <v>76</v>
      </c>
      <c r="G1776" s="3" t="s">
        <v>30</v>
      </c>
      <c r="H1776" s="2" t="s">
        <v>50</v>
      </c>
      <c r="I1776" s="2" t="s">
        <v>4282</v>
      </c>
      <c r="J1776" s="3" t="str">
        <f>HYPERLINK("https://www.boe.es/gazeta/dias/1829/09/05/pdfs/GMD-1829-123.pdf#page=4","Abrir facsímil")</f>
        <v>Abrir facsímil</v>
      </c>
      <c r="K1776" s="3" t="s">
        <v>52</v>
      </c>
    </row>
    <row r="1777" spans="1:11" ht="42" customHeight="1">
      <c r="A1777" s="2" t="s">
        <v>4283</v>
      </c>
      <c r="B1777" s="2" t="s">
        <v>4283</v>
      </c>
      <c r="C1777" s="2" t="s">
        <v>41</v>
      </c>
      <c r="D1777" s="2" t="s">
        <v>42</v>
      </c>
      <c r="E1777" s="5" t="s">
        <v>1299</v>
      </c>
      <c r="F1777" s="3" t="s">
        <v>1300</v>
      </c>
      <c r="G1777" s="3" t="s">
        <v>71</v>
      </c>
      <c r="H1777" s="2" t="s">
        <v>50</v>
      </c>
      <c r="I1777" s="2" t="s">
        <v>4284</v>
      </c>
      <c r="J1777" s="3" t="str">
        <f>HYPERLINK("https://www.boe.es/gazeta/dias/1829/12/22/pdfs/GMD-1829-176.pdf#page=2","Abrir facsímil")</f>
        <v>Abrir facsímil</v>
      </c>
      <c r="K1777" s="3" t="s">
        <v>52</v>
      </c>
    </row>
    <row r="1778" spans="1:11" ht="42" customHeight="1">
      <c r="A1778" s="2" t="s">
        <v>4285</v>
      </c>
      <c r="B1778" s="2" t="s">
        <v>4285</v>
      </c>
      <c r="C1778" s="2" t="s">
        <v>41</v>
      </c>
      <c r="D1778" s="2" t="s">
        <v>42</v>
      </c>
      <c r="E1778" s="5" t="s">
        <v>987</v>
      </c>
      <c r="F1778" s="3" t="s">
        <v>988</v>
      </c>
      <c r="G1778" s="3" t="s">
        <v>30</v>
      </c>
      <c r="H1778" s="2" t="s">
        <v>50</v>
      </c>
      <c r="I1778" s="2" t="s">
        <v>4286</v>
      </c>
      <c r="J1778" s="3" t="str">
        <f>HYPERLINK("https://www.boe.es/gazeta/dias/1829/03/31/pdfs/GMD-1829-39.pdf#page=4","Abrir facsímil")</f>
        <v>Abrir facsímil</v>
      </c>
      <c r="K1778" s="3" t="s">
        <v>52</v>
      </c>
    </row>
    <row r="1779" spans="1:11" ht="42" customHeight="1">
      <c r="A1779" s="2" t="s">
        <v>4287</v>
      </c>
      <c r="B1779" s="2" t="s">
        <v>4288</v>
      </c>
      <c r="C1779" s="2" t="s">
        <v>41</v>
      </c>
      <c r="D1779" s="2" t="s">
        <v>42</v>
      </c>
      <c r="E1779" s="5" t="s">
        <v>339</v>
      </c>
      <c r="F1779" s="3" t="s">
        <v>340</v>
      </c>
      <c r="G1779" s="3" t="s">
        <v>30</v>
      </c>
      <c r="H1779" s="2" t="s">
        <v>50</v>
      </c>
      <c r="I1779" s="2" t="s">
        <v>4289</v>
      </c>
      <c r="J1779" s="3" t="str">
        <f>HYPERLINK("https://www.boe.es/gazeta/dias/1829/03/03/pdfs/GMD-1829-27.pdf#page=4","Abrir facsímil")</f>
        <v>Abrir facsímil</v>
      </c>
      <c r="K1779" s="3" t="s">
        <v>52</v>
      </c>
    </row>
    <row r="1780" spans="1:11" ht="42" customHeight="1">
      <c r="A1780" s="2" t="s">
        <v>4290</v>
      </c>
      <c r="B1780" s="2" t="s">
        <v>4290</v>
      </c>
      <c r="C1780" s="2" t="s">
        <v>41</v>
      </c>
      <c r="D1780" s="2" t="s">
        <v>42</v>
      </c>
      <c r="E1780" s="5" t="s">
        <v>433</v>
      </c>
      <c r="F1780" s="3" t="s">
        <v>434</v>
      </c>
      <c r="G1780" s="3" t="s">
        <v>21</v>
      </c>
      <c r="H1780" s="2" t="s">
        <v>50</v>
      </c>
      <c r="I1780" s="2" t="s">
        <v>4291</v>
      </c>
      <c r="J1780" s="3" t="str">
        <f>HYPERLINK("https://www.boe.es/gazeta/dias/1829/02/10/pdfs/GMD-1829-18.pdf#page=3","Abrir facsímil")</f>
        <v>Abrir facsímil</v>
      </c>
      <c r="K1780" s="3" t="s">
        <v>52</v>
      </c>
    </row>
    <row r="1781" spans="1:11" ht="42" customHeight="1">
      <c r="A1781" s="2" t="s">
        <v>4292</v>
      </c>
      <c r="B1781" s="2" t="s">
        <v>4293</v>
      </c>
      <c r="C1781" s="2" t="s">
        <v>167</v>
      </c>
      <c r="D1781" s="2" t="s">
        <v>18</v>
      </c>
      <c r="E1781" s="5" t="s">
        <v>248</v>
      </c>
      <c r="F1781" s="3" t="s">
        <v>249</v>
      </c>
      <c r="G1781" s="3" t="s">
        <v>21</v>
      </c>
      <c r="H1781" s="2" t="s">
        <v>50</v>
      </c>
      <c r="I1781" s="2" t="s">
        <v>4294</v>
      </c>
      <c r="J1781" s="3" t="str">
        <f>HYPERLINK("https://www.boe.es/gazeta/dias/1829/12/31/pdfs/GMD-1829-180.pdf#page=3","Abrir facsímil")</f>
        <v>Abrir facsímil</v>
      </c>
      <c r="K1781" s="3" t="s">
        <v>52</v>
      </c>
    </row>
    <row r="1782" spans="1:11" ht="42" customHeight="1">
      <c r="A1782" s="2" t="s">
        <v>4295</v>
      </c>
      <c r="B1782" s="2" t="s">
        <v>4296</v>
      </c>
      <c r="C1782" s="2" t="s">
        <v>17</v>
      </c>
      <c r="D1782" s="2" t="s">
        <v>18</v>
      </c>
      <c r="E1782" s="5" t="s">
        <v>202</v>
      </c>
      <c r="F1782" s="3" t="s">
        <v>203</v>
      </c>
      <c r="G1782" s="3" t="s">
        <v>71</v>
      </c>
      <c r="H1782" s="2" t="s">
        <v>22</v>
      </c>
      <c r="I1782" s="2" t="s">
        <v>4297</v>
      </c>
      <c r="J1782" s="3" t="str">
        <f>HYPERLINK("https://www.boe.es/gazeta/dias/1829/04/07/pdfs/GMD-1829-42.pdf#page=2","Abrir facsímil")</f>
        <v>Abrir facsímil</v>
      </c>
      <c r="K1782" s="3" t="s">
        <v>24</v>
      </c>
    </row>
    <row r="1783" spans="1:11" ht="42" customHeight="1">
      <c r="A1783" s="2" t="s">
        <v>4298</v>
      </c>
      <c r="B1783" s="2" t="s">
        <v>4299</v>
      </c>
      <c r="C1783" s="2" t="s">
        <v>17</v>
      </c>
      <c r="D1783" s="2" t="s">
        <v>18</v>
      </c>
      <c r="E1783" s="5" t="s">
        <v>62</v>
      </c>
      <c r="F1783" s="3" t="s">
        <v>63</v>
      </c>
      <c r="G1783" s="3" t="s">
        <v>495</v>
      </c>
      <c r="H1783" s="2" t="s">
        <v>50</v>
      </c>
      <c r="I1783" s="2" t="s">
        <v>4300</v>
      </c>
      <c r="J1783" s="3" t="str">
        <f>HYPERLINK("https://www.boe.es/gazeta/dias/1829/02/19/pdfs/GMD-1829-22.pdf#page=4","Abrir facsímil")</f>
        <v>Abrir facsímil</v>
      </c>
      <c r="K1783" s="3" t="s">
        <v>52</v>
      </c>
    </row>
    <row r="1784" spans="1:11" ht="42" customHeight="1">
      <c r="A1784" s="2" t="s">
        <v>4301</v>
      </c>
      <c r="B1784" s="2" t="s">
        <v>4301</v>
      </c>
      <c r="C1784" s="2" t="s">
        <v>41</v>
      </c>
      <c r="D1784" s="2" t="s">
        <v>42</v>
      </c>
      <c r="E1784" s="5" t="s">
        <v>128</v>
      </c>
      <c r="F1784" s="3" t="s">
        <v>129</v>
      </c>
      <c r="G1784" s="3" t="s">
        <v>21</v>
      </c>
      <c r="H1784" s="2" t="s">
        <v>50</v>
      </c>
      <c r="I1784" s="2" t="s">
        <v>4302</v>
      </c>
      <c r="J1784" s="3" t="str">
        <f>HYPERLINK("https://www.boe.es/gazeta/dias/1829/09/01/pdfs/GMD-1829-121.pdf#page=3","Abrir facsímil")</f>
        <v>Abrir facsímil</v>
      </c>
      <c r="K1784" s="3" t="s">
        <v>52</v>
      </c>
    </row>
    <row r="1785" spans="1:11" ht="42" customHeight="1">
      <c r="A1785" s="2" t="s">
        <v>4303</v>
      </c>
      <c r="B1785" s="2" t="s">
        <v>4303</v>
      </c>
      <c r="C1785" s="2" t="s">
        <v>17</v>
      </c>
      <c r="D1785" s="2" t="s">
        <v>18</v>
      </c>
      <c r="E1785" s="5" t="s">
        <v>91</v>
      </c>
      <c r="F1785" s="3" t="s">
        <v>92</v>
      </c>
      <c r="G1785" s="3" t="s">
        <v>21</v>
      </c>
      <c r="H1785" s="2" t="s">
        <v>50</v>
      </c>
      <c r="I1785" s="2" t="s">
        <v>4304</v>
      </c>
      <c r="J1785" s="3" t="str">
        <f>HYPERLINK("https://www.boe.es/gazeta/dias/1829/02/28/pdfs/GMD-1829-26.pdf#page=3","Abrir facsímil")</f>
        <v>Abrir facsímil</v>
      </c>
      <c r="K1785" s="3" t="s">
        <v>52</v>
      </c>
    </row>
    <row r="1786" spans="1:11" ht="42" customHeight="1">
      <c r="A1786" s="2" t="s">
        <v>4305</v>
      </c>
      <c r="B1786" s="2" t="s">
        <v>4306</v>
      </c>
      <c r="C1786" s="2" t="s">
        <v>17</v>
      </c>
      <c r="D1786" s="2" t="s">
        <v>18</v>
      </c>
      <c r="E1786" s="5" t="s">
        <v>1007</v>
      </c>
      <c r="F1786" s="3" t="s">
        <v>1008</v>
      </c>
      <c r="G1786" s="3" t="s">
        <v>30</v>
      </c>
      <c r="H1786" s="2" t="s">
        <v>50</v>
      </c>
      <c r="I1786" s="2" t="s">
        <v>4307</v>
      </c>
      <c r="J1786" s="3" t="str">
        <f>HYPERLINK("https://www.boe.es/gazeta/dias/1829/08/27/pdfs/GMD-1829-119.pdf#page=4","Abrir facsímil")</f>
        <v>Abrir facsímil</v>
      </c>
      <c r="K1786" s="3" t="s">
        <v>52</v>
      </c>
    </row>
    <row r="1787" spans="1:11" ht="42" customHeight="1">
      <c r="A1787" s="2" t="s">
        <v>4308</v>
      </c>
      <c r="B1787" s="2" t="s">
        <v>4309</v>
      </c>
      <c r="C1787" s="2" t="s">
        <v>34</v>
      </c>
      <c r="D1787" s="2" t="s">
        <v>35</v>
      </c>
      <c r="E1787" s="5" t="s">
        <v>147</v>
      </c>
      <c r="F1787" s="3" t="s">
        <v>148</v>
      </c>
      <c r="G1787" s="3" t="s">
        <v>21</v>
      </c>
      <c r="H1787" s="2" t="s">
        <v>50</v>
      </c>
      <c r="I1787" s="2" t="s">
        <v>4310</v>
      </c>
      <c r="J1787" s="3" t="str">
        <f>HYPERLINK("https://www.boe.es/gazeta/dias/1829/12/19/pdfs/GMD-1829-175.pdf#page=3","Abrir facsímil")</f>
        <v>Abrir facsímil</v>
      </c>
      <c r="K1787" s="3" t="s">
        <v>52</v>
      </c>
    </row>
    <row r="1788" spans="1:11" ht="42" customHeight="1">
      <c r="A1788" s="2" t="s">
        <v>4311</v>
      </c>
      <c r="B1788" s="2" t="s">
        <v>4312</v>
      </c>
      <c r="C1788" s="2" t="s">
        <v>27</v>
      </c>
      <c r="D1788" s="2" t="s">
        <v>18</v>
      </c>
      <c r="E1788" s="5" t="s">
        <v>521</v>
      </c>
      <c r="F1788" s="3" t="s">
        <v>522</v>
      </c>
      <c r="G1788" s="3" t="s">
        <v>30</v>
      </c>
      <c r="H1788" s="2" t="s">
        <v>50</v>
      </c>
      <c r="I1788" s="2" t="s">
        <v>4313</v>
      </c>
      <c r="J1788" s="3" t="str">
        <f>HYPERLINK("https://www.boe.es/gazeta/dias/1829/01/27/pdfs/GMD-1829-12.pdf#page=4","Abrir facsímil")</f>
        <v>Abrir facsímil</v>
      </c>
      <c r="K1788" s="3" t="s">
        <v>52</v>
      </c>
    </row>
    <row r="1789" spans="1:11" ht="42" customHeight="1">
      <c r="A1789" s="2" t="s">
        <v>4311</v>
      </c>
      <c r="B1789" s="2" t="s">
        <v>4312</v>
      </c>
      <c r="C1789" s="2" t="s">
        <v>41</v>
      </c>
      <c r="D1789" s="2" t="s">
        <v>42</v>
      </c>
      <c r="E1789" s="5" t="s">
        <v>164</v>
      </c>
      <c r="F1789" s="3" t="s">
        <v>165</v>
      </c>
      <c r="G1789" s="3" t="s">
        <v>368</v>
      </c>
      <c r="H1789" s="2" t="s">
        <v>50</v>
      </c>
      <c r="I1789" s="2" t="s">
        <v>4314</v>
      </c>
      <c r="J1789" s="3" t="str">
        <f>HYPERLINK("https://www.boe.es/gazeta/dias/1829/06/06/pdfs/GMD-1829-84.pdf#page=3","Abrir facsímil")</f>
        <v>Abrir facsímil</v>
      </c>
      <c r="K1789" s="3" t="s">
        <v>52</v>
      </c>
    </row>
    <row r="1790" spans="1:11" ht="42" customHeight="1">
      <c r="A1790" s="2" t="s">
        <v>4315</v>
      </c>
      <c r="B1790" s="2" t="s">
        <v>4316</v>
      </c>
      <c r="C1790" s="2" t="s">
        <v>41</v>
      </c>
      <c r="D1790" s="2" t="s">
        <v>42</v>
      </c>
      <c r="E1790" s="5" t="s">
        <v>75</v>
      </c>
      <c r="F1790" s="3" t="s">
        <v>76</v>
      </c>
      <c r="G1790" s="3" t="s">
        <v>21</v>
      </c>
      <c r="H1790" s="2" t="s">
        <v>50</v>
      </c>
      <c r="I1790" s="2" t="s">
        <v>4317</v>
      </c>
      <c r="J1790" s="3" t="str">
        <f>HYPERLINK("https://www.boe.es/gazeta/dias/1829/09/05/pdfs/GMD-1829-123.pdf#page=3","Abrir facsímil")</f>
        <v>Abrir facsímil</v>
      </c>
      <c r="K1790" s="3" t="s">
        <v>52</v>
      </c>
    </row>
    <row r="1791" spans="1:11" ht="42" customHeight="1">
      <c r="A1791" s="2" t="s">
        <v>4318</v>
      </c>
      <c r="B1791" s="2" t="s">
        <v>4318</v>
      </c>
      <c r="C1791" s="2" t="s">
        <v>41</v>
      </c>
      <c r="D1791" s="2" t="s">
        <v>42</v>
      </c>
      <c r="E1791" s="5" t="s">
        <v>1764</v>
      </c>
      <c r="F1791" s="3" t="s">
        <v>1765</v>
      </c>
      <c r="G1791" s="3" t="s">
        <v>30</v>
      </c>
      <c r="H1791" s="2" t="s">
        <v>50</v>
      </c>
      <c r="I1791" s="2" t="s">
        <v>4319</v>
      </c>
      <c r="J1791" s="3" t="str">
        <f>HYPERLINK("https://www.boe.es/gazeta/dias/1829/07/02/pdfs/GMD-1829-95.pdf#page=4","Abrir facsímil")</f>
        <v>Abrir facsímil</v>
      </c>
      <c r="K1791" s="3" t="s">
        <v>52</v>
      </c>
    </row>
    <row r="1792" spans="1:11" ht="42" customHeight="1">
      <c r="A1792" s="2" t="s">
        <v>4320</v>
      </c>
      <c r="B1792" s="2" t="s">
        <v>4320</v>
      </c>
      <c r="C1792" s="2" t="s">
        <v>17</v>
      </c>
      <c r="D1792" s="2" t="s">
        <v>18</v>
      </c>
      <c r="E1792" s="5" t="s">
        <v>521</v>
      </c>
      <c r="F1792" s="3" t="s">
        <v>522</v>
      </c>
      <c r="G1792" s="3" t="s">
        <v>21</v>
      </c>
      <c r="H1792" s="2" t="s">
        <v>50</v>
      </c>
      <c r="I1792" s="2" t="s">
        <v>4321</v>
      </c>
      <c r="J1792" s="3" t="str">
        <f>HYPERLINK("https://www.boe.es/gazeta/dias/1829/01/27/pdfs/GMD-1829-12.pdf#page=3","Abrir facsímil")</f>
        <v>Abrir facsímil</v>
      </c>
      <c r="K1792" s="3" t="s">
        <v>52</v>
      </c>
    </row>
    <row r="1793" spans="1:11" ht="42" customHeight="1">
      <c r="A1793" s="2" t="s">
        <v>4322</v>
      </c>
      <c r="B1793" s="2" t="s">
        <v>4322</v>
      </c>
      <c r="C1793" s="2" t="s">
        <v>17</v>
      </c>
      <c r="D1793" s="2" t="s">
        <v>18</v>
      </c>
      <c r="E1793" s="5" t="s">
        <v>564</v>
      </c>
      <c r="F1793" s="3" t="s">
        <v>565</v>
      </c>
      <c r="G1793" s="3" t="s">
        <v>21</v>
      </c>
      <c r="H1793" s="2" t="s">
        <v>50</v>
      </c>
      <c r="I1793" s="2" t="s">
        <v>4323</v>
      </c>
      <c r="J1793" s="3" t="str">
        <f>HYPERLINK("https://www.boe.es/gazeta/dias/1829/02/05/pdfs/GMD-1829-16.pdf#page=3","Abrir facsímil")</f>
        <v>Abrir facsímil</v>
      </c>
      <c r="K1793" s="3" t="s">
        <v>52</v>
      </c>
    </row>
    <row r="1794" spans="1:11" ht="42" customHeight="1">
      <c r="A1794" s="2" t="s">
        <v>4324</v>
      </c>
      <c r="B1794" s="2" t="s">
        <v>4325</v>
      </c>
      <c r="C1794" s="2" t="s">
        <v>41</v>
      </c>
      <c r="D1794" s="2" t="s">
        <v>42</v>
      </c>
      <c r="E1794" s="5" t="s">
        <v>83</v>
      </c>
      <c r="F1794" s="3" t="s">
        <v>84</v>
      </c>
      <c r="G1794" s="3" t="s">
        <v>30</v>
      </c>
      <c r="H1794" s="2" t="s">
        <v>50</v>
      </c>
      <c r="I1794" s="2" t="s">
        <v>4326</v>
      </c>
      <c r="J1794" s="3" t="str">
        <f>HYPERLINK("https://www.boe.es/gazeta/dias/1829/08/04/pdfs/GMD-1829-109.pdf#page=4","Abrir facsímil")</f>
        <v>Abrir facsímil</v>
      </c>
      <c r="K1794" s="3" t="s">
        <v>52</v>
      </c>
    </row>
    <row r="1795" spans="1:11" ht="42" customHeight="1">
      <c r="A1795" s="2" t="s">
        <v>4327</v>
      </c>
      <c r="B1795" s="2" t="s">
        <v>4328</v>
      </c>
      <c r="C1795" s="2" t="s">
        <v>34</v>
      </c>
      <c r="D1795" s="2" t="s">
        <v>35</v>
      </c>
      <c r="E1795" s="5" t="s">
        <v>1562</v>
      </c>
      <c r="F1795" s="3" t="s">
        <v>1563</v>
      </c>
      <c r="G1795" s="3" t="s">
        <v>30</v>
      </c>
      <c r="H1795" s="2" t="s">
        <v>50</v>
      </c>
      <c r="I1795" s="2" t="s">
        <v>4329</v>
      </c>
      <c r="J1795" s="3" t="str">
        <f>HYPERLINK("https://www.boe.es/gazeta/dias/1829/05/05/pdfs/GMD-1829-54.pdf#page=4","Abrir facsímil")</f>
        <v>Abrir facsímil</v>
      </c>
      <c r="K1795" s="3" t="s">
        <v>52</v>
      </c>
    </row>
    <row r="1796" spans="1:11" ht="42" customHeight="1">
      <c r="A1796" s="2" t="s">
        <v>4330</v>
      </c>
      <c r="B1796" s="2" t="s">
        <v>4331</v>
      </c>
      <c r="C1796" s="2" t="s">
        <v>151</v>
      </c>
      <c r="D1796" s="2" t="s">
        <v>18</v>
      </c>
      <c r="E1796" s="5" t="s">
        <v>385</v>
      </c>
      <c r="F1796" s="3" t="s">
        <v>386</v>
      </c>
      <c r="G1796" s="3" t="s">
        <v>71</v>
      </c>
      <c r="H1796" s="2" t="s">
        <v>50</v>
      </c>
      <c r="I1796" s="2" t="s">
        <v>4332</v>
      </c>
      <c r="J1796" s="3" t="str">
        <f>HYPERLINK("https://www.boe.es/gazeta/dias/1829/08/11/pdfs/GMD-1829-112.pdf#page=2","Abrir facsímil")</f>
        <v>Abrir facsímil</v>
      </c>
      <c r="K1796" s="3" t="s">
        <v>52</v>
      </c>
    </row>
    <row r="1797" spans="1:11" ht="42" customHeight="1">
      <c r="A1797" s="2" t="s">
        <v>4333</v>
      </c>
      <c r="B1797" s="2" t="s">
        <v>4333</v>
      </c>
      <c r="C1797" s="2" t="s">
        <v>41</v>
      </c>
      <c r="D1797" s="2" t="s">
        <v>42</v>
      </c>
      <c r="E1797" s="5" t="s">
        <v>102</v>
      </c>
      <c r="F1797" s="3" t="s">
        <v>103</v>
      </c>
      <c r="G1797" s="3" t="s">
        <v>71</v>
      </c>
      <c r="H1797" s="2" t="s">
        <v>50</v>
      </c>
      <c r="I1797" s="2" t="s">
        <v>4334</v>
      </c>
      <c r="J1797" s="3" t="str">
        <f>HYPERLINK("https://www.boe.es/gazeta/dias/1829/01/31/pdfs/GMD-1829-14.pdf#page=2","Abrir facsímil")</f>
        <v>Abrir facsímil</v>
      </c>
      <c r="K1797" s="3" t="s">
        <v>52</v>
      </c>
    </row>
    <row r="1798" spans="1:11" ht="42" customHeight="1">
      <c r="A1798" s="2" t="s">
        <v>4333</v>
      </c>
      <c r="B1798" s="2" t="s">
        <v>4333</v>
      </c>
      <c r="C1798" s="2" t="s">
        <v>17</v>
      </c>
      <c r="D1798" s="2" t="s">
        <v>18</v>
      </c>
      <c r="E1798" s="5" t="s">
        <v>1501</v>
      </c>
      <c r="F1798" s="3" t="s">
        <v>1502</v>
      </c>
      <c r="G1798" s="3" t="s">
        <v>45</v>
      </c>
      <c r="H1798" s="2" t="s">
        <v>50</v>
      </c>
      <c r="I1798" s="2" t="s">
        <v>4335</v>
      </c>
      <c r="J1798" s="3" t="str">
        <f>HYPERLINK("https://www.boe.es/gazeta/dias/1829/04/14/pdfs/GMD-1829-45.pdf#page=1","Abrir facsímil")</f>
        <v>Abrir facsímil</v>
      </c>
      <c r="K1798" s="3" t="s">
        <v>52</v>
      </c>
    </row>
    <row r="1799" spans="1:11" ht="42" customHeight="1">
      <c r="A1799" s="2" t="s">
        <v>4333</v>
      </c>
      <c r="B1799" s="2" t="s">
        <v>4333</v>
      </c>
      <c r="C1799" s="2" t="s">
        <v>151</v>
      </c>
      <c r="D1799" s="2" t="s">
        <v>18</v>
      </c>
      <c r="E1799" s="5" t="s">
        <v>576</v>
      </c>
      <c r="F1799" s="3" t="s">
        <v>577</v>
      </c>
      <c r="G1799" s="3" t="s">
        <v>71</v>
      </c>
      <c r="H1799" s="2" t="s">
        <v>50</v>
      </c>
      <c r="I1799" s="2" t="s">
        <v>4336</v>
      </c>
      <c r="J1799" s="3" t="str">
        <f>HYPERLINK("https://www.boe.es/gazeta/dias/1829/04/25/pdfs/GMD-1829-50.pdf#page=2","Abrir facsímil")</f>
        <v>Abrir facsímil</v>
      </c>
      <c r="K1799" s="3" t="s">
        <v>52</v>
      </c>
    </row>
    <row r="1800" spans="1:11" ht="42" customHeight="1">
      <c r="A1800" s="2" t="s">
        <v>4333</v>
      </c>
      <c r="B1800" s="2" t="s">
        <v>4333</v>
      </c>
      <c r="C1800" s="2" t="s">
        <v>41</v>
      </c>
      <c r="D1800" s="2" t="s">
        <v>42</v>
      </c>
      <c r="E1800" s="5" t="s">
        <v>198</v>
      </c>
      <c r="F1800" s="3" t="s">
        <v>199</v>
      </c>
      <c r="G1800" s="3" t="s">
        <v>21</v>
      </c>
      <c r="H1800" s="2" t="s">
        <v>50</v>
      </c>
      <c r="I1800" s="2" t="s">
        <v>4337</v>
      </c>
      <c r="J1800" s="3" t="str">
        <f>HYPERLINK("https://www.boe.es/gazeta/dias/1829/05/19/pdfs/GMD-1829-76.pdf#page=3","Abrir facsímil")</f>
        <v>Abrir facsímil</v>
      </c>
      <c r="K1800" s="3" t="s">
        <v>52</v>
      </c>
    </row>
    <row r="1801" spans="1:11" ht="42" customHeight="1">
      <c r="A1801" s="2" t="s">
        <v>4333</v>
      </c>
      <c r="B1801" s="2" t="s">
        <v>4333</v>
      </c>
      <c r="C1801" s="2" t="s">
        <v>41</v>
      </c>
      <c r="D1801" s="2" t="s">
        <v>42</v>
      </c>
      <c r="E1801" s="5" t="s">
        <v>260</v>
      </c>
      <c r="F1801" s="3" t="s">
        <v>261</v>
      </c>
      <c r="G1801" s="3" t="s">
        <v>21</v>
      </c>
      <c r="H1801" s="2" t="s">
        <v>50</v>
      </c>
      <c r="I1801" s="2" t="s">
        <v>4338</v>
      </c>
      <c r="J1801" s="3" t="str">
        <f>HYPERLINK("https://www.boe.es/gazeta/dias/1829/05/30/pdfs/GMD-1829-81.pdf#page=3","Abrir facsímil")</f>
        <v>Abrir facsímil</v>
      </c>
      <c r="K1801" s="3" t="s">
        <v>52</v>
      </c>
    </row>
    <row r="1802" spans="1:11" ht="42" customHeight="1">
      <c r="A1802" s="2" t="s">
        <v>4333</v>
      </c>
      <c r="B1802" s="2" t="s">
        <v>4333</v>
      </c>
      <c r="C1802" s="2" t="s">
        <v>41</v>
      </c>
      <c r="D1802" s="2" t="s">
        <v>42</v>
      </c>
      <c r="E1802" s="5" t="s">
        <v>120</v>
      </c>
      <c r="F1802" s="3" t="s">
        <v>121</v>
      </c>
      <c r="G1802" s="3" t="s">
        <v>30</v>
      </c>
      <c r="H1802" s="2" t="s">
        <v>50</v>
      </c>
      <c r="I1802" s="2" t="s">
        <v>4339</v>
      </c>
      <c r="J1802" s="3" t="str">
        <f>HYPERLINK("https://www.boe.es/gazeta/dias/1829/09/10/pdfs/GMD-1829-126.pdf#page=4","Abrir facsímil")</f>
        <v>Abrir facsímil</v>
      </c>
      <c r="K1802" s="3" t="s">
        <v>52</v>
      </c>
    </row>
    <row r="1803" spans="1:11" ht="42" customHeight="1">
      <c r="A1803" s="2" t="s">
        <v>4333</v>
      </c>
      <c r="B1803" s="2" t="s">
        <v>4333</v>
      </c>
      <c r="C1803" s="2" t="s">
        <v>41</v>
      </c>
      <c r="D1803" s="2" t="s">
        <v>42</v>
      </c>
      <c r="E1803" s="5" t="s">
        <v>183</v>
      </c>
      <c r="F1803" s="3" t="s">
        <v>184</v>
      </c>
      <c r="G1803" s="3" t="s">
        <v>71</v>
      </c>
      <c r="H1803" s="2" t="s">
        <v>50</v>
      </c>
      <c r="I1803" s="2" t="s">
        <v>4340</v>
      </c>
      <c r="J1803" s="3" t="str">
        <f>HYPERLINK("https://www.boe.es/gazeta/dias/1829/10/13/pdfs/GMD-1829-146.pdf#page=2","Abrir facsímil")</f>
        <v>Abrir facsímil</v>
      </c>
      <c r="K1803" s="3" t="s">
        <v>52</v>
      </c>
    </row>
    <row r="1804" spans="1:11" ht="42" customHeight="1">
      <c r="A1804" s="2" t="s">
        <v>4341</v>
      </c>
      <c r="B1804" s="2" t="s">
        <v>4342</v>
      </c>
      <c r="C1804" s="2" t="s">
        <v>27</v>
      </c>
      <c r="D1804" s="2" t="s">
        <v>18</v>
      </c>
      <c r="E1804" s="5" t="s">
        <v>992</v>
      </c>
      <c r="F1804" s="3" t="s">
        <v>993</v>
      </c>
      <c r="G1804" s="3" t="s">
        <v>30</v>
      </c>
      <c r="H1804" s="2" t="s">
        <v>22</v>
      </c>
      <c r="I1804" s="2" t="s">
        <v>4343</v>
      </c>
      <c r="J1804" s="3" t="str">
        <f>HYPERLINK("https://www.boe.es/gazeta/dias/1829/06/25/pdfs/GMD-1829-92.pdf#page=4","Abrir facsímil")</f>
        <v>Abrir facsímil</v>
      </c>
      <c r="K1804" s="3" t="s">
        <v>24</v>
      </c>
    </row>
    <row r="1805" spans="1:11" ht="42" customHeight="1">
      <c r="A1805" s="2" t="s">
        <v>4344</v>
      </c>
      <c r="B1805" s="2" t="s">
        <v>4345</v>
      </c>
      <c r="C1805" s="2" t="s">
        <v>41</v>
      </c>
      <c r="D1805" s="2" t="s">
        <v>42</v>
      </c>
      <c r="E1805" s="5" t="s">
        <v>1628</v>
      </c>
      <c r="F1805" s="3" t="s">
        <v>1629</v>
      </c>
      <c r="G1805" s="3" t="s">
        <v>21</v>
      </c>
      <c r="H1805" s="2" t="s">
        <v>22</v>
      </c>
      <c r="I1805" s="2" t="s">
        <v>4346</v>
      </c>
      <c r="J1805" s="3" t="str">
        <f>HYPERLINK("https://www.boe.es/gazeta/dias/1829/06/09/pdfs/GMD-1829-85.pdf#page=3","Abrir facsímil")</f>
        <v>Abrir facsímil</v>
      </c>
      <c r="K1805" s="3" t="s">
        <v>24</v>
      </c>
    </row>
    <row r="1806" spans="1:11" ht="42" customHeight="1">
      <c r="A1806" s="2" t="s">
        <v>4347</v>
      </c>
      <c r="B1806" s="2" t="s">
        <v>4347</v>
      </c>
      <c r="C1806" s="2" t="s">
        <v>151</v>
      </c>
      <c r="D1806" s="2" t="s">
        <v>18</v>
      </c>
      <c r="E1806" s="5" t="s">
        <v>521</v>
      </c>
      <c r="F1806" s="3" t="s">
        <v>522</v>
      </c>
      <c r="G1806" s="3" t="s">
        <v>45</v>
      </c>
      <c r="H1806" s="2" t="s">
        <v>50</v>
      </c>
      <c r="I1806" s="2" t="s">
        <v>4348</v>
      </c>
      <c r="J1806" s="3" t="str">
        <f>HYPERLINK("https://www.boe.es/gazeta/dias/1829/01/27/pdfs/GMD-1829-12.pdf#page=1","Abrir facsímil")</f>
        <v>Abrir facsímil</v>
      </c>
      <c r="K1806" s="3" t="s">
        <v>52</v>
      </c>
    </row>
    <row r="1807" spans="1:11" ht="42" customHeight="1">
      <c r="A1807" s="2" t="s">
        <v>4349</v>
      </c>
      <c r="B1807" s="2" t="s">
        <v>4349</v>
      </c>
      <c r="C1807" s="2" t="s">
        <v>41</v>
      </c>
      <c r="D1807" s="2" t="s">
        <v>42</v>
      </c>
      <c r="E1807" s="5" t="s">
        <v>209</v>
      </c>
      <c r="F1807" s="3" t="s">
        <v>210</v>
      </c>
      <c r="G1807" s="3" t="s">
        <v>45</v>
      </c>
      <c r="H1807" s="2" t="s">
        <v>50</v>
      </c>
      <c r="I1807" s="2" t="s">
        <v>4350</v>
      </c>
      <c r="J1807" s="3" t="str">
        <f>HYPERLINK("https://www.boe.es/gazeta/dias/1829/09/26/pdfs/GMD-1829-139.pdf#page=1","Abrir facsímil")</f>
        <v>Abrir facsímil</v>
      </c>
      <c r="K1807" s="3" t="s">
        <v>52</v>
      </c>
    </row>
    <row r="1808" spans="1:11" ht="42" customHeight="1">
      <c r="A1808" s="2" t="s">
        <v>4351</v>
      </c>
      <c r="B1808" s="2" t="s">
        <v>4351</v>
      </c>
      <c r="C1808" s="2" t="s">
        <v>41</v>
      </c>
      <c r="D1808" s="2" t="s">
        <v>42</v>
      </c>
      <c r="E1808" s="5" t="s">
        <v>1642</v>
      </c>
      <c r="F1808" s="3" t="s">
        <v>1643</v>
      </c>
      <c r="G1808" s="3" t="s">
        <v>45</v>
      </c>
      <c r="H1808" s="2" t="s">
        <v>50</v>
      </c>
      <c r="I1808" s="2" t="s">
        <v>4352</v>
      </c>
      <c r="J1808" s="3" t="str">
        <f>HYPERLINK("https://www.boe.es/gazeta/dias/1829/09/24/pdfs/GMD-1829-138.pdf#page=1","Abrir facsímil")</f>
        <v>Abrir facsímil</v>
      </c>
      <c r="K1808" s="3" t="s">
        <v>52</v>
      </c>
    </row>
    <row r="1809" spans="1:11" ht="42" customHeight="1">
      <c r="A1809" s="2" t="s">
        <v>4351</v>
      </c>
      <c r="B1809" s="2" t="s">
        <v>4351</v>
      </c>
      <c r="C1809" s="2" t="s">
        <v>41</v>
      </c>
      <c r="D1809" s="2" t="s">
        <v>42</v>
      </c>
      <c r="E1809" s="5" t="s">
        <v>355</v>
      </c>
      <c r="F1809" s="3" t="s">
        <v>356</v>
      </c>
      <c r="G1809" s="3" t="s">
        <v>21</v>
      </c>
      <c r="H1809" s="2" t="s">
        <v>50</v>
      </c>
      <c r="I1809" s="2" t="s">
        <v>4353</v>
      </c>
      <c r="J1809" s="3" t="str">
        <f>HYPERLINK("https://www.boe.es/gazeta/dias/1829/10/03/pdfs/GMD-1829-142.pdf#page=3","Abrir facsímil")</f>
        <v>Abrir facsímil</v>
      </c>
      <c r="K1809" s="3" t="s">
        <v>52</v>
      </c>
    </row>
    <row r="1810" spans="1:11" ht="42" customHeight="1">
      <c r="A1810" s="2" t="s">
        <v>4351</v>
      </c>
      <c r="B1810" s="2" t="s">
        <v>4351</v>
      </c>
      <c r="C1810" s="2" t="s">
        <v>41</v>
      </c>
      <c r="D1810" s="2" t="s">
        <v>42</v>
      </c>
      <c r="E1810" s="5" t="s">
        <v>183</v>
      </c>
      <c r="F1810" s="3" t="s">
        <v>184</v>
      </c>
      <c r="G1810" s="3" t="s">
        <v>71</v>
      </c>
      <c r="H1810" s="2" t="s">
        <v>50</v>
      </c>
      <c r="I1810" s="2" t="s">
        <v>4354</v>
      </c>
      <c r="J1810" s="3" t="str">
        <f>HYPERLINK("https://www.boe.es/gazeta/dias/1829/10/13/pdfs/GMD-1829-146.pdf#page=2","Abrir facsímil")</f>
        <v>Abrir facsímil</v>
      </c>
      <c r="K1810" s="3" t="s">
        <v>52</v>
      </c>
    </row>
    <row r="1811" spans="1:11" ht="42" customHeight="1">
      <c r="A1811" s="2" t="s">
        <v>4355</v>
      </c>
      <c r="B1811" s="2" t="s">
        <v>4356</v>
      </c>
      <c r="C1811" s="2" t="s">
        <v>41</v>
      </c>
      <c r="D1811" s="2" t="s">
        <v>42</v>
      </c>
      <c r="E1811" s="5" t="s">
        <v>647</v>
      </c>
      <c r="F1811" s="3" t="s">
        <v>648</v>
      </c>
      <c r="G1811" s="3" t="s">
        <v>71</v>
      </c>
      <c r="H1811" s="2" t="s">
        <v>50</v>
      </c>
      <c r="I1811" s="2" t="s">
        <v>4357</v>
      </c>
      <c r="J1811" s="3" t="str">
        <f>HYPERLINK("https://www.boe.es/gazeta/dias/1829/07/09/pdfs/GMD-1829-98.pdf#page=2","Abrir facsímil")</f>
        <v>Abrir facsímil</v>
      </c>
      <c r="K1811" s="3" t="s">
        <v>52</v>
      </c>
    </row>
    <row r="1812" spans="1:11" ht="42" customHeight="1">
      <c r="A1812" s="2" t="s">
        <v>4358</v>
      </c>
      <c r="B1812" s="2" t="s">
        <v>4358</v>
      </c>
      <c r="C1812" s="2" t="s">
        <v>41</v>
      </c>
      <c r="D1812" s="2" t="s">
        <v>42</v>
      </c>
      <c r="E1812" s="5" t="s">
        <v>355</v>
      </c>
      <c r="F1812" s="3" t="s">
        <v>356</v>
      </c>
      <c r="G1812" s="3" t="s">
        <v>21</v>
      </c>
      <c r="H1812" s="2" t="s">
        <v>50</v>
      </c>
      <c r="I1812" s="2" t="s">
        <v>4359</v>
      </c>
      <c r="J1812" s="3" t="str">
        <f>HYPERLINK("https://www.boe.es/gazeta/dias/1829/10/03/pdfs/GMD-1829-142.pdf#page=3","Abrir facsímil")</f>
        <v>Abrir facsímil</v>
      </c>
      <c r="K1812" s="3" t="s">
        <v>52</v>
      </c>
    </row>
    <row r="1813" spans="1:11" ht="42" customHeight="1">
      <c r="A1813" s="2" t="s">
        <v>4360</v>
      </c>
      <c r="B1813" s="2" t="s">
        <v>4360</v>
      </c>
      <c r="C1813" s="2" t="s">
        <v>41</v>
      </c>
      <c r="D1813" s="2" t="s">
        <v>42</v>
      </c>
      <c r="E1813" s="5" t="s">
        <v>1287</v>
      </c>
      <c r="F1813" s="3" t="s">
        <v>1288</v>
      </c>
      <c r="G1813" s="3" t="s">
        <v>45</v>
      </c>
      <c r="H1813" s="2" t="s">
        <v>50</v>
      </c>
      <c r="I1813" s="2" t="s">
        <v>4361</v>
      </c>
      <c r="J1813" s="3" t="str">
        <f>HYPERLINK("https://www.boe.es/gazeta/dias/1829/10/10/pdfs/GMD-1829-145.pdf#page=1","Abrir facsímil")</f>
        <v>Abrir facsímil</v>
      </c>
      <c r="K1813" s="3" t="s">
        <v>52</v>
      </c>
    </row>
    <row r="1814" spans="1:11" ht="42" customHeight="1">
      <c r="A1814" s="2" t="s">
        <v>4362</v>
      </c>
      <c r="B1814" s="2" t="s">
        <v>4362</v>
      </c>
      <c r="C1814" s="2" t="s">
        <v>41</v>
      </c>
      <c r="D1814" s="2" t="s">
        <v>42</v>
      </c>
      <c r="E1814" s="5" t="s">
        <v>854</v>
      </c>
      <c r="F1814" s="3" t="s">
        <v>855</v>
      </c>
      <c r="G1814" s="3" t="s">
        <v>45</v>
      </c>
      <c r="H1814" s="2" t="s">
        <v>50</v>
      </c>
      <c r="I1814" s="2" t="s">
        <v>4363</v>
      </c>
      <c r="J1814" s="3" t="str">
        <f>HYPERLINK("https://www.boe.es/gazeta/dias/1829/11/03/pdfs/GMD-1829-155.pdf#page=1","Abrir facsímil")</f>
        <v>Abrir facsímil</v>
      </c>
      <c r="K1814" s="3" t="s">
        <v>52</v>
      </c>
    </row>
    <row r="1815" spans="1:11" ht="42" customHeight="1">
      <c r="A1815" s="2" t="s">
        <v>4364</v>
      </c>
      <c r="B1815" s="2" t="s">
        <v>4365</v>
      </c>
      <c r="C1815" s="2" t="s">
        <v>17</v>
      </c>
      <c r="D1815" s="2" t="s">
        <v>18</v>
      </c>
      <c r="E1815" s="5" t="s">
        <v>194</v>
      </c>
      <c r="F1815" s="3" t="s">
        <v>195</v>
      </c>
      <c r="G1815" s="3" t="s">
        <v>21</v>
      </c>
      <c r="H1815" s="2" t="s">
        <v>50</v>
      </c>
      <c r="I1815" s="2" t="s">
        <v>4366</v>
      </c>
      <c r="J1815" s="3" t="str">
        <f>HYPERLINK("https://www.boe.es/gazeta/dias/1829/05/07/pdfs/GMD-1829-55.pdf#page=3","Abrir facsímil")</f>
        <v>Abrir facsímil</v>
      </c>
      <c r="K1815" s="3" t="s">
        <v>52</v>
      </c>
    </row>
    <row r="1816" spans="1:11" ht="42" customHeight="1">
      <c r="A1816" s="2" t="s">
        <v>4367</v>
      </c>
      <c r="B1816" s="2" t="s">
        <v>4368</v>
      </c>
      <c r="C1816" s="2" t="s">
        <v>41</v>
      </c>
      <c r="D1816" s="2" t="s">
        <v>42</v>
      </c>
      <c r="E1816" s="5" t="s">
        <v>1195</v>
      </c>
      <c r="F1816" s="3" t="s">
        <v>1196</v>
      </c>
      <c r="G1816" s="3" t="s">
        <v>21</v>
      </c>
      <c r="H1816" s="2" t="s">
        <v>50</v>
      </c>
      <c r="I1816" s="2" t="s">
        <v>4369</v>
      </c>
      <c r="J1816" s="3" t="str">
        <f>HYPERLINK("https://www.boe.es/gazeta/dias/1829/08/08/pdfs/GMD-1829-111.pdf#page=3","Abrir facsímil")</f>
        <v>Abrir facsímil</v>
      </c>
      <c r="K1816" s="3" t="s">
        <v>52</v>
      </c>
    </row>
    <row r="1817" spans="1:11" ht="42" customHeight="1">
      <c r="A1817" s="2" t="s">
        <v>4370</v>
      </c>
      <c r="B1817" s="2" t="s">
        <v>4371</v>
      </c>
      <c r="C1817" s="2" t="s">
        <v>589</v>
      </c>
      <c r="D1817" s="2" t="s">
        <v>35</v>
      </c>
      <c r="E1817" s="5" t="s">
        <v>363</v>
      </c>
      <c r="F1817" s="3" t="s">
        <v>364</v>
      </c>
      <c r="G1817" s="3" t="s">
        <v>30</v>
      </c>
      <c r="H1817" s="2" t="s">
        <v>22</v>
      </c>
      <c r="I1817" s="2" t="s">
        <v>4372</v>
      </c>
      <c r="J1817" s="3" t="str">
        <f>HYPERLINK("https://www.boe.es/gazeta/dias/1829/03/26/pdfs/GMD-1829-37.pdf#page=4","Abrir facsímil")</f>
        <v>Abrir facsímil</v>
      </c>
      <c r="K1817" s="3" t="s">
        <v>24</v>
      </c>
    </row>
    <row r="1818" spans="1:11" ht="42" customHeight="1">
      <c r="A1818" s="2" t="s">
        <v>4373</v>
      </c>
      <c r="B1818" s="2" t="s">
        <v>4374</v>
      </c>
      <c r="C1818" s="2" t="s">
        <v>27</v>
      </c>
      <c r="D1818" s="2" t="s">
        <v>18</v>
      </c>
      <c r="E1818" s="5" t="s">
        <v>1608</v>
      </c>
      <c r="F1818" s="3" t="s">
        <v>1609</v>
      </c>
      <c r="G1818" s="3" t="s">
        <v>30</v>
      </c>
      <c r="H1818" s="2" t="s">
        <v>50</v>
      </c>
      <c r="I1818" s="2" t="s">
        <v>4375</v>
      </c>
      <c r="J1818" s="3" t="str">
        <f>HYPERLINK("https://www.boe.es/gazeta/dias/1829/08/22/pdfs/GMD-1829-117.pdf#page=4","Abrir facsímil")</f>
        <v>Abrir facsímil</v>
      </c>
      <c r="K1818" s="3" t="s">
        <v>52</v>
      </c>
    </row>
    <row r="1819" spans="1:11" ht="42" customHeight="1">
      <c r="A1819" s="2" t="s">
        <v>4376</v>
      </c>
      <c r="B1819" s="2" t="s">
        <v>4376</v>
      </c>
      <c r="C1819" s="2" t="s">
        <v>41</v>
      </c>
      <c r="D1819" s="2" t="s">
        <v>42</v>
      </c>
      <c r="E1819" s="5" t="s">
        <v>3200</v>
      </c>
      <c r="F1819" s="3" t="s">
        <v>3201</v>
      </c>
      <c r="G1819" s="3" t="s">
        <v>71</v>
      </c>
      <c r="H1819" s="2" t="s">
        <v>50</v>
      </c>
      <c r="I1819" s="2" t="s">
        <v>4377</v>
      </c>
      <c r="J1819" s="3" t="str">
        <f>HYPERLINK("https://www.boe.es/gazeta/dias/1829/11/26/pdfs/GMD-1829-165.pdf#page=2","Abrir facsímil")</f>
        <v>Abrir facsímil</v>
      </c>
      <c r="K1819" s="3" t="s">
        <v>52</v>
      </c>
    </row>
    <row r="1820" spans="1:11" ht="42" customHeight="1">
      <c r="A1820" s="2" t="s">
        <v>4378</v>
      </c>
      <c r="B1820" s="2" t="s">
        <v>4379</v>
      </c>
      <c r="C1820" s="2" t="s">
        <v>55</v>
      </c>
      <c r="D1820" s="2" t="s">
        <v>18</v>
      </c>
      <c r="E1820" s="5" t="s">
        <v>1116</v>
      </c>
      <c r="F1820" s="3" t="s">
        <v>1117</v>
      </c>
      <c r="G1820" s="3" t="s">
        <v>1878</v>
      </c>
      <c r="H1820" s="2" t="s">
        <v>22</v>
      </c>
      <c r="I1820" s="2" t="s">
        <v>4380</v>
      </c>
      <c r="J1820" s="3" t="str">
        <f>HYPERLINK("https://www.boe.es/gazeta/dias/1829/09/03/pdfs/GMD-1829-122.pdf#page=3","Abrir facsímil")</f>
        <v>Abrir facsímil</v>
      </c>
      <c r="K1820" s="3" t="s">
        <v>24</v>
      </c>
    </row>
    <row r="1821" spans="1:11" ht="42" customHeight="1">
      <c r="A1821" s="2" t="s">
        <v>4381</v>
      </c>
      <c r="B1821" s="2" t="s">
        <v>4381</v>
      </c>
      <c r="C1821" s="2" t="s">
        <v>41</v>
      </c>
      <c r="D1821" s="2" t="s">
        <v>42</v>
      </c>
      <c r="E1821" s="5" t="s">
        <v>1061</v>
      </c>
      <c r="F1821" s="3" t="s">
        <v>1062</v>
      </c>
      <c r="G1821" s="3" t="s">
        <v>45</v>
      </c>
      <c r="H1821" s="2" t="s">
        <v>50</v>
      </c>
      <c r="I1821" s="2" t="s">
        <v>4382</v>
      </c>
      <c r="J1821" s="3" t="str">
        <f>HYPERLINK("https://www.boe.es/gazeta/dias/1829/07/16/pdfs/GMD-1829-101.pdf#page=1","Abrir facsímil")</f>
        <v>Abrir facsímil</v>
      </c>
      <c r="K1821" s="3" t="s">
        <v>52</v>
      </c>
    </row>
    <row r="1822" spans="1:11" ht="42" customHeight="1">
      <c r="A1822" s="2" t="s">
        <v>4383</v>
      </c>
      <c r="B1822" s="2" t="s">
        <v>4384</v>
      </c>
      <c r="C1822" s="2" t="s">
        <v>27</v>
      </c>
      <c r="D1822" s="2" t="s">
        <v>18</v>
      </c>
      <c r="E1822" s="5" t="s">
        <v>1075</v>
      </c>
      <c r="F1822" s="3" t="s">
        <v>1076</v>
      </c>
      <c r="G1822" s="3" t="s">
        <v>30</v>
      </c>
      <c r="H1822" s="2" t="s">
        <v>22</v>
      </c>
      <c r="I1822" s="2" t="s">
        <v>4385</v>
      </c>
      <c r="J1822" s="3" t="str">
        <f>HYPERLINK("https://www.boe.es/gazeta/dias/1829/06/16/pdfs/GMD-1829-88.pdf#page=4","Abrir facsímil")</f>
        <v>Abrir facsímil</v>
      </c>
      <c r="K1822" s="3" t="s">
        <v>24</v>
      </c>
    </row>
    <row r="1823" spans="1:11" ht="42" customHeight="1">
      <c r="A1823" s="2" t="s">
        <v>4386</v>
      </c>
      <c r="B1823" s="2" t="s">
        <v>4387</v>
      </c>
      <c r="C1823" s="2" t="s">
        <v>41</v>
      </c>
      <c r="D1823" s="2" t="s">
        <v>42</v>
      </c>
      <c r="E1823" s="5" t="s">
        <v>584</v>
      </c>
      <c r="F1823" s="3" t="s">
        <v>585</v>
      </c>
      <c r="G1823" s="3" t="s">
        <v>21</v>
      </c>
      <c r="H1823" s="2" t="s">
        <v>22</v>
      </c>
      <c r="I1823" s="2" t="s">
        <v>4388</v>
      </c>
      <c r="J1823" s="3" t="str">
        <f>HYPERLINK("https://www.boe.es/gazeta/dias/1829/08/15/pdfs/GMD-1829-114.pdf#page=3","Abrir facsímil")</f>
        <v>Abrir facsímil</v>
      </c>
      <c r="K1823" s="3" t="s">
        <v>24</v>
      </c>
    </row>
    <row r="1824" spans="1:11" ht="42" customHeight="1">
      <c r="A1824" s="2" t="s">
        <v>4389</v>
      </c>
      <c r="B1824" s="2" t="s">
        <v>4389</v>
      </c>
      <c r="C1824" s="2" t="s">
        <v>41</v>
      </c>
      <c r="D1824" s="2" t="s">
        <v>42</v>
      </c>
      <c r="E1824" s="5" t="s">
        <v>1116</v>
      </c>
      <c r="F1824" s="3" t="s">
        <v>1117</v>
      </c>
      <c r="G1824" s="3" t="s">
        <v>71</v>
      </c>
      <c r="H1824" s="2" t="s">
        <v>50</v>
      </c>
      <c r="I1824" s="2" t="s">
        <v>4390</v>
      </c>
      <c r="J1824" s="3" t="str">
        <f>HYPERLINK("https://www.boe.es/gazeta/dias/1829/09/03/pdfs/GMD-1829-122.pdf#page=2","Abrir facsímil")</f>
        <v>Abrir facsímil</v>
      </c>
      <c r="K1824" s="3" t="s">
        <v>52</v>
      </c>
    </row>
    <row r="1825" spans="1:11" ht="42" customHeight="1">
      <c r="A1825" s="2" t="s">
        <v>4391</v>
      </c>
      <c r="B1825" s="2" t="s">
        <v>4391</v>
      </c>
      <c r="C1825" s="2" t="s">
        <v>41</v>
      </c>
      <c r="D1825" s="2" t="s">
        <v>42</v>
      </c>
      <c r="E1825" s="5" t="s">
        <v>142</v>
      </c>
      <c r="F1825" s="3" t="s">
        <v>143</v>
      </c>
      <c r="G1825" s="3" t="s">
        <v>45</v>
      </c>
      <c r="H1825" s="2" t="s">
        <v>50</v>
      </c>
      <c r="I1825" s="2" t="s">
        <v>4392</v>
      </c>
      <c r="J1825" s="3" t="str">
        <f>HYPERLINK("https://www.boe.es/gazeta/dias/1829/10/29/pdfs/GMD-1829-153.pdf#page=1","Abrir facsímil")</f>
        <v>Abrir facsímil</v>
      </c>
      <c r="K1825" s="3" t="s">
        <v>52</v>
      </c>
    </row>
    <row r="1826" spans="1:11" ht="42" customHeight="1">
      <c r="A1826" s="2" t="s">
        <v>4393</v>
      </c>
      <c r="B1826" s="2" t="s">
        <v>4394</v>
      </c>
      <c r="C1826" s="2" t="s">
        <v>17</v>
      </c>
      <c r="D1826" s="2" t="s">
        <v>18</v>
      </c>
      <c r="E1826" s="5" t="s">
        <v>3200</v>
      </c>
      <c r="F1826" s="3" t="s">
        <v>3201</v>
      </c>
      <c r="G1826" s="3" t="s">
        <v>45</v>
      </c>
      <c r="H1826" s="2" t="s">
        <v>22</v>
      </c>
      <c r="I1826" s="2" t="s">
        <v>4395</v>
      </c>
      <c r="J1826" s="3" t="str">
        <f>HYPERLINK("https://www.boe.es/gazeta/dias/1829/11/26/pdfs/GMD-1829-165.pdf#page=1","Abrir facsímil")</f>
        <v>Abrir facsímil</v>
      </c>
      <c r="K1826" s="3" t="s">
        <v>24</v>
      </c>
    </row>
    <row r="1827" spans="1:11" ht="42" customHeight="1">
      <c r="A1827" s="2" t="s">
        <v>4396</v>
      </c>
      <c r="B1827" s="2" t="s">
        <v>4397</v>
      </c>
      <c r="C1827" s="2" t="s">
        <v>41</v>
      </c>
      <c r="D1827" s="2" t="s">
        <v>42</v>
      </c>
      <c r="E1827" s="5" t="s">
        <v>188</v>
      </c>
      <c r="F1827" s="3" t="s">
        <v>189</v>
      </c>
      <c r="G1827" s="3" t="s">
        <v>190</v>
      </c>
      <c r="H1827" s="2" t="s">
        <v>50</v>
      </c>
      <c r="I1827" s="2" t="s">
        <v>4398</v>
      </c>
      <c r="J1827" s="3" t="str">
        <f>HYPERLINK("https://www.boe.es/gazeta/dias/1829/05/02/pdfs/GMD-1829-53.pdf#page=3","Abrir facsímil")</f>
        <v>Abrir facsímil</v>
      </c>
      <c r="K1827" s="3" t="s">
        <v>52</v>
      </c>
    </row>
    <row r="1828" spans="1:11" ht="42" customHeight="1">
      <c r="A1828" s="2" t="s">
        <v>4399</v>
      </c>
      <c r="B1828" s="2" t="s">
        <v>4400</v>
      </c>
      <c r="C1828" s="2" t="s">
        <v>27</v>
      </c>
      <c r="D1828" s="2" t="s">
        <v>18</v>
      </c>
      <c r="E1828" s="5" t="s">
        <v>124</v>
      </c>
      <c r="F1828" s="3" t="s">
        <v>125</v>
      </c>
      <c r="G1828" s="3" t="s">
        <v>21</v>
      </c>
      <c r="H1828" s="2" t="s">
        <v>50</v>
      </c>
      <c r="I1828" s="2" t="s">
        <v>4401</v>
      </c>
      <c r="J1828" s="3" t="str">
        <f>HYPERLINK("https://www.boe.es/gazeta/dias/1829/05/09/pdfs/GMD-1829-56.pdf#page=3","Abrir facsímil")</f>
        <v>Abrir facsímil</v>
      </c>
      <c r="K1828" s="3" t="s">
        <v>52</v>
      </c>
    </row>
    <row r="1829" spans="1:11" ht="42" customHeight="1">
      <c r="A1829" s="2" t="s">
        <v>4402</v>
      </c>
      <c r="B1829" s="2" t="s">
        <v>4403</v>
      </c>
      <c r="C1829" s="2" t="s">
        <v>41</v>
      </c>
      <c r="D1829" s="2" t="s">
        <v>42</v>
      </c>
      <c r="E1829" s="5" t="s">
        <v>124</v>
      </c>
      <c r="F1829" s="3" t="s">
        <v>125</v>
      </c>
      <c r="G1829" s="3" t="s">
        <v>30</v>
      </c>
      <c r="H1829" s="2" t="s">
        <v>50</v>
      </c>
      <c r="I1829" s="2" t="s">
        <v>4404</v>
      </c>
      <c r="J1829" s="3" t="str">
        <f>HYPERLINK("https://www.boe.es/gazeta/dias/1829/05/09/pdfs/GMD-1829-56.pdf#page=4","Abrir facsímil")</f>
        <v>Abrir facsímil</v>
      </c>
      <c r="K1829" s="3" t="s">
        <v>52</v>
      </c>
    </row>
    <row r="1830" spans="1:11" ht="42" customHeight="1">
      <c r="A1830" s="2" t="s">
        <v>4405</v>
      </c>
      <c r="B1830" s="2" t="s">
        <v>4406</v>
      </c>
      <c r="C1830" s="2" t="s">
        <v>17</v>
      </c>
      <c r="D1830" s="2" t="s">
        <v>18</v>
      </c>
      <c r="E1830" s="5" t="s">
        <v>102</v>
      </c>
      <c r="F1830" s="3" t="s">
        <v>103</v>
      </c>
      <c r="G1830" s="3" t="s">
        <v>21</v>
      </c>
      <c r="H1830" s="2" t="s">
        <v>50</v>
      </c>
      <c r="I1830" s="2" t="s">
        <v>4407</v>
      </c>
      <c r="J1830" s="3" t="str">
        <f>HYPERLINK("https://www.boe.es/gazeta/dias/1829/01/31/pdfs/GMD-1829-14.pdf#page=3","Abrir facsímil")</f>
        <v>Abrir facsímil</v>
      </c>
      <c r="K1830" s="3" t="s">
        <v>52</v>
      </c>
    </row>
    <row r="1831" spans="1:11" ht="42" customHeight="1">
      <c r="A1831" s="2" t="s">
        <v>4408</v>
      </c>
      <c r="B1831" s="2" t="s">
        <v>4409</v>
      </c>
      <c r="C1831" s="2" t="s">
        <v>151</v>
      </c>
      <c r="D1831" s="2" t="s">
        <v>18</v>
      </c>
      <c r="E1831" s="5" t="s">
        <v>745</v>
      </c>
      <c r="F1831" s="3" t="s">
        <v>746</v>
      </c>
      <c r="G1831" s="3" t="s">
        <v>747</v>
      </c>
      <c r="H1831" s="2" t="s">
        <v>50</v>
      </c>
      <c r="I1831" s="2" t="s">
        <v>4410</v>
      </c>
      <c r="J1831" s="3" t="str">
        <f>HYPERLINK("https://www.boe.es/gazeta/dias/1829/05/16/pdfs/GMD-1829-72.pdf#page=3","Abrir facsímil")</f>
        <v>Abrir facsímil</v>
      </c>
      <c r="K1831" s="3" t="s">
        <v>52</v>
      </c>
    </row>
    <row r="1832" spans="1:11" ht="42" customHeight="1">
      <c r="A1832" s="2" t="s">
        <v>4411</v>
      </c>
      <c r="B1832" s="2" t="s">
        <v>4411</v>
      </c>
      <c r="C1832" s="2" t="s">
        <v>34</v>
      </c>
      <c r="D1832" s="2" t="s">
        <v>35</v>
      </c>
      <c r="E1832" s="5" t="s">
        <v>43</v>
      </c>
      <c r="F1832" s="3" t="s">
        <v>44</v>
      </c>
      <c r="G1832" s="3" t="s">
        <v>21</v>
      </c>
      <c r="H1832" s="2" t="s">
        <v>50</v>
      </c>
      <c r="I1832" s="2" t="s">
        <v>4412</v>
      </c>
      <c r="J1832" s="3" t="str">
        <f>HYPERLINK("https://www.boe.es/gazeta/dias/1829/11/14/pdfs/GMD-1829-160.pdf#page=3","Abrir facsímil")</f>
        <v>Abrir facsímil</v>
      </c>
      <c r="K1832" s="3" t="s">
        <v>52</v>
      </c>
    </row>
    <row r="1833" spans="1:11" ht="42" customHeight="1">
      <c r="A1833" s="2" t="s">
        <v>4413</v>
      </c>
      <c r="B1833" s="2" t="s">
        <v>4413</v>
      </c>
      <c r="C1833" s="2" t="s">
        <v>41</v>
      </c>
      <c r="D1833" s="2" t="s">
        <v>42</v>
      </c>
      <c r="E1833" s="5" t="s">
        <v>209</v>
      </c>
      <c r="F1833" s="3" t="s">
        <v>210</v>
      </c>
      <c r="G1833" s="3" t="s">
        <v>30</v>
      </c>
      <c r="H1833" s="2" t="s">
        <v>50</v>
      </c>
      <c r="I1833" s="2" t="s">
        <v>4414</v>
      </c>
      <c r="J1833" s="3" t="str">
        <f>HYPERLINK("https://www.boe.es/gazeta/dias/1829/09/26/pdfs/GMD-1829-139.pdf#page=4","Abrir facsímil")</f>
        <v>Abrir facsímil</v>
      </c>
      <c r="K1833" s="3" t="s">
        <v>52</v>
      </c>
    </row>
    <row r="1834" spans="1:11" ht="42" customHeight="1">
      <c r="A1834" s="2" t="s">
        <v>4415</v>
      </c>
      <c r="B1834" s="2" t="s">
        <v>4415</v>
      </c>
      <c r="C1834" s="2" t="s">
        <v>41</v>
      </c>
      <c r="D1834" s="2" t="s">
        <v>42</v>
      </c>
      <c r="E1834" s="5" t="s">
        <v>1523</v>
      </c>
      <c r="F1834" s="3" t="s">
        <v>1524</v>
      </c>
      <c r="G1834" s="3" t="s">
        <v>30</v>
      </c>
      <c r="H1834" s="2" t="s">
        <v>50</v>
      </c>
      <c r="I1834" s="2" t="s">
        <v>4416</v>
      </c>
      <c r="J1834" s="3" t="str">
        <f>HYPERLINK("https://www.boe.es/gazeta/dias/1829/01/13/pdfs/GMD-1829-6.pdf#page=4","Abrir facsímil")</f>
        <v>Abrir facsímil</v>
      </c>
      <c r="K1834" s="3" t="s">
        <v>52</v>
      </c>
    </row>
    <row r="1835" spans="1:11" ht="42" customHeight="1">
      <c r="A1835" s="2" t="s">
        <v>4417</v>
      </c>
      <c r="B1835" s="2" t="s">
        <v>4418</v>
      </c>
      <c r="C1835" s="2" t="s">
        <v>17</v>
      </c>
      <c r="D1835" s="2" t="s">
        <v>18</v>
      </c>
      <c r="E1835" s="5" t="s">
        <v>1833</v>
      </c>
      <c r="F1835" s="3" t="s">
        <v>1834</v>
      </c>
      <c r="G1835" s="3" t="s">
        <v>30</v>
      </c>
      <c r="H1835" s="2" t="s">
        <v>50</v>
      </c>
      <c r="I1835" s="2" t="s">
        <v>4419</v>
      </c>
      <c r="J1835" s="3" t="str">
        <f>HYPERLINK("https://www.boe.es/gazeta/dias/1829/07/18/pdfs/GMD-1829-102.pdf#page=4","Abrir facsímil")</f>
        <v>Abrir facsímil</v>
      </c>
      <c r="K1835" s="3" t="s">
        <v>52</v>
      </c>
    </row>
    <row r="1836" spans="1:11" ht="42" customHeight="1">
      <c r="A1836" s="2" t="s">
        <v>4420</v>
      </c>
      <c r="B1836" s="2" t="s">
        <v>4420</v>
      </c>
      <c r="C1836" s="2" t="s">
        <v>17</v>
      </c>
      <c r="D1836" s="2" t="s">
        <v>18</v>
      </c>
      <c r="E1836" s="5" t="s">
        <v>521</v>
      </c>
      <c r="F1836" s="3" t="s">
        <v>522</v>
      </c>
      <c r="G1836" s="3" t="s">
        <v>71</v>
      </c>
      <c r="H1836" s="2" t="s">
        <v>50</v>
      </c>
      <c r="I1836" s="2" t="s">
        <v>4421</v>
      </c>
      <c r="J1836" s="3" t="str">
        <f>HYPERLINK("https://www.boe.es/gazeta/dias/1829/01/27/pdfs/GMD-1829-12.pdf#page=2","Abrir facsímil")</f>
        <v>Abrir facsímil</v>
      </c>
      <c r="K1836" s="3" t="s">
        <v>52</v>
      </c>
    </row>
    <row r="1837" spans="1:11" ht="42" customHeight="1">
      <c r="A1837" s="2" t="s">
        <v>4422</v>
      </c>
      <c r="B1837" s="2" t="s">
        <v>4422</v>
      </c>
      <c r="C1837" s="2" t="s">
        <v>17</v>
      </c>
      <c r="D1837" s="2" t="s">
        <v>18</v>
      </c>
      <c r="E1837" s="5" t="s">
        <v>183</v>
      </c>
      <c r="F1837" s="3" t="s">
        <v>184</v>
      </c>
      <c r="G1837" s="3" t="s">
        <v>71</v>
      </c>
      <c r="H1837" s="2" t="s">
        <v>50</v>
      </c>
      <c r="I1837" s="2" t="s">
        <v>4423</v>
      </c>
      <c r="J1837" s="3" t="str">
        <f>HYPERLINK("https://www.boe.es/gazeta/dias/1829/10/13/pdfs/GMD-1829-146.pdf#page=2","Abrir facsímil")</f>
        <v>Abrir facsímil</v>
      </c>
      <c r="K1837" s="3" t="s">
        <v>52</v>
      </c>
    </row>
    <row r="1838" spans="1:11" ht="42" customHeight="1">
      <c r="A1838" s="2" t="s">
        <v>4424</v>
      </c>
      <c r="B1838" s="2" t="s">
        <v>4424</v>
      </c>
      <c r="C1838" s="2" t="s">
        <v>17</v>
      </c>
      <c r="D1838" s="2" t="s">
        <v>18</v>
      </c>
      <c r="E1838" s="5" t="s">
        <v>380</v>
      </c>
      <c r="F1838" s="3" t="s">
        <v>381</v>
      </c>
      <c r="G1838" s="3" t="s">
        <v>45</v>
      </c>
      <c r="H1838" s="2" t="s">
        <v>50</v>
      </c>
      <c r="I1838" s="2" t="s">
        <v>4425</v>
      </c>
      <c r="J1838" s="3" t="str">
        <f>HYPERLINK("https://www.boe.es/gazeta/dias/1829/11/10/pdfs/GMD-1829-158.pdf#page=1","Abrir facsímil")</f>
        <v>Abrir facsímil</v>
      </c>
      <c r="K1838" s="3" t="s">
        <v>52</v>
      </c>
    </row>
    <row r="1839" spans="1:11" ht="42" customHeight="1">
      <c r="A1839" s="2" t="s">
        <v>4426</v>
      </c>
      <c r="B1839" s="2" t="s">
        <v>4426</v>
      </c>
      <c r="C1839" s="2" t="s">
        <v>17</v>
      </c>
      <c r="D1839" s="2" t="s">
        <v>18</v>
      </c>
      <c r="E1839" s="5" t="s">
        <v>202</v>
      </c>
      <c r="F1839" s="3" t="s">
        <v>203</v>
      </c>
      <c r="G1839" s="3" t="s">
        <v>30</v>
      </c>
      <c r="H1839" s="2" t="s">
        <v>50</v>
      </c>
      <c r="I1839" s="2" t="s">
        <v>4427</v>
      </c>
      <c r="J1839" s="3" t="str">
        <f>HYPERLINK("https://www.boe.es/gazeta/dias/1829/04/07/pdfs/GMD-1829-42.pdf#page=4","Abrir facsímil")</f>
        <v>Abrir facsímil</v>
      </c>
      <c r="K1839" s="3" t="s">
        <v>52</v>
      </c>
    </row>
    <row r="1840" spans="1:11" ht="42" customHeight="1">
      <c r="A1840" s="2" t="s">
        <v>4428</v>
      </c>
      <c r="B1840" s="2" t="s">
        <v>4428</v>
      </c>
      <c r="C1840" s="2" t="s">
        <v>41</v>
      </c>
      <c r="D1840" s="2" t="s">
        <v>42</v>
      </c>
      <c r="E1840" s="5" t="s">
        <v>1764</v>
      </c>
      <c r="F1840" s="3" t="s">
        <v>1765</v>
      </c>
      <c r="G1840" s="3" t="s">
        <v>30</v>
      </c>
      <c r="H1840" s="2" t="s">
        <v>50</v>
      </c>
      <c r="I1840" s="2" t="s">
        <v>4429</v>
      </c>
      <c r="J1840" s="3" t="str">
        <f>HYPERLINK("https://www.boe.es/gazeta/dias/1829/07/02/pdfs/GMD-1829-95.pdf#page=4","Abrir facsímil")</f>
        <v>Abrir facsímil</v>
      </c>
      <c r="K1840" s="3" t="s">
        <v>52</v>
      </c>
    </row>
    <row r="1841" spans="1:11" ht="42" customHeight="1">
      <c r="A1841" s="2" t="s">
        <v>4430</v>
      </c>
      <c r="B1841" s="2" t="s">
        <v>4431</v>
      </c>
      <c r="C1841" s="2" t="s">
        <v>17</v>
      </c>
      <c r="D1841" s="2" t="s">
        <v>18</v>
      </c>
      <c r="E1841" s="5" t="s">
        <v>198</v>
      </c>
      <c r="F1841" s="3" t="s">
        <v>199</v>
      </c>
      <c r="G1841" s="3" t="s">
        <v>30</v>
      </c>
      <c r="H1841" s="2" t="s">
        <v>50</v>
      </c>
      <c r="I1841" s="2" t="s">
        <v>4432</v>
      </c>
      <c r="J1841" s="3" t="str">
        <f>HYPERLINK("https://www.boe.es/gazeta/dias/1829/05/19/pdfs/GMD-1829-76.pdf#page=4","Abrir facsímil")</f>
        <v>Abrir facsímil</v>
      </c>
      <c r="K1841" s="3" t="s">
        <v>52</v>
      </c>
    </row>
    <row r="1842" spans="1:11" ht="42" customHeight="1">
      <c r="A1842" s="2" t="s">
        <v>4433</v>
      </c>
      <c r="B1842" s="2" t="s">
        <v>4434</v>
      </c>
      <c r="C1842" s="2" t="s">
        <v>17</v>
      </c>
      <c r="D1842" s="2" t="s">
        <v>18</v>
      </c>
      <c r="E1842" s="5" t="s">
        <v>83</v>
      </c>
      <c r="F1842" s="3" t="s">
        <v>84</v>
      </c>
      <c r="G1842" s="3" t="s">
        <v>30</v>
      </c>
      <c r="H1842" s="2" t="s">
        <v>50</v>
      </c>
      <c r="I1842" s="2" t="s">
        <v>4435</v>
      </c>
      <c r="J1842" s="3" t="str">
        <f>HYPERLINK("https://www.boe.es/gazeta/dias/1829/08/04/pdfs/GMD-1829-109.pdf#page=4","Abrir facsímil")</f>
        <v>Abrir facsímil</v>
      </c>
      <c r="K1842" s="3" t="s">
        <v>52</v>
      </c>
    </row>
    <row r="1843" spans="1:11" ht="42" customHeight="1">
      <c r="A1843" s="2" t="s">
        <v>4436</v>
      </c>
      <c r="B1843" s="2" t="s">
        <v>4437</v>
      </c>
      <c r="C1843" s="2" t="s">
        <v>167</v>
      </c>
      <c r="D1843" s="2" t="s">
        <v>18</v>
      </c>
      <c r="E1843" s="5" t="s">
        <v>983</v>
      </c>
      <c r="F1843" s="3" t="s">
        <v>984</v>
      </c>
      <c r="G1843" s="3" t="s">
        <v>30</v>
      </c>
      <c r="H1843" s="2" t="s">
        <v>50</v>
      </c>
      <c r="I1843" s="2" t="s">
        <v>4438</v>
      </c>
      <c r="J1843" s="3" t="str">
        <f>HYPERLINK("https://www.boe.es/gazeta/dias/1829/01/29/pdfs/GMD-1829-13.pdf#page=4","Abrir facsímil")</f>
        <v>Abrir facsímil</v>
      </c>
      <c r="K1843" s="3" t="s">
        <v>52</v>
      </c>
    </row>
    <row r="1844" spans="1:11" ht="42" customHeight="1">
      <c r="A1844" s="2" t="s">
        <v>4439</v>
      </c>
      <c r="B1844" s="2" t="s">
        <v>4440</v>
      </c>
      <c r="C1844" s="2" t="s">
        <v>34</v>
      </c>
      <c r="D1844" s="2" t="s">
        <v>35</v>
      </c>
      <c r="E1844" s="5" t="s">
        <v>75</v>
      </c>
      <c r="F1844" s="3" t="s">
        <v>76</v>
      </c>
      <c r="G1844" s="3" t="s">
        <v>21</v>
      </c>
      <c r="H1844" s="2" t="s">
        <v>50</v>
      </c>
      <c r="I1844" s="2" t="s">
        <v>4441</v>
      </c>
      <c r="J1844" s="3" t="str">
        <f>HYPERLINK("https://www.boe.es/gazeta/dias/1829/09/05/pdfs/GMD-1829-123.pdf#page=3","Abrir facsímil")</f>
        <v>Abrir facsímil</v>
      </c>
      <c r="K1844" s="3" t="s">
        <v>52</v>
      </c>
    </row>
    <row r="1845" spans="1:11" ht="42" customHeight="1">
      <c r="A1845" s="2" t="s">
        <v>4442</v>
      </c>
      <c r="B1845" s="2" t="s">
        <v>4443</v>
      </c>
      <c r="C1845" s="2" t="s">
        <v>27</v>
      </c>
      <c r="D1845" s="2" t="s">
        <v>18</v>
      </c>
      <c r="E1845" s="5" t="s">
        <v>156</v>
      </c>
      <c r="F1845" s="3" t="s">
        <v>157</v>
      </c>
      <c r="G1845" s="3" t="s">
        <v>30</v>
      </c>
      <c r="H1845" s="2" t="s">
        <v>22</v>
      </c>
      <c r="I1845" s="2" t="s">
        <v>4444</v>
      </c>
      <c r="J1845" s="3" t="str">
        <f>HYPERLINK("https://www.boe.es/gazeta/dias/1829/12/05/pdfs/GMD-1829-169.pdf#page=4","Abrir facsímil")</f>
        <v>Abrir facsímil</v>
      </c>
      <c r="K1845" s="3" t="s">
        <v>24</v>
      </c>
    </row>
    <row r="1846" spans="1:11" ht="42" customHeight="1">
      <c r="A1846" s="2" t="s">
        <v>4445</v>
      </c>
      <c r="B1846" s="2" t="s">
        <v>4446</v>
      </c>
      <c r="C1846" s="2" t="s">
        <v>27</v>
      </c>
      <c r="D1846" s="2" t="s">
        <v>18</v>
      </c>
      <c r="E1846" s="5" t="s">
        <v>198</v>
      </c>
      <c r="F1846" s="3" t="s">
        <v>199</v>
      </c>
      <c r="G1846" s="3" t="s">
        <v>30</v>
      </c>
      <c r="H1846" s="2" t="s">
        <v>50</v>
      </c>
      <c r="I1846" s="2" t="s">
        <v>4447</v>
      </c>
      <c r="J1846" s="3" t="str">
        <f>HYPERLINK("https://www.boe.es/gazeta/dias/1829/05/19/pdfs/GMD-1829-76.pdf#page=4","Abrir facsímil")</f>
        <v>Abrir facsímil</v>
      </c>
      <c r="K1846" s="3" t="s">
        <v>52</v>
      </c>
    </row>
    <row r="1847" spans="1:11" ht="42" customHeight="1">
      <c r="A1847" s="2" t="s">
        <v>4445</v>
      </c>
      <c r="B1847" s="2" t="s">
        <v>4446</v>
      </c>
      <c r="C1847" s="2" t="s">
        <v>41</v>
      </c>
      <c r="D1847" s="2" t="s">
        <v>42</v>
      </c>
      <c r="E1847" s="5" t="s">
        <v>238</v>
      </c>
      <c r="F1847" s="3" t="s">
        <v>239</v>
      </c>
      <c r="G1847" s="3" t="s">
        <v>30</v>
      </c>
      <c r="H1847" s="2" t="s">
        <v>50</v>
      </c>
      <c r="I1847" s="2" t="s">
        <v>4448</v>
      </c>
      <c r="J1847" s="3" t="str">
        <f>HYPERLINK("https://www.boe.es/gazeta/dias/1829/07/23/pdfs/GMD-1829-104.pdf#page=4","Abrir facsímil")</f>
        <v>Abrir facsímil</v>
      </c>
      <c r="K1847" s="3" t="s">
        <v>52</v>
      </c>
    </row>
    <row r="1848" spans="1:11" ht="42" customHeight="1">
      <c r="A1848" s="2" t="s">
        <v>4449</v>
      </c>
      <c r="B1848" s="2" t="s">
        <v>4449</v>
      </c>
      <c r="C1848" s="2" t="s">
        <v>55</v>
      </c>
      <c r="D1848" s="2" t="s">
        <v>18</v>
      </c>
      <c r="E1848" s="5" t="s">
        <v>272</v>
      </c>
      <c r="F1848" s="3" t="s">
        <v>273</v>
      </c>
      <c r="G1848" s="3" t="s">
        <v>21</v>
      </c>
      <c r="H1848" s="2" t="s">
        <v>50</v>
      </c>
      <c r="I1848" s="2" t="s">
        <v>4450</v>
      </c>
      <c r="J1848" s="3" t="str">
        <f>HYPERLINK("https://www.boe.es/gazeta/dias/1829/07/11/pdfs/GMD-1829-99.pdf#page=3","Abrir facsímil")</f>
        <v>Abrir facsímil</v>
      </c>
      <c r="K1848" s="3" t="s">
        <v>52</v>
      </c>
    </row>
    <row r="1849" spans="1:11" ht="42" customHeight="1">
      <c r="A1849" s="2" t="s">
        <v>4451</v>
      </c>
      <c r="B1849" s="2" t="s">
        <v>4451</v>
      </c>
      <c r="C1849" s="2" t="s">
        <v>55</v>
      </c>
      <c r="D1849" s="2" t="s">
        <v>18</v>
      </c>
      <c r="E1849" s="5" t="s">
        <v>233</v>
      </c>
      <c r="F1849" s="3" t="s">
        <v>234</v>
      </c>
      <c r="G1849" s="3" t="s">
        <v>30</v>
      </c>
      <c r="H1849" s="2" t="s">
        <v>50</v>
      </c>
      <c r="I1849" s="2" t="s">
        <v>4452</v>
      </c>
      <c r="J1849" s="3" t="str">
        <f>HYPERLINK("https://www.boe.es/gazeta/dias/1829/03/07/pdfs/GMD-1829-29.pdf#page=4","Abrir facsímil")</f>
        <v>Abrir facsímil</v>
      </c>
      <c r="K1849" s="3" t="s">
        <v>52</v>
      </c>
    </row>
    <row r="1850" spans="1:11" ht="42" customHeight="1">
      <c r="A1850" s="2" t="s">
        <v>4453</v>
      </c>
      <c r="B1850" s="2" t="s">
        <v>4454</v>
      </c>
      <c r="C1850" s="2" t="s">
        <v>34</v>
      </c>
      <c r="D1850" s="2" t="s">
        <v>35</v>
      </c>
      <c r="E1850" s="5" t="s">
        <v>507</v>
      </c>
      <c r="F1850" s="3" t="s">
        <v>508</v>
      </c>
      <c r="G1850" s="3" t="s">
        <v>71</v>
      </c>
      <c r="H1850" s="2" t="s">
        <v>50</v>
      </c>
      <c r="I1850" s="2" t="s">
        <v>4455</v>
      </c>
      <c r="J1850" s="3" t="str">
        <f>HYPERLINK("https://www.boe.es/gazeta/dias/1829/12/26/pdfs/GMD-1829-178.pdf#page=2","Abrir facsímil")</f>
        <v>Abrir facsímil</v>
      </c>
      <c r="K1850" s="3" t="s">
        <v>52</v>
      </c>
    </row>
    <row r="1851" spans="1:11" ht="42" customHeight="1">
      <c r="A1851" s="2" t="s">
        <v>4456</v>
      </c>
      <c r="B1851" s="2" t="s">
        <v>4457</v>
      </c>
      <c r="C1851" s="2" t="s">
        <v>167</v>
      </c>
      <c r="D1851" s="2" t="s">
        <v>18</v>
      </c>
      <c r="E1851" s="5" t="s">
        <v>287</v>
      </c>
      <c r="F1851" s="3" t="s">
        <v>288</v>
      </c>
      <c r="G1851" s="3" t="s">
        <v>45</v>
      </c>
      <c r="H1851" s="2" t="s">
        <v>50</v>
      </c>
      <c r="I1851" s="2" t="s">
        <v>4458</v>
      </c>
      <c r="J1851" s="3" t="str">
        <f>HYPERLINK("https://www.boe.es/gazeta/dias/1829/12/08/pdfs/GMD-1829-170.pdf#page=1","Abrir facsímil")</f>
        <v>Abrir facsímil</v>
      </c>
      <c r="K1851" s="3" t="s">
        <v>52</v>
      </c>
    </row>
    <row r="1852" spans="1:11" ht="42" customHeight="1">
      <c r="A1852" s="2" t="s">
        <v>4459</v>
      </c>
      <c r="B1852" s="2" t="s">
        <v>4460</v>
      </c>
      <c r="C1852" s="2" t="s">
        <v>55</v>
      </c>
      <c r="D1852" s="2" t="s">
        <v>18</v>
      </c>
      <c r="E1852" s="5" t="s">
        <v>398</v>
      </c>
      <c r="F1852" s="3" t="s">
        <v>399</v>
      </c>
      <c r="G1852" s="3" t="s">
        <v>30</v>
      </c>
      <c r="H1852" s="2" t="s">
        <v>50</v>
      </c>
      <c r="I1852" s="2" t="s">
        <v>4461</v>
      </c>
      <c r="J1852" s="3" t="str">
        <f>HYPERLINK("https://www.boe.es/gazeta/dias/1829/12/24/pdfs/GMD-1829-177.pdf#page=4","Abrir facsímil")</f>
        <v>Abrir facsímil</v>
      </c>
      <c r="K1852" s="3" t="s">
        <v>52</v>
      </c>
    </row>
    <row r="1853" spans="1:11" ht="42" customHeight="1">
      <c r="A1853" s="2" t="s">
        <v>4462</v>
      </c>
      <c r="B1853" s="2" t="s">
        <v>4463</v>
      </c>
      <c r="C1853" s="2" t="s">
        <v>17</v>
      </c>
      <c r="D1853" s="2" t="s">
        <v>18</v>
      </c>
      <c r="E1853" s="5" t="s">
        <v>702</v>
      </c>
      <c r="F1853" s="3" t="s">
        <v>703</v>
      </c>
      <c r="G1853" s="3" t="s">
        <v>704</v>
      </c>
      <c r="H1853" s="2" t="s">
        <v>22</v>
      </c>
      <c r="I1853" s="2" t="s">
        <v>4464</v>
      </c>
      <c r="J1853" s="3" t="str">
        <f>HYPERLINK("https://www.boe.es/gazeta/dias/1829/02/17/pdfs/GMD-1829-21.pdf#page=4","Abrir facsímil")</f>
        <v>Abrir facsímil</v>
      </c>
      <c r="K1853" s="3" t="s">
        <v>24</v>
      </c>
    </row>
    <row r="1854" spans="1:11" ht="42" customHeight="1">
      <c r="A1854" s="2" t="s">
        <v>4465</v>
      </c>
      <c r="B1854" s="2" t="s">
        <v>4466</v>
      </c>
      <c r="C1854" s="2" t="s">
        <v>17</v>
      </c>
      <c r="D1854" s="2" t="s">
        <v>18</v>
      </c>
      <c r="E1854" s="5" t="s">
        <v>1299</v>
      </c>
      <c r="F1854" s="3" t="s">
        <v>1300</v>
      </c>
      <c r="G1854" s="3" t="s">
        <v>30</v>
      </c>
      <c r="H1854" s="2" t="s">
        <v>22</v>
      </c>
      <c r="I1854" s="2" t="s">
        <v>4467</v>
      </c>
      <c r="J1854" s="3" t="str">
        <f>HYPERLINK("https://www.boe.es/gazeta/dias/1829/12/22/pdfs/GMD-1829-176.pdf#page=4","Abrir facsímil")</f>
        <v>Abrir facsímil</v>
      </c>
      <c r="K1854" s="3" t="s">
        <v>24</v>
      </c>
    </row>
    <row r="1855" spans="1:11" ht="42" customHeight="1">
      <c r="A1855" s="2" t="s">
        <v>4468</v>
      </c>
      <c r="B1855" s="2" t="s">
        <v>4468</v>
      </c>
      <c r="C1855" s="2" t="s">
        <v>34</v>
      </c>
      <c r="D1855" s="2" t="s">
        <v>35</v>
      </c>
      <c r="E1855" s="5" t="s">
        <v>56</v>
      </c>
      <c r="F1855" s="3" t="s">
        <v>57</v>
      </c>
      <c r="G1855" s="3" t="s">
        <v>21</v>
      </c>
      <c r="H1855" s="2" t="s">
        <v>50</v>
      </c>
      <c r="I1855" s="2" t="s">
        <v>4469</v>
      </c>
      <c r="J1855" s="3" t="str">
        <f>HYPERLINK("https://www.boe.es/gazeta/dias/1829/09/15/pdfs/GMD-1829-134.pdf#page=3","Abrir facsímil")</f>
        <v>Abrir facsímil</v>
      </c>
      <c r="K1855" s="3" t="s">
        <v>52</v>
      </c>
    </row>
    <row r="1856" spans="1:11" ht="42" customHeight="1">
      <c r="A1856" s="2" t="s">
        <v>4470</v>
      </c>
      <c r="B1856" s="2" t="s">
        <v>4471</v>
      </c>
      <c r="C1856" s="2" t="s">
        <v>17</v>
      </c>
      <c r="D1856" s="2" t="s">
        <v>18</v>
      </c>
      <c r="E1856" s="5" t="s">
        <v>759</v>
      </c>
      <c r="F1856" s="3" t="s">
        <v>760</v>
      </c>
      <c r="G1856" s="3" t="s">
        <v>30</v>
      </c>
      <c r="H1856" s="2" t="s">
        <v>50</v>
      </c>
      <c r="I1856" s="2" t="s">
        <v>4472</v>
      </c>
      <c r="J1856" s="3" t="str">
        <f>HYPERLINK("https://www.boe.es/gazeta/dias/1829/09/12/pdfs/GMD-1829-127.pdf#page=4","Abrir facsímil")</f>
        <v>Abrir facsímil</v>
      </c>
      <c r="K1856" s="3" t="s">
        <v>52</v>
      </c>
    </row>
    <row r="1857" spans="1:11" ht="42" customHeight="1">
      <c r="A1857" s="2" t="s">
        <v>4473</v>
      </c>
      <c r="B1857" s="2" t="s">
        <v>4474</v>
      </c>
      <c r="C1857" s="2" t="s">
        <v>41</v>
      </c>
      <c r="D1857" s="2" t="s">
        <v>42</v>
      </c>
      <c r="E1857" s="5" t="s">
        <v>727</v>
      </c>
      <c r="F1857" s="3" t="s">
        <v>728</v>
      </c>
      <c r="G1857" s="3" t="s">
        <v>45</v>
      </c>
      <c r="H1857" s="2" t="s">
        <v>50</v>
      </c>
      <c r="I1857" s="2" t="s">
        <v>4475</v>
      </c>
      <c r="J1857" s="3" t="str">
        <f>HYPERLINK("https://www.boe.es/gazeta/dias/1829/02/07/pdfs/GMD-1829-17.pdf#page=1","Abrir facsímil")</f>
        <v>Abrir facsímil</v>
      </c>
      <c r="K1857" s="3" t="s">
        <v>52</v>
      </c>
    </row>
    <row r="1858" spans="1:11" ht="42" customHeight="1">
      <c r="A1858" s="2" t="s">
        <v>4476</v>
      </c>
      <c r="B1858" s="2" t="s">
        <v>4477</v>
      </c>
      <c r="C1858" s="2" t="s">
        <v>17</v>
      </c>
      <c r="D1858" s="2" t="s">
        <v>18</v>
      </c>
      <c r="E1858" s="5" t="s">
        <v>214</v>
      </c>
      <c r="F1858" s="3" t="s">
        <v>215</v>
      </c>
      <c r="G1858" s="3" t="s">
        <v>21</v>
      </c>
      <c r="H1858" s="2" t="s">
        <v>50</v>
      </c>
      <c r="I1858" s="2" t="s">
        <v>4478</v>
      </c>
      <c r="J1858" s="3" t="str">
        <f>HYPERLINK("https://www.boe.es/gazeta/dias/1829/08/13/pdfs/GMD-1829-113.pdf#page=3","Abrir facsímil")</f>
        <v>Abrir facsímil</v>
      </c>
      <c r="K1858" s="3" t="s">
        <v>52</v>
      </c>
    </row>
    <row r="1859" spans="1:11" ht="42" customHeight="1">
      <c r="A1859" s="2" t="s">
        <v>4479</v>
      </c>
      <c r="B1859" s="2" t="s">
        <v>4480</v>
      </c>
      <c r="C1859" s="2" t="s">
        <v>41</v>
      </c>
      <c r="D1859" s="2" t="s">
        <v>42</v>
      </c>
      <c r="E1859" s="5" t="s">
        <v>75</v>
      </c>
      <c r="F1859" s="3" t="s">
        <v>76</v>
      </c>
      <c r="G1859" s="3" t="s">
        <v>21</v>
      </c>
      <c r="H1859" s="2" t="s">
        <v>50</v>
      </c>
      <c r="I1859" s="2" t="s">
        <v>4481</v>
      </c>
      <c r="J1859" s="3" t="str">
        <f>HYPERLINK("https://www.boe.es/gazeta/dias/1829/09/05/pdfs/GMD-1829-123.pdf#page=3","Abrir facsímil")</f>
        <v>Abrir facsímil</v>
      </c>
      <c r="K1859" s="3" t="s">
        <v>52</v>
      </c>
    </row>
    <row r="1860" spans="1:11" ht="42" customHeight="1">
      <c r="A1860" s="2" t="s">
        <v>4482</v>
      </c>
      <c r="B1860" s="2" t="s">
        <v>4483</v>
      </c>
      <c r="C1860" s="2" t="s">
        <v>34</v>
      </c>
      <c r="D1860" s="2" t="s">
        <v>35</v>
      </c>
      <c r="E1860" s="5" t="s">
        <v>307</v>
      </c>
      <c r="F1860" s="3" t="s">
        <v>308</v>
      </c>
      <c r="G1860" s="3" t="s">
        <v>30</v>
      </c>
      <c r="H1860" s="2" t="s">
        <v>50</v>
      </c>
      <c r="I1860" s="2" t="s">
        <v>4484</v>
      </c>
      <c r="J1860" s="3" t="str">
        <f>HYPERLINK("https://www.boe.es/gazeta/dias/1829/06/13/pdfs/GMD-1829-87.pdf#page=4","Abrir facsímil")</f>
        <v>Abrir facsímil</v>
      </c>
      <c r="K1860" s="3" t="s">
        <v>52</v>
      </c>
    </row>
    <row r="1861" spans="1:11" ht="42" customHeight="1">
      <c r="A1861" s="2" t="s">
        <v>4485</v>
      </c>
      <c r="B1861" s="2" t="s">
        <v>4485</v>
      </c>
      <c r="C1861" s="2" t="s">
        <v>17</v>
      </c>
      <c r="D1861" s="2" t="s">
        <v>18</v>
      </c>
      <c r="E1861" s="5" t="s">
        <v>279</v>
      </c>
      <c r="F1861" s="3" t="s">
        <v>280</v>
      </c>
      <c r="G1861" s="3" t="s">
        <v>21</v>
      </c>
      <c r="H1861" s="2" t="s">
        <v>50</v>
      </c>
      <c r="I1861" s="2" t="s">
        <v>4486</v>
      </c>
      <c r="J1861" s="3" t="str">
        <f>HYPERLINK("https://www.boe.es/gazeta/dias/1829/06/27/pdfs/GMD-1829-93.pdf#page=3","Abrir facsímil")</f>
        <v>Abrir facsímil</v>
      </c>
      <c r="K1861" s="3" t="s">
        <v>52</v>
      </c>
    </row>
    <row r="1862" spans="1:11" ht="42" customHeight="1">
      <c r="A1862" s="2" t="s">
        <v>4487</v>
      </c>
      <c r="B1862" s="2" t="s">
        <v>4488</v>
      </c>
      <c r="C1862" s="2" t="s">
        <v>17</v>
      </c>
      <c r="D1862" s="2" t="s">
        <v>18</v>
      </c>
      <c r="E1862" s="5" t="s">
        <v>745</v>
      </c>
      <c r="F1862" s="3" t="s">
        <v>746</v>
      </c>
      <c r="G1862" s="3" t="s">
        <v>747</v>
      </c>
      <c r="H1862" s="2" t="s">
        <v>50</v>
      </c>
      <c r="I1862" s="2" t="s">
        <v>4489</v>
      </c>
      <c r="J1862" s="3" t="str">
        <f>HYPERLINK("https://www.boe.es/gazeta/dias/1829/05/16/pdfs/GMD-1829-72.pdf#page=3","Abrir facsímil")</f>
        <v>Abrir facsímil</v>
      </c>
      <c r="K1862" s="3" t="s">
        <v>52</v>
      </c>
    </row>
    <row r="1863" spans="1:11" ht="42" customHeight="1">
      <c r="A1863" s="2" t="s">
        <v>4490</v>
      </c>
      <c r="B1863" s="2" t="s">
        <v>4491</v>
      </c>
      <c r="C1863" s="2" t="s">
        <v>55</v>
      </c>
      <c r="D1863" s="2" t="s">
        <v>18</v>
      </c>
      <c r="E1863" s="5" t="s">
        <v>83</v>
      </c>
      <c r="F1863" s="3" t="s">
        <v>84</v>
      </c>
      <c r="G1863" s="3" t="s">
        <v>1177</v>
      </c>
      <c r="H1863" s="2" t="s">
        <v>50</v>
      </c>
      <c r="I1863" s="2" t="s">
        <v>4492</v>
      </c>
      <c r="J1863" s="3" t="str">
        <f>HYPERLINK("https://www.boe.es/gazeta/dias/1829/08/04/pdfs/GMD-1829-109.pdf#page=3","Abrir facsímil")</f>
        <v>Abrir facsímil</v>
      </c>
      <c r="K1863" s="3" t="s">
        <v>52</v>
      </c>
    </row>
    <row r="1864" spans="1:11" ht="42" customHeight="1">
      <c r="A1864" s="2" t="s">
        <v>4493</v>
      </c>
      <c r="B1864" s="2" t="s">
        <v>4494</v>
      </c>
      <c r="C1864" s="2" t="s">
        <v>17</v>
      </c>
      <c r="D1864" s="2" t="s">
        <v>18</v>
      </c>
      <c r="E1864" s="5" t="s">
        <v>691</v>
      </c>
      <c r="F1864" s="3" t="s">
        <v>692</v>
      </c>
      <c r="G1864" s="3" t="s">
        <v>30</v>
      </c>
      <c r="H1864" s="2" t="s">
        <v>22</v>
      </c>
      <c r="I1864" s="2" t="s">
        <v>4495</v>
      </c>
      <c r="J1864" s="3" t="str">
        <f>HYPERLINK("https://www.boe.es/gazeta/dias/1829/11/28/pdfs/GMD-1829-166.pdf#page=4","Abrir facsímil")</f>
        <v>Abrir facsímil</v>
      </c>
      <c r="K1864" s="3" t="s">
        <v>24</v>
      </c>
    </row>
    <row r="1865" spans="1:11" ht="42" customHeight="1">
      <c r="A1865" s="2" t="s">
        <v>4496</v>
      </c>
      <c r="B1865" s="2" t="s">
        <v>4497</v>
      </c>
      <c r="C1865" s="2" t="s">
        <v>34</v>
      </c>
      <c r="D1865" s="2" t="s">
        <v>35</v>
      </c>
      <c r="E1865" s="5" t="s">
        <v>194</v>
      </c>
      <c r="F1865" s="3" t="s">
        <v>195</v>
      </c>
      <c r="G1865" s="3" t="s">
        <v>21</v>
      </c>
      <c r="H1865" s="2" t="s">
        <v>22</v>
      </c>
      <c r="I1865" s="2" t="s">
        <v>4498</v>
      </c>
      <c r="J1865" s="3" t="str">
        <f>HYPERLINK("https://www.boe.es/gazeta/dias/1829/05/07/pdfs/GMD-1829-55.pdf#page=3","Abrir facsímil")</f>
        <v>Abrir facsímil</v>
      </c>
      <c r="K1865" s="3" t="s">
        <v>24</v>
      </c>
    </row>
    <row r="1866" spans="1:11" ht="42" customHeight="1">
      <c r="A1866" s="2" t="s">
        <v>4499</v>
      </c>
      <c r="B1866" s="2" t="s">
        <v>4500</v>
      </c>
      <c r="C1866" s="2" t="s">
        <v>17</v>
      </c>
      <c r="D1866" s="2" t="s">
        <v>18</v>
      </c>
      <c r="E1866" s="5" t="s">
        <v>178</v>
      </c>
      <c r="F1866" s="3" t="s">
        <v>179</v>
      </c>
      <c r="G1866" s="3" t="s">
        <v>21</v>
      </c>
      <c r="H1866" s="2" t="s">
        <v>50</v>
      </c>
      <c r="I1866" s="2" t="s">
        <v>4501</v>
      </c>
      <c r="J1866" s="3" t="str">
        <f>HYPERLINK("https://www.boe.es/gazeta/dias/1829/01/15/pdfs/GMD-1829-7.pdf#page=3","Abrir facsímil")</f>
        <v>Abrir facsímil</v>
      </c>
      <c r="K1866" s="3" t="s">
        <v>52</v>
      </c>
    </row>
    <row r="1867" spans="1:11" ht="42" customHeight="1">
      <c r="A1867" s="2" t="s">
        <v>4502</v>
      </c>
      <c r="B1867" s="2" t="s">
        <v>4503</v>
      </c>
      <c r="C1867" s="2" t="s">
        <v>167</v>
      </c>
      <c r="D1867" s="2" t="s">
        <v>18</v>
      </c>
      <c r="E1867" s="5" t="s">
        <v>754</v>
      </c>
      <c r="F1867" s="3" t="s">
        <v>755</v>
      </c>
      <c r="G1867" s="3" t="s">
        <v>21</v>
      </c>
      <c r="H1867" s="2" t="s">
        <v>50</v>
      </c>
      <c r="I1867" s="2" t="s">
        <v>4504</v>
      </c>
      <c r="J1867" s="3" t="str">
        <f>HYPERLINK("https://www.boe.es/gazeta/dias/1829/03/12/pdfs/GMD-1829-31.pdf#page=3","Abrir facsímil")</f>
        <v>Abrir facsímil</v>
      </c>
      <c r="K1867" s="3" t="s">
        <v>52</v>
      </c>
    </row>
    <row r="1868" spans="1:11" ht="42" customHeight="1">
      <c r="A1868" s="2" t="s">
        <v>4505</v>
      </c>
      <c r="B1868" s="2" t="s">
        <v>4505</v>
      </c>
      <c r="C1868" s="2" t="s">
        <v>27</v>
      </c>
      <c r="D1868" s="2" t="s">
        <v>18</v>
      </c>
      <c r="E1868" s="5" t="s">
        <v>671</v>
      </c>
      <c r="F1868" s="3" t="s">
        <v>672</v>
      </c>
      <c r="G1868" s="3" t="s">
        <v>30</v>
      </c>
      <c r="H1868" s="2" t="s">
        <v>50</v>
      </c>
      <c r="I1868" s="2" t="s">
        <v>4506</v>
      </c>
      <c r="J1868" s="3" t="str">
        <f>HYPERLINK("https://www.boe.es/gazeta/dias/1829/04/11/pdfs/GMD-1829-44.pdf#page=4","Abrir facsímil")</f>
        <v>Abrir facsímil</v>
      </c>
      <c r="K1868" s="3" t="s">
        <v>52</v>
      </c>
    </row>
    <row r="1869" spans="1:11" ht="42" customHeight="1">
      <c r="A1869" s="2" t="s">
        <v>4505</v>
      </c>
      <c r="B1869" s="2" t="s">
        <v>4505</v>
      </c>
      <c r="C1869" s="2" t="s">
        <v>34</v>
      </c>
      <c r="D1869" s="2" t="s">
        <v>35</v>
      </c>
      <c r="E1869" s="5" t="s">
        <v>124</v>
      </c>
      <c r="F1869" s="3" t="s">
        <v>125</v>
      </c>
      <c r="G1869" s="3" t="s">
        <v>21</v>
      </c>
      <c r="H1869" s="2" t="s">
        <v>50</v>
      </c>
      <c r="I1869" s="2" t="s">
        <v>4507</v>
      </c>
      <c r="J1869" s="3" t="str">
        <f>HYPERLINK("https://www.boe.es/gazeta/dias/1829/05/09/pdfs/GMD-1829-56.pdf#page=3","Abrir facsímil")</f>
        <v>Abrir facsímil</v>
      </c>
      <c r="K1869" s="3" t="s">
        <v>52</v>
      </c>
    </row>
    <row r="1870" spans="1:11" ht="42" customHeight="1">
      <c r="A1870" s="2" t="s">
        <v>4505</v>
      </c>
      <c r="B1870" s="2" t="s">
        <v>4505</v>
      </c>
      <c r="C1870" s="2" t="s">
        <v>41</v>
      </c>
      <c r="D1870" s="2" t="s">
        <v>42</v>
      </c>
      <c r="E1870" s="5" t="s">
        <v>152</v>
      </c>
      <c r="F1870" s="3" t="s">
        <v>153</v>
      </c>
      <c r="G1870" s="3" t="s">
        <v>21</v>
      </c>
      <c r="H1870" s="2" t="s">
        <v>50</v>
      </c>
      <c r="I1870" s="2" t="s">
        <v>4508</v>
      </c>
      <c r="J1870" s="3" t="str">
        <f>HYPERLINK("https://www.boe.es/gazeta/dias/1829/06/02/pdfs/GMD-1829-82.pdf#page=3","Abrir facsímil")</f>
        <v>Abrir facsímil</v>
      </c>
      <c r="K1870" s="3" t="s">
        <v>52</v>
      </c>
    </row>
    <row r="1871" spans="1:11" ht="42" customHeight="1">
      <c r="A1871" s="2" t="s">
        <v>4505</v>
      </c>
      <c r="B1871" s="2" t="s">
        <v>4505</v>
      </c>
      <c r="C1871" s="2" t="s">
        <v>589</v>
      </c>
      <c r="D1871" s="2" t="s">
        <v>35</v>
      </c>
      <c r="E1871" s="5" t="s">
        <v>214</v>
      </c>
      <c r="F1871" s="3" t="s">
        <v>215</v>
      </c>
      <c r="G1871" s="3" t="s">
        <v>21</v>
      </c>
      <c r="H1871" s="2" t="s">
        <v>50</v>
      </c>
      <c r="I1871" s="2" t="s">
        <v>4509</v>
      </c>
      <c r="J1871" s="3" t="str">
        <f>HYPERLINK("https://www.boe.es/gazeta/dias/1829/08/13/pdfs/GMD-1829-113.pdf#page=3","Abrir facsímil")</f>
        <v>Abrir facsímil</v>
      </c>
      <c r="K1871" s="3" t="s">
        <v>52</v>
      </c>
    </row>
    <row r="1872" spans="1:11" ht="42" customHeight="1">
      <c r="A1872" s="2" t="s">
        <v>4505</v>
      </c>
      <c r="B1872" s="2" t="s">
        <v>4505</v>
      </c>
      <c r="C1872" s="2" t="s">
        <v>41</v>
      </c>
      <c r="D1872" s="2" t="s">
        <v>42</v>
      </c>
      <c r="E1872" s="5" t="s">
        <v>584</v>
      </c>
      <c r="F1872" s="3" t="s">
        <v>585</v>
      </c>
      <c r="G1872" s="3" t="s">
        <v>21</v>
      </c>
      <c r="H1872" s="2" t="s">
        <v>50</v>
      </c>
      <c r="I1872" s="2" t="s">
        <v>4510</v>
      </c>
      <c r="J1872" s="3" t="str">
        <f>HYPERLINK("https://www.boe.es/gazeta/dias/1829/08/15/pdfs/GMD-1829-114.pdf#page=3","Abrir facsímil")</f>
        <v>Abrir facsímil</v>
      </c>
      <c r="K1872" s="3" t="s">
        <v>52</v>
      </c>
    </row>
    <row r="1873" spans="1:11" ht="42" customHeight="1">
      <c r="A1873" s="2" t="s">
        <v>4511</v>
      </c>
      <c r="B1873" s="2" t="s">
        <v>4511</v>
      </c>
      <c r="C1873" s="2" t="s">
        <v>589</v>
      </c>
      <c r="D1873" s="2" t="s">
        <v>35</v>
      </c>
      <c r="E1873" s="5" t="s">
        <v>299</v>
      </c>
      <c r="F1873" s="3" t="s">
        <v>300</v>
      </c>
      <c r="G1873" s="3" t="s">
        <v>21</v>
      </c>
      <c r="H1873" s="2" t="s">
        <v>50</v>
      </c>
      <c r="I1873" s="2" t="s">
        <v>4512</v>
      </c>
      <c r="J1873" s="3" t="str">
        <f>HYPERLINK("https://www.boe.es/gazeta/dias/1829/08/20/pdfs/GMD-1829-116.pdf#page=3","Abrir facsímil")</f>
        <v>Abrir facsímil</v>
      </c>
      <c r="K1873" s="3" t="s">
        <v>52</v>
      </c>
    </row>
    <row r="1874" spans="1:11" ht="42" customHeight="1">
      <c r="A1874" s="2" t="s">
        <v>4505</v>
      </c>
      <c r="B1874" s="2" t="s">
        <v>4505</v>
      </c>
      <c r="C1874" s="2" t="s">
        <v>41</v>
      </c>
      <c r="D1874" s="2" t="s">
        <v>42</v>
      </c>
      <c r="E1874" s="5" t="s">
        <v>691</v>
      </c>
      <c r="F1874" s="3" t="s">
        <v>692</v>
      </c>
      <c r="G1874" s="3" t="s">
        <v>30</v>
      </c>
      <c r="H1874" s="2" t="s">
        <v>50</v>
      </c>
      <c r="I1874" s="2" t="s">
        <v>4513</v>
      </c>
      <c r="J1874" s="3" t="str">
        <f>HYPERLINK("https://www.boe.es/gazeta/dias/1829/11/28/pdfs/GMD-1829-166.pdf#page=4","Abrir facsímil")</f>
        <v>Abrir facsímil</v>
      </c>
      <c r="K1874" s="3" t="s">
        <v>52</v>
      </c>
    </row>
    <row r="1875" spans="1:11" ht="42" customHeight="1">
      <c r="A1875" s="2" t="s">
        <v>4514</v>
      </c>
      <c r="B1875" s="2" t="s">
        <v>4514</v>
      </c>
      <c r="C1875" s="2" t="s">
        <v>61</v>
      </c>
      <c r="D1875" s="2" t="s">
        <v>18</v>
      </c>
      <c r="E1875" s="5" t="s">
        <v>316</v>
      </c>
      <c r="F1875" s="3" t="s">
        <v>317</v>
      </c>
      <c r="G1875" s="3" t="s">
        <v>30</v>
      </c>
      <c r="H1875" s="2" t="s">
        <v>50</v>
      </c>
      <c r="I1875" s="2" t="s">
        <v>4515</v>
      </c>
      <c r="J1875" s="3" t="str">
        <f>HYPERLINK("https://www.boe.es/gazeta/dias/1829/09/22/pdfs/GMD-1829-137.pdf#page=4","Abrir facsímil")</f>
        <v>Abrir facsímil</v>
      </c>
      <c r="K1875" s="3" t="s">
        <v>52</v>
      </c>
    </row>
    <row r="1876" spans="1:11" ht="42" customHeight="1">
      <c r="A1876" s="2" t="s">
        <v>4516</v>
      </c>
      <c r="B1876" s="2" t="s">
        <v>4517</v>
      </c>
      <c r="C1876" s="2" t="s">
        <v>167</v>
      </c>
      <c r="D1876" s="2" t="s">
        <v>18</v>
      </c>
      <c r="E1876" s="5" t="s">
        <v>287</v>
      </c>
      <c r="F1876" s="3" t="s">
        <v>288</v>
      </c>
      <c r="G1876" s="3" t="s">
        <v>45</v>
      </c>
      <c r="H1876" s="2" t="s">
        <v>50</v>
      </c>
      <c r="I1876" s="2" t="s">
        <v>4518</v>
      </c>
      <c r="J1876" s="3" t="str">
        <f>HYPERLINK("https://www.boe.es/gazeta/dias/1829/12/08/pdfs/GMD-1829-170.pdf#page=1","Abrir facsímil")</f>
        <v>Abrir facsímil</v>
      </c>
      <c r="K1876" s="3" t="s">
        <v>52</v>
      </c>
    </row>
    <row r="1877" spans="1:11" ht="42" customHeight="1">
      <c r="A1877" s="2" t="s">
        <v>4519</v>
      </c>
      <c r="B1877" s="2" t="s">
        <v>4520</v>
      </c>
      <c r="C1877" s="2" t="s">
        <v>41</v>
      </c>
      <c r="D1877" s="2" t="s">
        <v>42</v>
      </c>
      <c r="E1877" s="5" t="s">
        <v>183</v>
      </c>
      <c r="F1877" s="3" t="s">
        <v>184</v>
      </c>
      <c r="G1877" s="3" t="s">
        <v>21</v>
      </c>
      <c r="H1877" s="2" t="s">
        <v>50</v>
      </c>
      <c r="I1877" s="2" t="s">
        <v>4521</v>
      </c>
      <c r="J1877" s="3" t="str">
        <f>HYPERLINK("https://www.boe.es/gazeta/dias/1829/10/13/pdfs/GMD-1829-146.pdf#page=3","Abrir facsímil")</f>
        <v>Abrir facsímil</v>
      </c>
      <c r="K1877" s="3" t="s">
        <v>52</v>
      </c>
    </row>
    <row r="1878" spans="1:11" ht="42" customHeight="1">
      <c r="A1878" s="2" t="s">
        <v>4522</v>
      </c>
      <c r="B1878" s="2" t="s">
        <v>4523</v>
      </c>
      <c r="C1878" s="2" t="s">
        <v>17</v>
      </c>
      <c r="D1878" s="2" t="s">
        <v>18</v>
      </c>
      <c r="E1878" s="5" t="s">
        <v>287</v>
      </c>
      <c r="F1878" s="3" t="s">
        <v>288</v>
      </c>
      <c r="G1878" s="3" t="s">
        <v>45</v>
      </c>
      <c r="H1878" s="2" t="s">
        <v>50</v>
      </c>
      <c r="I1878" s="2" t="s">
        <v>4524</v>
      </c>
      <c r="J1878" s="3" t="str">
        <f>HYPERLINK("https://www.boe.es/gazeta/dias/1829/12/08/pdfs/GMD-1829-170.pdf#page=1","Abrir facsímil")</f>
        <v>Abrir facsímil</v>
      </c>
      <c r="K1878" s="3" t="s">
        <v>52</v>
      </c>
    </row>
    <row r="1879" spans="1:11" ht="42" customHeight="1">
      <c r="A1879" s="2" t="s">
        <v>4525</v>
      </c>
      <c r="B1879" s="2" t="s">
        <v>4526</v>
      </c>
      <c r="C1879" s="2" t="s">
        <v>61</v>
      </c>
      <c r="D1879" s="2" t="s">
        <v>18</v>
      </c>
      <c r="E1879" s="5" t="s">
        <v>375</v>
      </c>
      <c r="F1879" s="3" t="s">
        <v>376</v>
      </c>
      <c r="G1879" s="3" t="s">
        <v>45</v>
      </c>
      <c r="H1879" s="2" t="s">
        <v>50</v>
      </c>
      <c r="I1879" s="2" t="s">
        <v>4527</v>
      </c>
      <c r="J1879" s="3" t="str">
        <f>HYPERLINK("https://www.boe.es/gazeta/dias/1829/10/31/pdfs/GMD-1829-154.pdf#page=1","Abrir facsímil")</f>
        <v>Abrir facsímil</v>
      </c>
      <c r="K1879" s="3" t="s">
        <v>52</v>
      </c>
    </row>
    <row r="1880" spans="1:11" ht="42" customHeight="1">
      <c r="A1880" s="2" t="s">
        <v>4528</v>
      </c>
      <c r="B1880" s="2" t="s">
        <v>4528</v>
      </c>
      <c r="C1880" s="2" t="s">
        <v>17</v>
      </c>
      <c r="D1880" s="2" t="s">
        <v>18</v>
      </c>
      <c r="E1880" s="5" t="s">
        <v>299</v>
      </c>
      <c r="F1880" s="3" t="s">
        <v>300</v>
      </c>
      <c r="G1880" s="3" t="s">
        <v>30</v>
      </c>
      <c r="H1880" s="2" t="s">
        <v>50</v>
      </c>
      <c r="I1880" s="2" t="s">
        <v>4529</v>
      </c>
      <c r="J1880" s="3" t="str">
        <f>HYPERLINK("https://www.boe.es/gazeta/dias/1829/08/20/pdfs/GMD-1829-116.pdf#page=4","Abrir facsímil")</f>
        <v>Abrir facsímil</v>
      </c>
      <c r="K1880" s="3" t="s">
        <v>52</v>
      </c>
    </row>
    <row r="1881" spans="1:11" ht="42" customHeight="1">
      <c r="A1881" s="2" t="s">
        <v>4530</v>
      </c>
      <c r="B1881" s="2" t="s">
        <v>4530</v>
      </c>
      <c r="C1881" s="2" t="s">
        <v>41</v>
      </c>
      <c r="D1881" s="2" t="s">
        <v>42</v>
      </c>
      <c r="E1881" s="5" t="s">
        <v>1642</v>
      </c>
      <c r="F1881" s="3" t="s">
        <v>1643</v>
      </c>
      <c r="G1881" s="3" t="s">
        <v>21</v>
      </c>
      <c r="H1881" s="2" t="s">
        <v>50</v>
      </c>
      <c r="I1881" s="2" t="s">
        <v>4531</v>
      </c>
      <c r="J1881" s="3" t="str">
        <f>HYPERLINK("https://www.boe.es/gazeta/dias/1829/09/24/pdfs/GMD-1829-138.pdf#page=3","Abrir facsímil")</f>
        <v>Abrir facsímil</v>
      </c>
      <c r="K1881" s="3" t="s">
        <v>52</v>
      </c>
    </row>
    <row r="1882" spans="1:11" ht="42" customHeight="1">
      <c r="A1882" s="2" t="s">
        <v>4532</v>
      </c>
      <c r="B1882" s="2" t="s">
        <v>4533</v>
      </c>
      <c r="C1882" s="2" t="s">
        <v>41</v>
      </c>
      <c r="D1882" s="2" t="s">
        <v>42</v>
      </c>
      <c r="E1882" s="5" t="s">
        <v>202</v>
      </c>
      <c r="F1882" s="3" t="s">
        <v>203</v>
      </c>
      <c r="G1882" s="3" t="s">
        <v>30</v>
      </c>
      <c r="H1882" s="2" t="s">
        <v>50</v>
      </c>
      <c r="I1882" s="2" t="s">
        <v>4534</v>
      </c>
      <c r="J1882" s="3" t="str">
        <f>HYPERLINK("https://www.boe.es/gazeta/dias/1829/04/07/pdfs/GMD-1829-42.pdf#page=4","Abrir facsímil")</f>
        <v>Abrir facsímil</v>
      </c>
      <c r="K1882" s="3" t="s">
        <v>52</v>
      </c>
    </row>
    <row r="1883" spans="1:11" ht="42" customHeight="1">
      <c r="A1883" s="2" t="s">
        <v>4535</v>
      </c>
      <c r="B1883" s="2" t="s">
        <v>4535</v>
      </c>
      <c r="C1883" s="2" t="s">
        <v>41</v>
      </c>
      <c r="D1883" s="2" t="s">
        <v>42</v>
      </c>
      <c r="E1883" s="5" t="s">
        <v>120</v>
      </c>
      <c r="F1883" s="3" t="s">
        <v>121</v>
      </c>
      <c r="G1883" s="3" t="s">
        <v>71</v>
      </c>
      <c r="H1883" s="2" t="s">
        <v>50</v>
      </c>
      <c r="I1883" s="2" t="s">
        <v>4536</v>
      </c>
      <c r="J1883" s="3" t="str">
        <f>HYPERLINK("https://www.boe.es/gazeta/dias/1829/09/10/pdfs/GMD-1829-126.pdf#page=2","Abrir facsímil")</f>
        <v>Abrir facsímil</v>
      </c>
      <c r="K1883" s="3" t="s">
        <v>52</v>
      </c>
    </row>
    <row r="1884" spans="1:11" ht="42" customHeight="1">
      <c r="A1884" s="2" t="s">
        <v>4537</v>
      </c>
      <c r="B1884" s="2" t="s">
        <v>4538</v>
      </c>
      <c r="C1884" s="2" t="s">
        <v>27</v>
      </c>
      <c r="D1884" s="2" t="s">
        <v>18</v>
      </c>
      <c r="E1884" s="5" t="s">
        <v>1279</v>
      </c>
      <c r="F1884" s="3" t="s">
        <v>1280</v>
      </c>
      <c r="G1884" s="3" t="s">
        <v>30</v>
      </c>
      <c r="H1884" s="2" t="s">
        <v>50</v>
      </c>
      <c r="I1884" s="2" t="s">
        <v>4539</v>
      </c>
      <c r="J1884" s="3" t="str">
        <f>HYPERLINK("https://www.boe.es/gazeta/dias/1829/06/30/pdfs/GMD-1829-94.pdf#page=4","Abrir facsímil")</f>
        <v>Abrir facsímil</v>
      </c>
      <c r="K1884" s="3" t="s">
        <v>52</v>
      </c>
    </row>
    <row r="1885" spans="1:11" ht="42" customHeight="1">
      <c r="A1885" s="2" t="s">
        <v>4540</v>
      </c>
      <c r="B1885" s="2" t="s">
        <v>4541</v>
      </c>
      <c r="C1885" s="2" t="s">
        <v>17</v>
      </c>
      <c r="D1885" s="2" t="s">
        <v>18</v>
      </c>
      <c r="E1885" s="5" t="s">
        <v>183</v>
      </c>
      <c r="F1885" s="3" t="s">
        <v>184</v>
      </c>
      <c r="G1885" s="3" t="s">
        <v>21</v>
      </c>
      <c r="H1885" s="2" t="s">
        <v>50</v>
      </c>
      <c r="I1885" s="2" t="s">
        <v>4542</v>
      </c>
      <c r="J1885" s="3" t="str">
        <f>HYPERLINK("https://www.boe.es/gazeta/dias/1829/10/13/pdfs/GMD-1829-146.pdf#page=3","Abrir facsímil")</f>
        <v>Abrir facsímil</v>
      </c>
      <c r="K1885" s="3" t="s">
        <v>52</v>
      </c>
    </row>
    <row r="1886" spans="1:11" ht="42" customHeight="1">
      <c r="A1886" s="2" t="s">
        <v>4543</v>
      </c>
      <c r="B1886" s="2" t="s">
        <v>4543</v>
      </c>
      <c r="C1886" s="2" t="s">
        <v>41</v>
      </c>
      <c r="D1886" s="2" t="s">
        <v>42</v>
      </c>
      <c r="E1886" s="5" t="s">
        <v>173</v>
      </c>
      <c r="F1886" s="3" t="s">
        <v>174</v>
      </c>
      <c r="G1886" s="3" t="s">
        <v>71</v>
      </c>
      <c r="H1886" s="2" t="s">
        <v>50</v>
      </c>
      <c r="I1886" s="2" t="s">
        <v>4544</v>
      </c>
      <c r="J1886" s="3" t="str">
        <f>HYPERLINK("https://www.boe.es/gazeta/dias/1829/08/01/pdfs/GMD-1829-108.pdf#page=2","Abrir facsímil")</f>
        <v>Abrir facsímil</v>
      </c>
      <c r="K1886" s="3" t="s">
        <v>52</v>
      </c>
    </row>
    <row r="1887" spans="1:11" ht="42" customHeight="1">
      <c r="A1887" s="2" t="s">
        <v>4545</v>
      </c>
      <c r="B1887" s="2" t="s">
        <v>4546</v>
      </c>
      <c r="C1887" s="2" t="s">
        <v>41</v>
      </c>
      <c r="D1887" s="2" t="s">
        <v>42</v>
      </c>
      <c r="E1887" s="5" t="s">
        <v>248</v>
      </c>
      <c r="F1887" s="3" t="s">
        <v>249</v>
      </c>
      <c r="G1887" s="3" t="s">
        <v>21</v>
      </c>
      <c r="H1887" s="2" t="s">
        <v>50</v>
      </c>
      <c r="I1887" s="2" t="s">
        <v>4547</v>
      </c>
      <c r="J1887" s="3" t="str">
        <f>HYPERLINK("https://www.boe.es/gazeta/dias/1829/12/31/pdfs/GMD-1829-180.pdf#page=3","Abrir facsímil")</f>
        <v>Abrir facsímil</v>
      </c>
      <c r="K1887" s="3" t="s">
        <v>52</v>
      </c>
    </row>
    <row r="1888" spans="1:11" ht="42" customHeight="1">
      <c r="A1888" s="2" t="s">
        <v>4548</v>
      </c>
      <c r="B1888" s="2" t="s">
        <v>4548</v>
      </c>
      <c r="C1888" s="2" t="s">
        <v>41</v>
      </c>
      <c r="D1888" s="2" t="s">
        <v>42</v>
      </c>
      <c r="E1888" s="5" t="s">
        <v>793</v>
      </c>
      <c r="F1888" s="3" t="s">
        <v>794</v>
      </c>
      <c r="G1888" s="3" t="s">
        <v>30</v>
      </c>
      <c r="H1888" s="2" t="s">
        <v>50</v>
      </c>
      <c r="I1888" s="2" t="s">
        <v>4549</v>
      </c>
      <c r="J1888" s="3" t="str">
        <f>HYPERLINK("https://www.boe.es/gazeta/dias/1829/03/19/pdfs/GMD-1829-34.pdf#page=4","Abrir facsímil")</f>
        <v>Abrir facsímil</v>
      </c>
      <c r="K1888" s="3" t="s">
        <v>52</v>
      </c>
    </row>
    <row r="1889" spans="1:11" ht="42" customHeight="1">
      <c r="A1889" s="2" t="s">
        <v>4550</v>
      </c>
      <c r="B1889" s="2" t="s">
        <v>4550</v>
      </c>
      <c r="C1889" s="2" t="s">
        <v>34</v>
      </c>
      <c r="D1889" s="2" t="s">
        <v>35</v>
      </c>
      <c r="E1889" s="5" t="s">
        <v>83</v>
      </c>
      <c r="F1889" s="3" t="s">
        <v>84</v>
      </c>
      <c r="G1889" s="3" t="s">
        <v>30</v>
      </c>
      <c r="H1889" s="2" t="s">
        <v>50</v>
      </c>
      <c r="I1889" s="2" t="s">
        <v>4551</v>
      </c>
      <c r="J1889" s="3" t="str">
        <f>HYPERLINK("https://www.boe.es/gazeta/dias/1829/08/04/pdfs/GMD-1829-109.pdf#page=4","Abrir facsímil")</f>
        <v>Abrir facsímil</v>
      </c>
      <c r="K1889" s="3" t="s">
        <v>52</v>
      </c>
    </row>
    <row r="1890" spans="1:11" ht="42" customHeight="1">
      <c r="A1890" s="2" t="s">
        <v>4552</v>
      </c>
      <c r="B1890" s="2" t="s">
        <v>4553</v>
      </c>
      <c r="C1890" s="2" t="s">
        <v>17</v>
      </c>
      <c r="D1890" s="2" t="s">
        <v>18</v>
      </c>
      <c r="E1890" s="5" t="s">
        <v>294</v>
      </c>
      <c r="F1890" s="3" t="s">
        <v>295</v>
      </c>
      <c r="G1890" s="3" t="s">
        <v>30</v>
      </c>
      <c r="H1890" s="2" t="s">
        <v>50</v>
      </c>
      <c r="I1890" s="2" t="s">
        <v>4554</v>
      </c>
      <c r="J1890" s="3" t="str">
        <f>HYPERLINK("https://www.boe.es/gazeta/dias/1829/03/21/pdfs/GMD-1829-35.pdf#page=4","Abrir facsímil")</f>
        <v>Abrir facsímil</v>
      </c>
      <c r="K1890" s="3" t="s">
        <v>52</v>
      </c>
    </row>
    <row r="1891" spans="1:11" ht="42" customHeight="1">
      <c r="A1891" s="2" t="s">
        <v>4555</v>
      </c>
      <c r="B1891" s="2" t="s">
        <v>4555</v>
      </c>
      <c r="C1891" s="2" t="s">
        <v>34</v>
      </c>
      <c r="D1891" s="2" t="s">
        <v>35</v>
      </c>
      <c r="E1891" s="5" t="s">
        <v>958</v>
      </c>
      <c r="F1891" s="3" t="s">
        <v>959</v>
      </c>
      <c r="G1891" s="3" t="s">
        <v>30</v>
      </c>
      <c r="H1891" s="2" t="s">
        <v>50</v>
      </c>
      <c r="I1891" s="2" t="s">
        <v>4556</v>
      </c>
      <c r="J1891" s="3" t="str">
        <f>HYPERLINK("https://www.boe.es/gazeta/dias/1829/09/19/pdfs/GMD-1829-136.pdf#page=4","Abrir facsímil")</f>
        <v>Abrir facsímil</v>
      </c>
      <c r="K1891" s="3" t="s">
        <v>52</v>
      </c>
    </row>
    <row r="1892" spans="1:11" ht="42" customHeight="1">
      <c r="A1892" s="2" t="s">
        <v>4557</v>
      </c>
      <c r="B1892" s="2" t="s">
        <v>4558</v>
      </c>
      <c r="C1892" s="2" t="s">
        <v>17</v>
      </c>
      <c r="D1892" s="2" t="s">
        <v>18</v>
      </c>
      <c r="E1892" s="5" t="s">
        <v>403</v>
      </c>
      <c r="F1892" s="3" t="s">
        <v>404</v>
      </c>
      <c r="G1892" s="3" t="s">
        <v>21</v>
      </c>
      <c r="H1892" s="2" t="s">
        <v>50</v>
      </c>
      <c r="I1892" s="2" t="s">
        <v>4559</v>
      </c>
      <c r="J1892" s="3" t="str">
        <f>HYPERLINK("https://www.boe.es/gazeta/dias/1829/10/22/pdfs/GMD-1829-150.pdf#page=3","Abrir facsímil")</f>
        <v>Abrir facsímil</v>
      </c>
      <c r="K1892" s="3" t="s">
        <v>52</v>
      </c>
    </row>
    <row r="1893" spans="1:11" ht="42" customHeight="1">
      <c r="A1893" s="2" t="s">
        <v>4560</v>
      </c>
      <c r="B1893" s="2" t="s">
        <v>4561</v>
      </c>
      <c r="C1893" s="2" t="s">
        <v>17</v>
      </c>
      <c r="D1893" s="2" t="s">
        <v>18</v>
      </c>
      <c r="E1893" s="5" t="s">
        <v>339</v>
      </c>
      <c r="F1893" s="3" t="s">
        <v>340</v>
      </c>
      <c r="G1893" s="3" t="s">
        <v>30</v>
      </c>
      <c r="H1893" s="2" t="s">
        <v>50</v>
      </c>
      <c r="I1893" s="2" t="s">
        <v>4562</v>
      </c>
      <c r="J1893" s="3" t="str">
        <f>HYPERLINK("https://www.boe.es/gazeta/dias/1829/03/03/pdfs/GMD-1829-27.pdf#page=4","Abrir facsímil")</f>
        <v>Abrir facsímil</v>
      </c>
      <c r="K1893" s="3" t="s">
        <v>52</v>
      </c>
    </row>
    <row r="1894" spans="1:11" ht="42" customHeight="1">
      <c r="A1894" s="2" t="s">
        <v>4563</v>
      </c>
      <c r="B1894" s="2" t="s">
        <v>4563</v>
      </c>
      <c r="C1894" s="2" t="s">
        <v>41</v>
      </c>
      <c r="D1894" s="2" t="s">
        <v>42</v>
      </c>
      <c r="E1894" s="5" t="s">
        <v>168</v>
      </c>
      <c r="F1894" s="3" t="s">
        <v>169</v>
      </c>
      <c r="G1894" s="3" t="s">
        <v>71</v>
      </c>
      <c r="H1894" s="2" t="s">
        <v>50</v>
      </c>
      <c r="I1894" s="2" t="s">
        <v>4564</v>
      </c>
      <c r="J1894" s="3" t="str">
        <f>HYPERLINK("https://www.boe.es/gazeta/dias/1829/07/04/pdfs/GMD-1829-96.pdf#page=2","Abrir facsímil")</f>
        <v>Abrir facsímil</v>
      </c>
      <c r="K1894" s="3" t="s">
        <v>52</v>
      </c>
    </row>
    <row r="1895" spans="1:11" ht="42" customHeight="1">
      <c r="A1895" s="2" t="s">
        <v>4565</v>
      </c>
      <c r="B1895" s="2" t="s">
        <v>4566</v>
      </c>
      <c r="C1895" s="2" t="s">
        <v>41</v>
      </c>
      <c r="D1895" s="2" t="s">
        <v>42</v>
      </c>
      <c r="E1895" s="5" t="s">
        <v>344</v>
      </c>
      <c r="F1895" s="3" t="s">
        <v>345</v>
      </c>
      <c r="G1895" s="3" t="s">
        <v>30</v>
      </c>
      <c r="H1895" s="2" t="s">
        <v>50</v>
      </c>
      <c r="I1895" s="2" t="s">
        <v>4567</v>
      </c>
      <c r="J1895" s="3" t="str">
        <f>HYPERLINK("https://www.boe.es/gazeta/dias/1829/08/29/pdfs/GMD-1829-120.pdf#page=4","Abrir facsímil")</f>
        <v>Abrir facsímil</v>
      </c>
      <c r="K1895" s="3" t="s">
        <v>52</v>
      </c>
    </row>
    <row r="1896" spans="1:11" ht="42" customHeight="1">
      <c r="A1896" s="2" t="s">
        <v>4568</v>
      </c>
      <c r="B1896" s="2" t="s">
        <v>4569</v>
      </c>
      <c r="C1896" s="2" t="s">
        <v>17</v>
      </c>
      <c r="D1896" s="2" t="s">
        <v>18</v>
      </c>
      <c r="E1896" s="5" t="s">
        <v>564</v>
      </c>
      <c r="F1896" s="3" t="s">
        <v>565</v>
      </c>
      <c r="G1896" s="3" t="s">
        <v>30</v>
      </c>
      <c r="H1896" s="2" t="s">
        <v>50</v>
      </c>
      <c r="I1896" s="2" t="s">
        <v>4570</v>
      </c>
      <c r="J1896" s="3" t="str">
        <f>HYPERLINK("https://www.boe.es/gazeta/dias/1829/02/05/pdfs/GMD-1829-16.pdf#page=4","Abrir facsímil")</f>
        <v>Abrir facsímil</v>
      </c>
      <c r="K1896" s="3" t="s">
        <v>52</v>
      </c>
    </row>
    <row r="1897" spans="1:11" ht="42" customHeight="1">
      <c r="A1897" s="2" t="s">
        <v>4571</v>
      </c>
      <c r="B1897" s="2" t="s">
        <v>4571</v>
      </c>
      <c r="C1897" s="2" t="s">
        <v>17</v>
      </c>
      <c r="D1897" s="2" t="s">
        <v>18</v>
      </c>
      <c r="E1897" s="5" t="s">
        <v>220</v>
      </c>
      <c r="F1897" s="3" t="s">
        <v>221</v>
      </c>
      <c r="G1897" s="3" t="s">
        <v>45</v>
      </c>
      <c r="H1897" s="2" t="s">
        <v>50</v>
      </c>
      <c r="I1897" s="2" t="s">
        <v>4572</v>
      </c>
      <c r="J1897" s="3" t="str">
        <f>HYPERLINK("https://www.boe.es/gazeta/dias/1829/12/10/pdfs/GMD-1829-171.pdf#page=1","Abrir facsímil")</f>
        <v>Abrir facsímil</v>
      </c>
      <c r="K1897" s="3" t="s">
        <v>52</v>
      </c>
    </row>
    <row r="1898" spans="1:11" ht="42" customHeight="1">
      <c r="A1898" s="2" t="s">
        <v>4573</v>
      </c>
      <c r="B1898" s="2" t="s">
        <v>4574</v>
      </c>
      <c r="C1898" s="2" t="s">
        <v>167</v>
      </c>
      <c r="D1898" s="2" t="s">
        <v>18</v>
      </c>
      <c r="E1898" s="5" t="s">
        <v>1275</v>
      </c>
      <c r="F1898" s="3" t="s">
        <v>1276</v>
      </c>
      <c r="G1898" s="3" t="s">
        <v>21</v>
      </c>
      <c r="H1898" s="2" t="s">
        <v>50</v>
      </c>
      <c r="I1898" s="2" t="s">
        <v>4575</v>
      </c>
      <c r="J1898" s="3" t="str">
        <f>HYPERLINK("https://www.boe.es/gazeta/dias/1829/06/23/pdfs/GMD-1829-91.pdf#page=3","Abrir facsímil")</f>
        <v>Abrir facsímil</v>
      </c>
      <c r="K1898" s="3" t="s">
        <v>52</v>
      </c>
    </row>
    <row r="1899" spans="1:11" ht="42" customHeight="1">
      <c r="A1899" s="2" t="s">
        <v>4576</v>
      </c>
      <c r="B1899" s="2" t="s">
        <v>4576</v>
      </c>
      <c r="C1899" s="2" t="s">
        <v>41</v>
      </c>
      <c r="D1899" s="2" t="s">
        <v>42</v>
      </c>
      <c r="E1899" s="5" t="s">
        <v>425</v>
      </c>
      <c r="F1899" s="3" t="s">
        <v>426</v>
      </c>
      <c r="G1899" s="3" t="s">
        <v>71</v>
      </c>
      <c r="H1899" s="2" t="s">
        <v>50</v>
      </c>
      <c r="I1899" s="2" t="s">
        <v>4577</v>
      </c>
      <c r="J1899" s="3" t="str">
        <f>HYPERLINK("https://www.boe.es/gazeta/dias/1829/10/15/pdfs/GMD-1829-147.pdf#page=2","Abrir facsímil")</f>
        <v>Abrir facsímil</v>
      </c>
      <c r="K1899" s="3" t="s">
        <v>52</v>
      </c>
    </row>
    <row r="1900" spans="1:11" ht="42" customHeight="1">
      <c r="A1900" s="2" t="s">
        <v>4578</v>
      </c>
      <c r="B1900" s="2" t="s">
        <v>4578</v>
      </c>
      <c r="C1900" s="2" t="s">
        <v>17</v>
      </c>
      <c r="D1900" s="2" t="s">
        <v>18</v>
      </c>
      <c r="E1900" s="5" t="s">
        <v>1815</v>
      </c>
      <c r="F1900" s="3" t="s">
        <v>1816</v>
      </c>
      <c r="G1900" s="3" t="s">
        <v>21</v>
      </c>
      <c r="H1900" s="2" t="s">
        <v>50</v>
      </c>
      <c r="I1900" s="2" t="s">
        <v>4579</v>
      </c>
      <c r="J1900" s="3" t="str">
        <f>HYPERLINK("https://www.boe.es/gazeta/dias/1829/12/12/pdfs/GMD-1829-172.pdf#page=3","Abrir facsímil")</f>
        <v>Abrir facsímil</v>
      </c>
      <c r="K1900" s="3" t="s">
        <v>52</v>
      </c>
    </row>
    <row r="1901" spans="1:11" ht="42" customHeight="1">
      <c r="A1901" s="2" t="s">
        <v>4580</v>
      </c>
      <c r="B1901" s="2" t="s">
        <v>4581</v>
      </c>
      <c r="C1901" s="2" t="s">
        <v>27</v>
      </c>
      <c r="D1901" s="2" t="s">
        <v>18</v>
      </c>
      <c r="E1901" s="5" t="s">
        <v>202</v>
      </c>
      <c r="F1901" s="3" t="s">
        <v>203</v>
      </c>
      <c r="G1901" s="3" t="s">
        <v>30</v>
      </c>
      <c r="H1901" s="2" t="s">
        <v>50</v>
      </c>
      <c r="I1901" s="2" t="s">
        <v>4582</v>
      </c>
      <c r="J1901" s="3" t="str">
        <f>HYPERLINK("https://www.boe.es/gazeta/dias/1829/04/07/pdfs/GMD-1829-42.pdf#page=4","Abrir facsímil")</f>
        <v>Abrir facsímil</v>
      </c>
      <c r="K1901" s="3" t="s">
        <v>52</v>
      </c>
    </row>
    <row r="1902" spans="1:11" ht="42" customHeight="1">
      <c r="A1902" s="2" t="s">
        <v>4583</v>
      </c>
      <c r="B1902" s="2" t="s">
        <v>4584</v>
      </c>
      <c r="C1902" s="2" t="s">
        <v>17</v>
      </c>
      <c r="D1902" s="2" t="s">
        <v>18</v>
      </c>
      <c r="E1902" s="5" t="s">
        <v>344</v>
      </c>
      <c r="F1902" s="3" t="s">
        <v>345</v>
      </c>
      <c r="G1902" s="3" t="s">
        <v>30</v>
      </c>
      <c r="H1902" s="2" t="s">
        <v>50</v>
      </c>
      <c r="I1902" s="2" t="s">
        <v>4585</v>
      </c>
      <c r="J1902" s="3" t="str">
        <f>HYPERLINK("https://www.boe.es/gazeta/dias/1829/08/29/pdfs/GMD-1829-120.pdf#page=4","Abrir facsímil")</f>
        <v>Abrir facsímil</v>
      </c>
      <c r="K1902" s="3" t="s">
        <v>52</v>
      </c>
    </row>
    <row r="1903" spans="1:11" ht="42" customHeight="1">
      <c r="A1903" s="2" t="s">
        <v>4586</v>
      </c>
      <c r="B1903" s="2" t="s">
        <v>4587</v>
      </c>
      <c r="C1903" s="2" t="s">
        <v>17</v>
      </c>
      <c r="D1903" s="2" t="s">
        <v>18</v>
      </c>
      <c r="E1903" s="5" t="s">
        <v>120</v>
      </c>
      <c r="F1903" s="3" t="s">
        <v>121</v>
      </c>
      <c r="G1903" s="3" t="s">
        <v>30</v>
      </c>
      <c r="H1903" s="2" t="s">
        <v>50</v>
      </c>
      <c r="I1903" s="2" t="s">
        <v>4588</v>
      </c>
      <c r="J1903" s="3" t="str">
        <f>HYPERLINK("https://www.boe.es/gazeta/dias/1829/09/10/pdfs/GMD-1829-126.pdf#page=4","Abrir facsímil")</f>
        <v>Abrir facsímil</v>
      </c>
      <c r="K1903" s="3" t="s">
        <v>52</v>
      </c>
    </row>
    <row r="1904" spans="1:11" ht="42" customHeight="1">
      <c r="A1904" s="2" t="s">
        <v>4589</v>
      </c>
      <c r="B1904" s="2" t="s">
        <v>4590</v>
      </c>
      <c r="C1904" s="2" t="s">
        <v>55</v>
      </c>
      <c r="D1904" s="2" t="s">
        <v>18</v>
      </c>
      <c r="E1904" s="5" t="s">
        <v>1833</v>
      </c>
      <c r="F1904" s="3" t="s">
        <v>1834</v>
      </c>
      <c r="G1904" s="3" t="s">
        <v>30</v>
      </c>
      <c r="H1904" s="2" t="s">
        <v>22</v>
      </c>
      <c r="I1904" s="2" t="s">
        <v>4591</v>
      </c>
      <c r="J1904" s="3" t="str">
        <f>HYPERLINK("https://www.boe.es/gazeta/dias/1829/07/18/pdfs/GMD-1829-102.pdf#page=4","Abrir facsímil")</f>
        <v>Abrir facsímil</v>
      </c>
      <c r="K1904" s="3" t="s">
        <v>24</v>
      </c>
    </row>
    <row r="1905" spans="1:11" ht="42" customHeight="1">
      <c r="A1905" s="2" t="s">
        <v>4592</v>
      </c>
      <c r="B1905" s="2" t="s">
        <v>4592</v>
      </c>
      <c r="C1905" s="2" t="s">
        <v>41</v>
      </c>
      <c r="D1905" s="2" t="s">
        <v>42</v>
      </c>
      <c r="E1905" s="5" t="s">
        <v>233</v>
      </c>
      <c r="F1905" s="3" t="s">
        <v>234</v>
      </c>
      <c r="G1905" s="3" t="s">
        <v>71</v>
      </c>
      <c r="H1905" s="2" t="s">
        <v>50</v>
      </c>
      <c r="I1905" s="2" t="s">
        <v>4593</v>
      </c>
      <c r="J1905" s="3" t="str">
        <f>HYPERLINK("https://www.boe.es/gazeta/dias/1829/03/07/pdfs/GMD-1829-29.pdf#page=2","Abrir facsímil")</f>
        <v>Abrir facsímil</v>
      </c>
      <c r="K1905" s="3" t="s">
        <v>52</v>
      </c>
    </row>
    <row r="1906" spans="1:11" ht="42" customHeight="1">
      <c r="A1906" s="2" t="s">
        <v>4594</v>
      </c>
      <c r="B1906" s="2" t="s">
        <v>4595</v>
      </c>
      <c r="C1906" s="2" t="s">
        <v>41</v>
      </c>
      <c r="D1906" s="2" t="s">
        <v>42</v>
      </c>
      <c r="E1906" s="5" t="s">
        <v>584</v>
      </c>
      <c r="F1906" s="3" t="s">
        <v>585</v>
      </c>
      <c r="G1906" s="3" t="s">
        <v>30</v>
      </c>
      <c r="H1906" s="2" t="s">
        <v>50</v>
      </c>
      <c r="I1906" s="2" t="s">
        <v>4596</v>
      </c>
      <c r="J1906" s="3" t="str">
        <f>HYPERLINK("https://www.boe.es/gazeta/dias/1829/08/15/pdfs/GMD-1829-114.pdf#page=4","Abrir facsímil")</f>
        <v>Abrir facsímil</v>
      </c>
      <c r="K1906" s="3" t="s">
        <v>52</v>
      </c>
    </row>
    <row r="1907" spans="1:11" ht="42" customHeight="1">
      <c r="A1907" s="2" t="s">
        <v>4597</v>
      </c>
      <c r="B1907" s="2" t="s">
        <v>4598</v>
      </c>
      <c r="C1907" s="2" t="s">
        <v>34</v>
      </c>
      <c r="D1907" s="2" t="s">
        <v>35</v>
      </c>
      <c r="E1907" s="5" t="s">
        <v>385</v>
      </c>
      <c r="F1907" s="3" t="s">
        <v>386</v>
      </c>
      <c r="G1907" s="3" t="s">
        <v>30</v>
      </c>
      <c r="H1907" s="2" t="s">
        <v>50</v>
      </c>
      <c r="I1907" s="2" t="s">
        <v>4599</v>
      </c>
      <c r="J1907" s="3" t="str">
        <f>HYPERLINK("https://www.boe.es/gazeta/dias/1829/08/11/pdfs/GMD-1829-112.pdf#page=4","Abrir facsímil")</f>
        <v>Abrir facsímil</v>
      </c>
      <c r="K1907" s="3" t="s">
        <v>52</v>
      </c>
    </row>
    <row r="1908" spans="1:11" ht="42" customHeight="1">
      <c r="A1908" s="2" t="s">
        <v>4600</v>
      </c>
      <c r="B1908" s="2" t="s">
        <v>4600</v>
      </c>
      <c r="C1908" s="2" t="s">
        <v>41</v>
      </c>
      <c r="D1908" s="2" t="s">
        <v>42</v>
      </c>
      <c r="E1908" s="5" t="s">
        <v>1310</v>
      </c>
      <c r="F1908" s="3" t="s">
        <v>1311</v>
      </c>
      <c r="G1908" s="3" t="s">
        <v>71</v>
      </c>
      <c r="H1908" s="2" t="s">
        <v>50</v>
      </c>
      <c r="I1908" s="2" t="s">
        <v>4601</v>
      </c>
      <c r="J1908" s="3" t="str">
        <f>HYPERLINK("https://www.boe.es/gazeta/dias/1829/10/01/pdfs/GMD-1829-141.pdf#page=2","Abrir facsímil")</f>
        <v>Abrir facsímil</v>
      </c>
      <c r="K1908" s="3" t="s">
        <v>52</v>
      </c>
    </row>
    <row r="1909" spans="1:11" ht="42" customHeight="1">
      <c r="A1909" s="2" t="s">
        <v>4602</v>
      </c>
      <c r="B1909" s="2" t="s">
        <v>4602</v>
      </c>
      <c r="C1909" s="2" t="s">
        <v>34</v>
      </c>
      <c r="D1909" s="2" t="s">
        <v>35</v>
      </c>
      <c r="E1909" s="5" t="s">
        <v>2050</v>
      </c>
      <c r="F1909" s="3" t="s">
        <v>2051</v>
      </c>
      <c r="G1909" s="3" t="s">
        <v>45</v>
      </c>
      <c r="H1909" s="2" t="s">
        <v>50</v>
      </c>
      <c r="I1909" s="2" t="s">
        <v>4603</v>
      </c>
      <c r="J1909" s="3" t="str">
        <f>HYPERLINK("https://www.boe.es/gazeta/dias/1829/02/24/pdfs/GMD-1829-24.pdf#page=1","Abrir facsímil")</f>
        <v>Abrir facsímil</v>
      </c>
      <c r="K1909" s="3" t="s">
        <v>52</v>
      </c>
    </row>
    <row r="1910" spans="1:11" ht="42" customHeight="1">
      <c r="A1910" s="2" t="s">
        <v>4604</v>
      </c>
      <c r="B1910" s="2" t="s">
        <v>4605</v>
      </c>
      <c r="C1910" s="2" t="s">
        <v>34</v>
      </c>
      <c r="D1910" s="2" t="s">
        <v>35</v>
      </c>
      <c r="E1910" s="5" t="s">
        <v>287</v>
      </c>
      <c r="F1910" s="3" t="s">
        <v>288</v>
      </c>
      <c r="G1910" s="3" t="s">
        <v>45</v>
      </c>
      <c r="H1910" s="2" t="s">
        <v>50</v>
      </c>
      <c r="I1910" s="2" t="s">
        <v>4606</v>
      </c>
      <c r="J1910" s="3" t="str">
        <f>HYPERLINK("https://www.boe.es/gazeta/dias/1829/12/08/pdfs/GMD-1829-170.pdf#page=1","Abrir facsímil")</f>
        <v>Abrir facsímil</v>
      </c>
      <c r="K1910" s="3" t="s">
        <v>52</v>
      </c>
    </row>
    <row r="1911" spans="1:11" ht="42" customHeight="1">
      <c r="A1911" s="2" t="s">
        <v>4607</v>
      </c>
      <c r="B1911" s="2" t="s">
        <v>4607</v>
      </c>
      <c r="C1911" s="2" t="s">
        <v>61</v>
      </c>
      <c r="D1911" s="2" t="s">
        <v>18</v>
      </c>
      <c r="E1911" s="5" t="s">
        <v>248</v>
      </c>
      <c r="F1911" s="3" t="s">
        <v>249</v>
      </c>
      <c r="G1911" s="3" t="s">
        <v>30</v>
      </c>
      <c r="H1911" s="2" t="s">
        <v>50</v>
      </c>
      <c r="I1911" s="2" t="s">
        <v>4608</v>
      </c>
      <c r="J1911" s="3" t="str">
        <f>HYPERLINK("https://www.boe.es/gazeta/dias/1829/12/31/pdfs/GMD-1829-180.pdf#page=4","Abrir facsímil")</f>
        <v>Abrir facsímil</v>
      </c>
      <c r="K1911" s="3" t="s">
        <v>52</v>
      </c>
    </row>
    <row r="1912" spans="1:11" ht="42" customHeight="1">
      <c r="A1912" s="2" t="s">
        <v>4609</v>
      </c>
      <c r="B1912" s="2" t="s">
        <v>4609</v>
      </c>
      <c r="C1912" s="2" t="s">
        <v>34</v>
      </c>
      <c r="D1912" s="2" t="s">
        <v>35</v>
      </c>
      <c r="E1912" s="5" t="s">
        <v>243</v>
      </c>
      <c r="F1912" s="3" t="s">
        <v>244</v>
      </c>
      <c r="G1912" s="3" t="s">
        <v>30</v>
      </c>
      <c r="H1912" s="2" t="s">
        <v>50</v>
      </c>
      <c r="I1912" s="2" t="s">
        <v>4610</v>
      </c>
      <c r="J1912" s="3" t="str">
        <f>HYPERLINK("https://www.boe.es/gazeta/dias/1829/07/21/pdfs/GMD-1829-103.pdf#page=4","Abrir facsímil")</f>
        <v>Abrir facsímil</v>
      </c>
      <c r="K1912" s="3" t="s">
        <v>52</v>
      </c>
    </row>
    <row r="1913" spans="1:11" ht="42" customHeight="1">
      <c r="A1913" s="2" t="s">
        <v>4611</v>
      </c>
      <c r="B1913" s="2" t="s">
        <v>4611</v>
      </c>
      <c r="C1913" s="2" t="s">
        <v>41</v>
      </c>
      <c r="D1913" s="2" t="s">
        <v>42</v>
      </c>
      <c r="E1913" s="5" t="s">
        <v>206</v>
      </c>
      <c r="F1913" s="3" t="s">
        <v>207</v>
      </c>
      <c r="G1913" s="3" t="s">
        <v>21</v>
      </c>
      <c r="H1913" s="2" t="s">
        <v>50</v>
      </c>
      <c r="I1913" s="2" t="s">
        <v>4612</v>
      </c>
      <c r="J1913" s="3" t="str">
        <f>HYPERLINK("https://www.boe.es/gazeta/dias/1829/08/25/pdfs/GMD-1829-118.pdf#page=3","Abrir facsímil")</f>
        <v>Abrir facsímil</v>
      </c>
      <c r="K1913" s="3" t="s">
        <v>52</v>
      </c>
    </row>
    <row r="1914" spans="1:11" ht="42" customHeight="1">
      <c r="A1914" s="2" t="s">
        <v>4613</v>
      </c>
      <c r="B1914" s="2" t="s">
        <v>4613</v>
      </c>
      <c r="C1914" s="2" t="s">
        <v>41</v>
      </c>
      <c r="D1914" s="2" t="s">
        <v>42</v>
      </c>
      <c r="E1914" s="5" t="s">
        <v>461</v>
      </c>
      <c r="F1914" s="3" t="s">
        <v>462</v>
      </c>
      <c r="G1914" s="3" t="s">
        <v>21</v>
      </c>
      <c r="H1914" s="2" t="s">
        <v>50</v>
      </c>
      <c r="I1914" s="2" t="s">
        <v>4614</v>
      </c>
      <c r="J1914" s="3" t="str">
        <f>HYPERLINK("https://www.boe.es/gazeta/dias/1829/03/05/pdfs/GMD-1829-28.pdf#page=3","Abrir facsímil")</f>
        <v>Abrir facsímil</v>
      </c>
      <c r="K1914" s="3" t="s">
        <v>52</v>
      </c>
    </row>
    <row r="1915" spans="1:11" ht="42" customHeight="1">
      <c r="A1915" s="2" t="s">
        <v>4615</v>
      </c>
      <c r="B1915" s="2" t="s">
        <v>4616</v>
      </c>
      <c r="C1915" s="2" t="s">
        <v>17</v>
      </c>
      <c r="D1915" s="2" t="s">
        <v>18</v>
      </c>
      <c r="E1915" s="5" t="s">
        <v>198</v>
      </c>
      <c r="F1915" s="3" t="s">
        <v>199</v>
      </c>
      <c r="G1915" s="3" t="s">
        <v>30</v>
      </c>
      <c r="H1915" s="2" t="s">
        <v>22</v>
      </c>
      <c r="I1915" s="2" t="s">
        <v>4617</v>
      </c>
      <c r="J1915" s="3" t="str">
        <f>HYPERLINK("https://www.boe.es/gazeta/dias/1829/05/19/pdfs/GMD-1829-76.pdf#page=4","Abrir facsímil")</f>
        <v>Abrir facsímil</v>
      </c>
      <c r="K1915" s="3" t="s">
        <v>24</v>
      </c>
    </row>
    <row r="1916" spans="1:11" ht="42" customHeight="1">
      <c r="A1916" s="2" t="s">
        <v>4615</v>
      </c>
      <c r="B1916" s="2" t="s">
        <v>4616</v>
      </c>
      <c r="C1916" s="2" t="s">
        <v>41</v>
      </c>
      <c r="D1916" s="2" t="s">
        <v>42</v>
      </c>
      <c r="E1916" s="5" t="s">
        <v>1195</v>
      </c>
      <c r="F1916" s="3" t="s">
        <v>1196</v>
      </c>
      <c r="G1916" s="3" t="s">
        <v>30</v>
      </c>
      <c r="H1916" s="2" t="s">
        <v>22</v>
      </c>
      <c r="I1916" s="2" t="s">
        <v>4618</v>
      </c>
      <c r="J1916" s="3" t="str">
        <f>HYPERLINK("https://www.boe.es/gazeta/dias/1829/08/08/pdfs/GMD-1829-111.pdf#page=4","Abrir facsímil")</f>
        <v>Abrir facsímil</v>
      </c>
      <c r="K1916" s="3" t="s">
        <v>24</v>
      </c>
    </row>
    <row r="1917" spans="1:11" ht="42" customHeight="1">
      <c r="A1917" s="2" t="s">
        <v>4619</v>
      </c>
      <c r="B1917" s="2" t="s">
        <v>4620</v>
      </c>
      <c r="C1917" s="2" t="s">
        <v>55</v>
      </c>
      <c r="D1917" s="2" t="s">
        <v>18</v>
      </c>
      <c r="E1917" s="5" t="s">
        <v>576</v>
      </c>
      <c r="F1917" s="3" t="s">
        <v>577</v>
      </c>
      <c r="G1917" s="3" t="s">
        <v>30</v>
      </c>
      <c r="H1917" s="2" t="s">
        <v>22</v>
      </c>
      <c r="I1917" s="2" t="s">
        <v>4621</v>
      </c>
      <c r="J1917" s="3" t="str">
        <f>HYPERLINK("https://www.boe.es/gazeta/dias/1829/04/25/pdfs/GMD-1829-50.pdf#page=4","Abrir facsímil")</f>
        <v>Abrir facsímil</v>
      </c>
      <c r="K1917" s="3" t="s">
        <v>24</v>
      </c>
    </row>
    <row r="1918" spans="1:11" ht="42" customHeight="1">
      <c r="A1918" s="2" t="s">
        <v>4622</v>
      </c>
      <c r="B1918" s="2" t="s">
        <v>4623</v>
      </c>
      <c r="C1918" s="2" t="s">
        <v>151</v>
      </c>
      <c r="D1918" s="2" t="s">
        <v>18</v>
      </c>
      <c r="E1918" s="5" t="s">
        <v>745</v>
      </c>
      <c r="F1918" s="3" t="s">
        <v>746</v>
      </c>
      <c r="G1918" s="3" t="s">
        <v>747</v>
      </c>
      <c r="H1918" s="2" t="s">
        <v>22</v>
      </c>
      <c r="I1918" s="2" t="s">
        <v>4624</v>
      </c>
      <c r="J1918" s="3" t="str">
        <f>HYPERLINK("https://www.boe.es/gazeta/dias/1829/05/16/pdfs/GMD-1829-72.pdf#page=3","Abrir facsímil")</f>
        <v>Abrir facsímil</v>
      </c>
      <c r="K1918" s="3" t="s">
        <v>24</v>
      </c>
    </row>
    <row r="1919" spans="1:11" ht="42" customHeight="1">
      <c r="A1919" s="2" t="s">
        <v>4625</v>
      </c>
      <c r="B1919" s="2" t="s">
        <v>4626</v>
      </c>
      <c r="C1919" s="2" t="s">
        <v>34</v>
      </c>
      <c r="D1919" s="2" t="s">
        <v>35</v>
      </c>
      <c r="E1919" s="5" t="s">
        <v>569</v>
      </c>
      <c r="F1919" s="3" t="s">
        <v>570</v>
      </c>
      <c r="G1919" s="3" t="s">
        <v>21</v>
      </c>
      <c r="H1919" s="2" t="s">
        <v>22</v>
      </c>
      <c r="I1919" s="2" t="s">
        <v>4627</v>
      </c>
      <c r="J1919" s="3" t="str">
        <f>HYPERLINK("https://www.boe.es/gazeta/dias/1829/05/21/pdfs/GMD-1829-77.pdf#page=3","Abrir facsímil")</f>
        <v>Abrir facsímil</v>
      </c>
      <c r="K1919" s="3" t="s">
        <v>24</v>
      </c>
    </row>
    <row r="1920" spans="1:11" ht="42" customHeight="1">
      <c r="A1920" s="2" t="s">
        <v>4628</v>
      </c>
      <c r="B1920" s="2" t="s">
        <v>4629</v>
      </c>
      <c r="C1920" s="2" t="s">
        <v>55</v>
      </c>
      <c r="D1920" s="2" t="s">
        <v>18</v>
      </c>
      <c r="E1920" s="5" t="s">
        <v>504</v>
      </c>
      <c r="F1920" s="3" t="s">
        <v>505</v>
      </c>
      <c r="G1920" s="3" t="s">
        <v>71</v>
      </c>
      <c r="H1920" s="2" t="s">
        <v>50</v>
      </c>
      <c r="I1920" s="2" t="s">
        <v>4630</v>
      </c>
      <c r="J1920" s="3" t="str">
        <f>HYPERLINK("https://www.boe.es/gazeta/dias/1829/12/03/pdfs/GMD-1829-168.pdf#page=2","Abrir facsímil")</f>
        <v>Abrir facsímil</v>
      </c>
      <c r="K1920" s="3" t="s">
        <v>52</v>
      </c>
    </row>
    <row r="1921" spans="1:11" ht="42" customHeight="1">
      <c r="A1921" s="2" t="s">
        <v>4631</v>
      </c>
      <c r="B1921" s="2" t="s">
        <v>4632</v>
      </c>
      <c r="C1921" s="2" t="s">
        <v>55</v>
      </c>
      <c r="D1921" s="2" t="s">
        <v>18</v>
      </c>
      <c r="E1921" s="5" t="s">
        <v>1275</v>
      </c>
      <c r="F1921" s="3" t="s">
        <v>1276</v>
      </c>
      <c r="G1921" s="3" t="s">
        <v>21</v>
      </c>
      <c r="H1921" s="2" t="s">
        <v>22</v>
      </c>
      <c r="I1921" s="2" t="s">
        <v>4633</v>
      </c>
      <c r="J1921" s="3" t="str">
        <f>HYPERLINK("https://www.boe.es/gazeta/dias/1829/06/23/pdfs/GMD-1829-91.pdf#page=3","Abrir facsímil")</f>
        <v>Abrir facsímil</v>
      </c>
      <c r="K1921" s="3" t="s">
        <v>24</v>
      </c>
    </row>
    <row r="1922" spans="1:11" ht="42" customHeight="1">
      <c r="A1922" s="2" t="s">
        <v>4634</v>
      </c>
      <c r="B1922" s="2" t="s">
        <v>4634</v>
      </c>
      <c r="C1922" s="2" t="s">
        <v>27</v>
      </c>
      <c r="D1922" s="2" t="s">
        <v>18</v>
      </c>
      <c r="E1922" s="5" t="s">
        <v>339</v>
      </c>
      <c r="F1922" s="3" t="s">
        <v>340</v>
      </c>
      <c r="G1922" s="3" t="s">
        <v>30</v>
      </c>
      <c r="H1922" s="2" t="s">
        <v>50</v>
      </c>
      <c r="I1922" s="2" t="s">
        <v>4635</v>
      </c>
      <c r="J1922" s="3" t="str">
        <f>HYPERLINK("https://www.boe.es/gazeta/dias/1829/03/03/pdfs/GMD-1829-27.pdf#page=4","Abrir facsímil")</f>
        <v>Abrir facsímil</v>
      </c>
      <c r="K1922" s="3" t="s">
        <v>52</v>
      </c>
    </row>
    <row r="1923" spans="1:11" ht="42" customHeight="1">
      <c r="A1923" s="2" t="s">
        <v>4634</v>
      </c>
      <c r="B1923" s="2" t="s">
        <v>4634</v>
      </c>
      <c r="C1923" s="2" t="s">
        <v>41</v>
      </c>
      <c r="D1923" s="2" t="s">
        <v>42</v>
      </c>
      <c r="E1923" s="5" t="s">
        <v>987</v>
      </c>
      <c r="F1923" s="3" t="s">
        <v>988</v>
      </c>
      <c r="G1923" s="3" t="s">
        <v>71</v>
      </c>
      <c r="H1923" s="2" t="s">
        <v>50</v>
      </c>
      <c r="I1923" s="2" t="s">
        <v>4636</v>
      </c>
      <c r="J1923" s="3" t="str">
        <f>HYPERLINK("https://www.boe.es/gazeta/dias/1829/03/31/pdfs/GMD-1829-39.pdf#page=2","Abrir facsímil")</f>
        <v>Abrir facsímil</v>
      </c>
      <c r="K1923" s="3" t="s">
        <v>52</v>
      </c>
    </row>
    <row r="1924" spans="1:11" ht="42" customHeight="1">
      <c r="A1924" s="2" t="s">
        <v>4634</v>
      </c>
      <c r="B1924" s="2" t="s">
        <v>4634</v>
      </c>
      <c r="C1924" s="2" t="s">
        <v>41</v>
      </c>
      <c r="D1924" s="2" t="s">
        <v>42</v>
      </c>
      <c r="E1924" s="5" t="s">
        <v>132</v>
      </c>
      <c r="F1924" s="3" t="s">
        <v>133</v>
      </c>
      <c r="G1924" s="3" t="s">
        <v>45</v>
      </c>
      <c r="H1924" s="2" t="s">
        <v>50</v>
      </c>
      <c r="I1924" s="2" t="s">
        <v>4637</v>
      </c>
      <c r="J1924" s="3" t="str">
        <f>HYPERLINK("https://www.boe.es/gazeta/dias/1829/10/27/pdfs/GMD-1829-152.pdf#page=1","Abrir facsímil")</f>
        <v>Abrir facsímil</v>
      </c>
      <c r="K1924" s="3" t="s">
        <v>52</v>
      </c>
    </row>
    <row r="1925" spans="1:11" ht="42" customHeight="1">
      <c r="A1925" s="2" t="s">
        <v>4634</v>
      </c>
      <c r="B1925" s="2" t="s">
        <v>4634</v>
      </c>
      <c r="C1925" s="2" t="s">
        <v>41</v>
      </c>
      <c r="D1925" s="2" t="s">
        <v>42</v>
      </c>
      <c r="E1925" s="5" t="s">
        <v>380</v>
      </c>
      <c r="F1925" s="3" t="s">
        <v>381</v>
      </c>
      <c r="G1925" s="3" t="s">
        <v>45</v>
      </c>
      <c r="H1925" s="2" t="s">
        <v>50</v>
      </c>
      <c r="I1925" s="2" t="s">
        <v>4638</v>
      </c>
      <c r="J1925" s="3" t="str">
        <f>HYPERLINK("https://www.boe.es/gazeta/dias/1829/11/10/pdfs/GMD-1829-158.pdf#page=1","Abrir facsímil")</f>
        <v>Abrir facsímil</v>
      </c>
      <c r="K1925" s="3" t="s">
        <v>52</v>
      </c>
    </row>
    <row r="1926" spans="1:11" ht="42" customHeight="1">
      <c r="A1926" s="2" t="s">
        <v>4639</v>
      </c>
      <c r="B1926" s="2" t="s">
        <v>4640</v>
      </c>
      <c r="C1926" s="2" t="s">
        <v>34</v>
      </c>
      <c r="D1926" s="2" t="s">
        <v>35</v>
      </c>
      <c r="E1926" s="5" t="s">
        <v>75</v>
      </c>
      <c r="F1926" s="3" t="s">
        <v>76</v>
      </c>
      <c r="G1926" s="3" t="s">
        <v>21</v>
      </c>
      <c r="H1926" s="2" t="s">
        <v>50</v>
      </c>
      <c r="I1926" s="2" t="s">
        <v>4641</v>
      </c>
      <c r="J1926" s="3" t="str">
        <f>HYPERLINK("https://www.boe.es/gazeta/dias/1829/09/05/pdfs/GMD-1829-123.pdf#page=3","Abrir facsímil")</f>
        <v>Abrir facsímil</v>
      </c>
      <c r="K1926" s="3" t="s">
        <v>52</v>
      </c>
    </row>
    <row r="1927" spans="1:11" ht="42" customHeight="1">
      <c r="A1927" s="2" t="s">
        <v>4642</v>
      </c>
      <c r="B1927" s="2" t="s">
        <v>4643</v>
      </c>
      <c r="C1927" s="2" t="s">
        <v>55</v>
      </c>
      <c r="D1927" s="2" t="s">
        <v>18</v>
      </c>
      <c r="E1927" s="5" t="s">
        <v>83</v>
      </c>
      <c r="F1927" s="3" t="s">
        <v>84</v>
      </c>
      <c r="G1927" s="3" t="s">
        <v>30</v>
      </c>
      <c r="H1927" s="2" t="s">
        <v>50</v>
      </c>
      <c r="I1927" s="2" t="s">
        <v>4644</v>
      </c>
      <c r="J1927" s="3" t="str">
        <f>HYPERLINK("https://www.boe.es/gazeta/dias/1829/08/04/pdfs/GMD-1829-109.pdf#page=4","Abrir facsímil")</f>
        <v>Abrir facsímil</v>
      </c>
      <c r="K1927" s="3" t="s">
        <v>52</v>
      </c>
    </row>
    <row r="1928" spans="1:11" ht="42" customHeight="1">
      <c r="A1928" s="2" t="s">
        <v>4645</v>
      </c>
      <c r="B1928" s="2" t="s">
        <v>4645</v>
      </c>
      <c r="C1928" s="2" t="s">
        <v>41</v>
      </c>
      <c r="D1928" s="2" t="s">
        <v>42</v>
      </c>
      <c r="E1928" s="5" t="s">
        <v>243</v>
      </c>
      <c r="F1928" s="3" t="s">
        <v>244</v>
      </c>
      <c r="G1928" s="3" t="s">
        <v>45</v>
      </c>
      <c r="H1928" s="2" t="s">
        <v>50</v>
      </c>
      <c r="I1928" s="2" t="s">
        <v>4646</v>
      </c>
      <c r="J1928" s="3" t="str">
        <f>HYPERLINK("https://www.boe.es/gazeta/dias/1829/07/21/pdfs/GMD-1829-103.pdf#page=1","Abrir facsímil")</f>
        <v>Abrir facsímil</v>
      </c>
      <c r="K1928" s="3" t="s">
        <v>52</v>
      </c>
    </row>
    <row r="1929" spans="1:11" ht="42" customHeight="1">
      <c r="A1929" s="2" t="s">
        <v>4647</v>
      </c>
      <c r="B1929" s="2" t="s">
        <v>4648</v>
      </c>
      <c r="C1929" s="2" t="s">
        <v>17</v>
      </c>
      <c r="D1929" s="2" t="s">
        <v>18</v>
      </c>
      <c r="E1929" s="5" t="s">
        <v>120</v>
      </c>
      <c r="F1929" s="3" t="s">
        <v>121</v>
      </c>
      <c r="G1929" s="3" t="s">
        <v>21</v>
      </c>
      <c r="H1929" s="2" t="s">
        <v>50</v>
      </c>
      <c r="I1929" s="2" t="s">
        <v>4649</v>
      </c>
      <c r="J1929" s="3" t="str">
        <f>HYPERLINK("https://www.boe.es/gazeta/dias/1829/09/10/pdfs/GMD-1829-126.pdf#page=3","Abrir facsímil")</f>
        <v>Abrir facsímil</v>
      </c>
      <c r="K1929" s="3" t="s">
        <v>52</v>
      </c>
    </row>
    <row r="1930" spans="1:11" ht="42" customHeight="1">
      <c r="A1930" s="2" t="s">
        <v>4650</v>
      </c>
      <c r="B1930" s="2" t="s">
        <v>4650</v>
      </c>
      <c r="C1930" s="2" t="s">
        <v>41</v>
      </c>
      <c r="D1930" s="2" t="s">
        <v>42</v>
      </c>
      <c r="E1930" s="5" t="s">
        <v>1323</v>
      </c>
      <c r="F1930" s="3" t="s">
        <v>1324</v>
      </c>
      <c r="G1930" s="3" t="s">
        <v>71</v>
      </c>
      <c r="H1930" s="2" t="s">
        <v>50</v>
      </c>
      <c r="I1930" s="2" t="s">
        <v>4651</v>
      </c>
      <c r="J1930" s="3" t="str">
        <f>HYPERLINK("https://www.boe.es/gazeta/dias/1829/11/05/pdfs/GMD-1829-156.pdf#page=2","Abrir facsímil")</f>
        <v>Abrir facsímil</v>
      </c>
      <c r="K1930" s="3" t="s">
        <v>52</v>
      </c>
    </row>
    <row r="1931" spans="1:11" ht="42" customHeight="1">
      <c r="A1931" s="2" t="s">
        <v>4652</v>
      </c>
      <c r="B1931" s="2" t="s">
        <v>4652</v>
      </c>
      <c r="C1931" s="2" t="s">
        <v>41</v>
      </c>
      <c r="D1931" s="2" t="s">
        <v>42</v>
      </c>
      <c r="E1931" s="5" t="s">
        <v>62</v>
      </c>
      <c r="F1931" s="3" t="s">
        <v>63</v>
      </c>
      <c r="G1931" s="3" t="s">
        <v>45</v>
      </c>
      <c r="H1931" s="2" t="s">
        <v>50</v>
      </c>
      <c r="I1931" s="2" t="s">
        <v>4653</v>
      </c>
      <c r="J1931" s="3" t="str">
        <f>HYPERLINK("https://www.boe.es/gazeta/dias/1829/02/19/pdfs/GMD-1829-22.pdf#page=1","Abrir facsímil")</f>
        <v>Abrir facsímil</v>
      </c>
      <c r="K1931" s="3" t="s">
        <v>52</v>
      </c>
    </row>
    <row r="1932" spans="1:11" ht="42" customHeight="1">
      <c r="A1932" s="2" t="s">
        <v>4652</v>
      </c>
      <c r="B1932" s="2" t="s">
        <v>4652</v>
      </c>
      <c r="C1932" s="2" t="s">
        <v>41</v>
      </c>
      <c r="D1932" s="2" t="s">
        <v>42</v>
      </c>
      <c r="E1932" s="5" t="s">
        <v>260</v>
      </c>
      <c r="F1932" s="3" t="s">
        <v>261</v>
      </c>
      <c r="G1932" s="3" t="s">
        <v>71</v>
      </c>
      <c r="H1932" s="2" t="s">
        <v>50</v>
      </c>
      <c r="I1932" s="2" t="s">
        <v>4654</v>
      </c>
      <c r="J1932" s="3" t="str">
        <f>HYPERLINK("https://www.boe.es/gazeta/dias/1829/05/30/pdfs/GMD-1829-81.pdf#page=2","Abrir facsímil")</f>
        <v>Abrir facsímil</v>
      </c>
      <c r="K1932" s="3" t="s">
        <v>52</v>
      </c>
    </row>
    <row r="1933" spans="1:11" ht="42" customHeight="1">
      <c r="A1933" s="2" t="s">
        <v>4652</v>
      </c>
      <c r="B1933" s="2" t="s">
        <v>4652</v>
      </c>
      <c r="C1933" s="2" t="s">
        <v>41</v>
      </c>
      <c r="D1933" s="2" t="s">
        <v>42</v>
      </c>
      <c r="E1933" s="5" t="s">
        <v>307</v>
      </c>
      <c r="F1933" s="3" t="s">
        <v>308</v>
      </c>
      <c r="G1933" s="3" t="s">
        <v>71</v>
      </c>
      <c r="H1933" s="2" t="s">
        <v>50</v>
      </c>
      <c r="I1933" s="2" t="s">
        <v>4655</v>
      </c>
      <c r="J1933" s="3" t="str">
        <f>HYPERLINK("https://www.boe.es/gazeta/dias/1829/06/13/pdfs/GMD-1829-87.pdf#page=2","Abrir facsímil")</f>
        <v>Abrir facsímil</v>
      </c>
      <c r="K1933" s="3" t="s">
        <v>52</v>
      </c>
    </row>
    <row r="1934" spans="1:11" ht="42" customHeight="1">
      <c r="A1934" s="2" t="s">
        <v>4652</v>
      </c>
      <c r="B1934" s="2" t="s">
        <v>4652</v>
      </c>
      <c r="C1934" s="2" t="s">
        <v>41</v>
      </c>
      <c r="D1934" s="2" t="s">
        <v>42</v>
      </c>
      <c r="E1934" s="5" t="s">
        <v>601</v>
      </c>
      <c r="F1934" s="3" t="s">
        <v>602</v>
      </c>
      <c r="G1934" s="3" t="s">
        <v>71</v>
      </c>
      <c r="H1934" s="2" t="s">
        <v>50</v>
      </c>
      <c r="I1934" s="2" t="s">
        <v>4656</v>
      </c>
      <c r="J1934" s="3" t="str">
        <f>HYPERLINK("https://www.boe.es/gazeta/dias/1829/07/14/pdfs/GMD-1829-100.pdf#page=2","Abrir facsímil")</f>
        <v>Abrir facsímil</v>
      </c>
      <c r="K1934" s="3" t="s">
        <v>52</v>
      </c>
    </row>
    <row r="1935" spans="1:11" ht="42" customHeight="1">
      <c r="A1935" s="2" t="s">
        <v>4652</v>
      </c>
      <c r="B1935" s="2" t="s">
        <v>4652</v>
      </c>
      <c r="C1935" s="2" t="s">
        <v>41</v>
      </c>
      <c r="D1935" s="2" t="s">
        <v>42</v>
      </c>
      <c r="E1935" s="5" t="s">
        <v>1061</v>
      </c>
      <c r="F1935" s="3" t="s">
        <v>1062</v>
      </c>
      <c r="G1935" s="3" t="s">
        <v>45</v>
      </c>
      <c r="H1935" s="2" t="s">
        <v>50</v>
      </c>
      <c r="I1935" s="2" t="s">
        <v>4657</v>
      </c>
      <c r="J1935" s="3" t="str">
        <f>HYPERLINK("https://www.boe.es/gazeta/dias/1829/07/16/pdfs/GMD-1829-101.pdf#page=1","Abrir facsímil")</f>
        <v>Abrir facsímil</v>
      </c>
      <c r="K1935" s="3" t="s">
        <v>52</v>
      </c>
    </row>
    <row r="1936" spans="1:11" ht="42" customHeight="1">
      <c r="A1936" s="2" t="s">
        <v>4652</v>
      </c>
      <c r="B1936" s="2" t="s">
        <v>4652</v>
      </c>
      <c r="C1936" s="2" t="s">
        <v>17</v>
      </c>
      <c r="D1936" s="2" t="s">
        <v>18</v>
      </c>
      <c r="E1936" s="5" t="s">
        <v>1195</v>
      </c>
      <c r="F1936" s="3" t="s">
        <v>1196</v>
      </c>
      <c r="G1936" s="3" t="s">
        <v>45</v>
      </c>
      <c r="H1936" s="2" t="s">
        <v>50</v>
      </c>
      <c r="I1936" s="2" t="s">
        <v>4658</v>
      </c>
      <c r="J1936" s="3" t="str">
        <f>HYPERLINK("https://www.boe.es/gazeta/dias/1829/08/08/pdfs/GMD-1829-111.pdf#page=1","Abrir facsímil")</f>
        <v>Abrir facsímil</v>
      </c>
      <c r="K1936" s="3" t="s">
        <v>52</v>
      </c>
    </row>
    <row r="1937" spans="1:11" ht="42" customHeight="1">
      <c r="A1937" s="2" t="s">
        <v>4652</v>
      </c>
      <c r="B1937" s="2" t="s">
        <v>4652</v>
      </c>
      <c r="C1937" s="2" t="s">
        <v>41</v>
      </c>
      <c r="D1937" s="2" t="s">
        <v>42</v>
      </c>
      <c r="E1937" s="5" t="s">
        <v>128</v>
      </c>
      <c r="F1937" s="3" t="s">
        <v>129</v>
      </c>
      <c r="G1937" s="3" t="s">
        <v>45</v>
      </c>
      <c r="H1937" s="2" t="s">
        <v>50</v>
      </c>
      <c r="I1937" s="2" t="s">
        <v>4659</v>
      </c>
      <c r="J1937" s="3" t="str">
        <f>HYPERLINK("https://www.boe.es/gazeta/dias/1829/09/01/pdfs/GMD-1829-121.pdf#page=1","Abrir facsímil")</f>
        <v>Abrir facsímil</v>
      </c>
      <c r="K1937" s="3" t="s">
        <v>52</v>
      </c>
    </row>
    <row r="1938" spans="1:11" ht="42" customHeight="1">
      <c r="A1938" s="2" t="s">
        <v>4652</v>
      </c>
      <c r="B1938" s="2" t="s">
        <v>4652</v>
      </c>
      <c r="C1938" s="2" t="s">
        <v>41</v>
      </c>
      <c r="D1938" s="2" t="s">
        <v>42</v>
      </c>
      <c r="E1938" s="5" t="s">
        <v>1116</v>
      </c>
      <c r="F1938" s="3" t="s">
        <v>1117</v>
      </c>
      <c r="G1938" s="3" t="s">
        <v>71</v>
      </c>
      <c r="H1938" s="2" t="s">
        <v>50</v>
      </c>
      <c r="I1938" s="2" t="s">
        <v>4660</v>
      </c>
      <c r="J1938" s="3" t="str">
        <f>HYPERLINK("https://www.boe.es/gazeta/dias/1829/09/03/pdfs/GMD-1829-122.pdf#page=2","Abrir facsímil")</f>
        <v>Abrir facsímil</v>
      </c>
      <c r="K1938" s="3" t="s">
        <v>52</v>
      </c>
    </row>
    <row r="1939" spans="1:11" ht="42" customHeight="1">
      <c r="A1939" s="2" t="s">
        <v>4652</v>
      </c>
      <c r="B1939" s="2" t="s">
        <v>4652</v>
      </c>
      <c r="C1939" s="2" t="s">
        <v>41</v>
      </c>
      <c r="D1939" s="2" t="s">
        <v>42</v>
      </c>
      <c r="E1939" s="5" t="s">
        <v>1642</v>
      </c>
      <c r="F1939" s="3" t="s">
        <v>1643</v>
      </c>
      <c r="G1939" s="3" t="s">
        <v>71</v>
      </c>
      <c r="H1939" s="2" t="s">
        <v>50</v>
      </c>
      <c r="I1939" s="2" t="s">
        <v>4661</v>
      </c>
      <c r="J1939" s="3" t="str">
        <f>HYPERLINK("https://www.boe.es/gazeta/dias/1829/09/24/pdfs/GMD-1829-138.pdf#page=2","Abrir facsímil")</f>
        <v>Abrir facsímil</v>
      </c>
      <c r="K1939" s="3" t="s">
        <v>52</v>
      </c>
    </row>
    <row r="1940" spans="1:11" ht="42" customHeight="1">
      <c r="A1940" s="2" t="s">
        <v>4652</v>
      </c>
      <c r="B1940" s="2" t="s">
        <v>4652</v>
      </c>
      <c r="C1940" s="2" t="s">
        <v>34</v>
      </c>
      <c r="D1940" s="2" t="s">
        <v>35</v>
      </c>
      <c r="E1940" s="5" t="s">
        <v>209</v>
      </c>
      <c r="F1940" s="3" t="s">
        <v>210</v>
      </c>
      <c r="G1940" s="3" t="s">
        <v>71</v>
      </c>
      <c r="H1940" s="2" t="s">
        <v>50</v>
      </c>
      <c r="I1940" s="2" t="s">
        <v>4662</v>
      </c>
      <c r="J1940" s="3" t="str">
        <f>HYPERLINK("https://www.boe.es/gazeta/dias/1829/09/26/pdfs/GMD-1829-139.pdf#page=2","Abrir facsímil")</f>
        <v>Abrir facsímil</v>
      </c>
      <c r="K1940" s="3" t="s">
        <v>52</v>
      </c>
    </row>
    <row r="1941" spans="1:11" ht="42" customHeight="1">
      <c r="A1941" s="2" t="s">
        <v>4652</v>
      </c>
      <c r="B1941" s="2" t="s">
        <v>4652</v>
      </c>
      <c r="C1941" s="2" t="s">
        <v>41</v>
      </c>
      <c r="D1941" s="2" t="s">
        <v>42</v>
      </c>
      <c r="E1941" s="5" t="s">
        <v>330</v>
      </c>
      <c r="F1941" s="3" t="s">
        <v>331</v>
      </c>
      <c r="G1941" s="3" t="s">
        <v>71</v>
      </c>
      <c r="H1941" s="2" t="s">
        <v>50</v>
      </c>
      <c r="I1941" s="2" t="s">
        <v>4663</v>
      </c>
      <c r="J1941" s="3" t="str">
        <f>HYPERLINK("https://www.boe.es/gazeta/dias/1829/10/08/pdfs/GMD-1829-144.pdf#page=2","Abrir facsímil")</f>
        <v>Abrir facsímil</v>
      </c>
      <c r="K1941" s="3" t="s">
        <v>52</v>
      </c>
    </row>
    <row r="1942" spans="1:11" ht="42" customHeight="1">
      <c r="A1942" s="2" t="s">
        <v>4652</v>
      </c>
      <c r="B1942" s="2" t="s">
        <v>4652</v>
      </c>
      <c r="C1942" s="2" t="s">
        <v>41</v>
      </c>
      <c r="D1942" s="2" t="s">
        <v>42</v>
      </c>
      <c r="E1942" s="5" t="s">
        <v>1287</v>
      </c>
      <c r="F1942" s="3" t="s">
        <v>1288</v>
      </c>
      <c r="G1942" s="3" t="s">
        <v>45</v>
      </c>
      <c r="H1942" s="2" t="s">
        <v>50</v>
      </c>
      <c r="I1942" s="2" t="s">
        <v>4664</v>
      </c>
      <c r="J1942" s="3" t="str">
        <f>HYPERLINK("https://www.boe.es/gazeta/dias/1829/10/10/pdfs/GMD-1829-145.pdf#page=1","Abrir facsímil")</f>
        <v>Abrir facsímil</v>
      </c>
      <c r="K1942" s="3" t="s">
        <v>52</v>
      </c>
    </row>
    <row r="1943" spans="1:11" ht="42" customHeight="1">
      <c r="A1943" s="2" t="s">
        <v>4652</v>
      </c>
      <c r="B1943" s="2" t="s">
        <v>4652</v>
      </c>
      <c r="C1943" s="2" t="s">
        <v>151</v>
      </c>
      <c r="D1943" s="2" t="s">
        <v>18</v>
      </c>
      <c r="E1943" s="5" t="s">
        <v>1287</v>
      </c>
      <c r="F1943" s="3" t="s">
        <v>1288</v>
      </c>
      <c r="G1943" s="3" t="s">
        <v>71</v>
      </c>
      <c r="H1943" s="2" t="s">
        <v>50</v>
      </c>
      <c r="I1943" s="2" t="s">
        <v>4665</v>
      </c>
      <c r="J1943" s="3" t="str">
        <f>HYPERLINK("https://www.boe.es/gazeta/dias/1829/10/10/pdfs/GMD-1829-145.pdf#page=2","Abrir facsímil")</f>
        <v>Abrir facsímil</v>
      </c>
      <c r="K1943" s="3" t="s">
        <v>52</v>
      </c>
    </row>
    <row r="1944" spans="1:11" ht="42" customHeight="1">
      <c r="A1944" s="2" t="s">
        <v>4652</v>
      </c>
      <c r="B1944" s="2" t="s">
        <v>4652</v>
      </c>
      <c r="C1944" s="2" t="s">
        <v>41</v>
      </c>
      <c r="D1944" s="2" t="s">
        <v>42</v>
      </c>
      <c r="E1944" s="5" t="s">
        <v>43</v>
      </c>
      <c r="F1944" s="3" t="s">
        <v>44</v>
      </c>
      <c r="G1944" s="3" t="s">
        <v>45</v>
      </c>
      <c r="H1944" s="2" t="s">
        <v>50</v>
      </c>
      <c r="I1944" s="2" t="s">
        <v>4666</v>
      </c>
      <c r="J1944" s="3" t="str">
        <f>HYPERLINK("https://www.boe.es/gazeta/dias/1829/11/14/pdfs/GMD-1829-160.pdf#page=1","Abrir facsímil")</f>
        <v>Abrir facsímil</v>
      </c>
      <c r="K1944" s="3" t="s">
        <v>52</v>
      </c>
    </row>
    <row r="1945" spans="1:11" ht="42" customHeight="1">
      <c r="A1945" s="2" t="s">
        <v>4667</v>
      </c>
      <c r="B1945" s="2" t="s">
        <v>4668</v>
      </c>
      <c r="C1945" s="2" t="s">
        <v>17</v>
      </c>
      <c r="D1945" s="2" t="s">
        <v>18</v>
      </c>
      <c r="E1945" s="5" t="s">
        <v>202</v>
      </c>
      <c r="F1945" s="3" t="s">
        <v>203</v>
      </c>
      <c r="G1945" s="3" t="s">
        <v>30</v>
      </c>
      <c r="H1945" s="2" t="s">
        <v>50</v>
      </c>
      <c r="I1945" s="2" t="s">
        <v>4669</v>
      </c>
      <c r="J1945" s="3" t="str">
        <f>HYPERLINK("https://www.boe.es/gazeta/dias/1829/04/07/pdfs/GMD-1829-42.pdf#page=4","Abrir facsímil")</f>
        <v>Abrir facsímil</v>
      </c>
      <c r="K1945" s="3" t="s">
        <v>52</v>
      </c>
    </row>
    <row r="1946" spans="1:11" ht="42" customHeight="1">
      <c r="A1946" s="2" t="s">
        <v>4670</v>
      </c>
      <c r="B1946" s="2" t="s">
        <v>4671</v>
      </c>
      <c r="C1946" s="2" t="s">
        <v>151</v>
      </c>
      <c r="D1946" s="2" t="s">
        <v>18</v>
      </c>
      <c r="E1946" s="5" t="s">
        <v>228</v>
      </c>
      <c r="F1946" s="3" t="s">
        <v>229</v>
      </c>
      <c r="G1946" s="3" t="s">
        <v>30</v>
      </c>
      <c r="H1946" s="2" t="s">
        <v>50</v>
      </c>
      <c r="I1946" s="2" t="s">
        <v>4672</v>
      </c>
      <c r="J1946" s="3" t="str">
        <f>HYPERLINK("https://www.boe.es/gazeta/dias/1829/04/28/pdfs/GMD-1829-51.pdf#page=4","Abrir facsímil")</f>
        <v>Abrir facsímil</v>
      </c>
      <c r="K1946" s="3" t="s">
        <v>52</v>
      </c>
    </row>
    <row r="1947" spans="1:11" ht="42" customHeight="1">
      <c r="A1947" s="2" t="s">
        <v>4673</v>
      </c>
      <c r="B1947" s="2" t="s">
        <v>4673</v>
      </c>
      <c r="C1947" s="2" t="s">
        <v>41</v>
      </c>
      <c r="D1947" s="2" t="s">
        <v>42</v>
      </c>
      <c r="E1947" s="5" t="s">
        <v>416</v>
      </c>
      <c r="F1947" s="3" t="s">
        <v>417</v>
      </c>
      <c r="G1947" s="3" t="s">
        <v>71</v>
      </c>
      <c r="H1947" s="2" t="s">
        <v>50</v>
      </c>
      <c r="I1947" s="2" t="s">
        <v>4674</v>
      </c>
      <c r="J1947" s="3" t="str">
        <f>HYPERLINK("https://www.boe.es/gazeta/dias/1829/01/03/pdfs/GMD-1829-2.pdf#page=2","Abrir facsímil")</f>
        <v>Abrir facsímil</v>
      </c>
      <c r="K1947" s="3" t="s">
        <v>52</v>
      </c>
    </row>
    <row r="1948" spans="1:11" ht="42" customHeight="1">
      <c r="A1948" s="2" t="s">
        <v>4675</v>
      </c>
      <c r="B1948" s="2" t="s">
        <v>4676</v>
      </c>
      <c r="C1948" s="2" t="s">
        <v>41</v>
      </c>
      <c r="D1948" s="2" t="s">
        <v>42</v>
      </c>
      <c r="E1948" s="5" t="s">
        <v>164</v>
      </c>
      <c r="F1948" s="3" t="s">
        <v>165</v>
      </c>
      <c r="G1948" s="3" t="s">
        <v>368</v>
      </c>
      <c r="H1948" s="2" t="s">
        <v>50</v>
      </c>
      <c r="I1948" s="2" t="s">
        <v>4677</v>
      </c>
      <c r="J1948" s="3" t="str">
        <f>HYPERLINK("https://www.boe.es/gazeta/dias/1829/06/06/pdfs/GMD-1829-84.pdf#page=3","Abrir facsímil")</f>
        <v>Abrir facsímil</v>
      </c>
      <c r="K1948" s="3" t="s">
        <v>52</v>
      </c>
    </row>
    <row r="1949" spans="1:11" ht="42" customHeight="1">
      <c r="A1949" s="2" t="s">
        <v>4678</v>
      </c>
      <c r="B1949" s="2" t="s">
        <v>4678</v>
      </c>
      <c r="C1949" s="2" t="s">
        <v>41</v>
      </c>
      <c r="D1949" s="2" t="s">
        <v>42</v>
      </c>
      <c r="E1949" s="5" t="s">
        <v>1642</v>
      </c>
      <c r="F1949" s="3" t="s">
        <v>1643</v>
      </c>
      <c r="G1949" s="3" t="s">
        <v>21</v>
      </c>
      <c r="H1949" s="2" t="s">
        <v>50</v>
      </c>
      <c r="I1949" s="2" t="s">
        <v>4679</v>
      </c>
      <c r="J1949" s="3" t="str">
        <f>HYPERLINK("https://www.boe.es/gazeta/dias/1829/09/24/pdfs/GMD-1829-138.pdf#page=3","Abrir facsímil")</f>
        <v>Abrir facsímil</v>
      </c>
      <c r="K1949" s="3" t="s">
        <v>52</v>
      </c>
    </row>
    <row r="1950" spans="1:11" ht="42" customHeight="1">
      <c r="A1950" s="2" t="s">
        <v>4680</v>
      </c>
      <c r="B1950" s="2" t="s">
        <v>4681</v>
      </c>
      <c r="C1950" s="2" t="s">
        <v>41</v>
      </c>
      <c r="D1950" s="2" t="s">
        <v>42</v>
      </c>
      <c r="E1950" s="5" t="s">
        <v>330</v>
      </c>
      <c r="F1950" s="3" t="s">
        <v>331</v>
      </c>
      <c r="G1950" s="3" t="s">
        <v>30</v>
      </c>
      <c r="H1950" s="2" t="s">
        <v>50</v>
      </c>
      <c r="I1950" s="2" t="s">
        <v>4682</v>
      </c>
      <c r="J1950" s="3" t="str">
        <f>HYPERLINK("https://www.boe.es/gazeta/dias/1829/10/08/pdfs/GMD-1829-144.pdf#page=4","Abrir facsímil")</f>
        <v>Abrir facsímil</v>
      </c>
      <c r="K1950" s="3" t="s">
        <v>52</v>
      </c>
    </row>
    <row r="1951" spans="1:11" ht="42" customHeight="1">
      <c r="A1951" s="2" t="s">
        <v>4683</v>
      </c>
      <c r="B1951" s="2" t="s">
        <v>4684</v>
      </c>
      <c r="C1951" s="2" t="s">
        <v>17</v>
      </c>
      <c r="D1951" s="2" t="s">
        <v>18</v>
      </c>
      <c r="E1951" s="5" t="s">
        <v>120</v>
      </c>
      <c r="F1951" s="3" t="s">
        <v>121</v>
      </c>
      <c r="G1951" s="3" t="s">
        <v>21</v>
      </c>
      <c r="H1951" s="2" t="s">
        <v>50</v>
      </c>
      <c r="I1951" s="2" t="s">
        <v>4685</v>
      </c>
      <c r="J1951" s="3" t="str">
        <f>HYPERLINK("https://www.boe.es/gazeta/dias/1829/09/10/pdfs/GMD-1829-126.pdf#page=3","Abrir facsímil")</f>
        <v>Abrir facsímil</v>
      </c>
      <c r="K1951" s="3" t="s">
        <v>52</v>
      </c>
    </row>
    <row r="1952" spans="1:11" ht="42" customHeight="1">
      <c r="A1952" s="2" t="s">
        <v>4686</v>
      </c>
      <c r="B1952" s="2" t="s">
        <v>4687</v>
      </c>
      <c r="C1952" s="2" t="s">
        <v>17</v>
      </c>
      <c r="D1952" s="2" t="s">
        <v>18</v>
      </c>
      <c r="E1952" s="5" t="s">
        <v>344</v>
      </c>
      <c r="F1952" s="3" t="s">
        <v>345</v>
      </c>
      <c r="G1952" s="3" t="s">
        <v>30</v>
      </c>
      <c r="H1952" s="2" t="s">
        <v>50</v>
      </c>
      <c r="I1952" s="2" t="s">
        <v>4688</v>
      </c>
      <c r="J1952" s="3" t="str">
        <f>HYPERLINK("https://www.boe.es/gazeta/dias/1829/08/29/pdfs/GMD-1829-120.pdf#page=4","Abrir facsímil")</f>
        <v>Abrir facsímil</v>
      </c>
      <c r="K1952" s="3" t="s">
        <v>52</v>
      </c>
    </row>
    <row r="1953" spans="1:11" ht="42" customHeight="1">
      <c r="A1953" s="2" t="s">
        <v>4689</v>
      </c>
      <c r="B1953" s="2" t="s">
        <v>4689</v>
      </c>
      <c r="C1953" s="2" t="s">
        <v>41</v>
      </c>
      <c r="D1953" s="2" t="s">
        <v>42</v>
      </c>
      <c r="E1953" s="5" t="s">
        <v>854</v>
      </c>
      <c r="F1953" s="3" t="s">
        <v>855</v>
      </c>
      <c r="G1953" s="3" t="s">
        <v>45</v>
      </c>
      <c r="H1953" s="2" t="s">
        <v>50</v>
      </c>
      <c r="I1953" s="2" t="s">
        <v>4690</v>
      </c>
      <c r="J1953" s="3" t="str">
        <f>HYPERLINK("https://www.boe.es/gazeta/dias/1829/11/03/pdfs/GMD-1829-155.pdf#page=1","Abrir facsímil")</f>
        <v>Abrir facsímil</v>
      </c>
      <c r="K1953" s="3" t="s">
        <v>52</v>
      </c>
    </row>
    <row r="1954" spans="1:11" ht="42" customHeight="1">
      <c r="A1954" s="2" t="s">
        <v>4691</v>
      </c>
      <c r="B1954" s="2" t="s">
        <v>4691</v>
      </c>
      <c r="C1954" s="2" t="s">
        <v>41</v>
      </c>
      <c r="D1954" s="2" t="s">
        <v>42</v>
      </c>
      <c r="E1954" s="5" t="s">
        <v>363</v>
      </c>
      <c r="F1954" s="3" t="s">
        <v>364</v>
      </c>
      <c r="G1954" s="3" t="s">
        <v>71</v>
      </c>
      <c r="H1954" s="2" t="s">
        <v>50</v>
      </c>
      <c r="I1954" s="2" t="s">
        <v>4692</v>
      </c>
      <c r="J1954" s="3" t="str">
        <f>HYPERLINK("https://www.boe.es/gazeta/dias/1829/03/26/pdfs/GMD-1829-37.pdf#page=2","Abrir facsímil")</f>
        <v>Abrir facsímil</v>
      </c>
      <c r="K1954" s="3" t="s">
        <v>52</v>
      </c>
    </row>
    <row r="1955" spans="1:11" ht="42" customHeight="1">
      <c r="A1955" s="2" t="s">
        <v>4691</v>
      </c>
      <c r="B1955" s="2" t="s">
        <v>4691</v>
      </c>
      <c r="C1955" s="2" t="s">
        <v>41</v>
      </c>
      <c r="D1955" s="2" t="s">
        <v>42</v>
      </c>
      <c r="E1955" s="5" t="s">
        <v>1493</v>
      </c>
      <c r="F1955" s="3" t="s">
        <v>1494</v>
      </c>
      <c r="G1955" s="3" t="s">
        <v>71</v>
      </c>
      <c r="H1955" s="2" t="s">
        <v>50</v>
      </c>
      <c r="I1955" s="2" t="s">
        <v>4693</v>
      </c>
      <c r="J1955" s="3" t="str">
        <f>HYPERLINK("https://www.boe.es/gazeta/dias/1829/05/26/pdfs/GMD-1829-79.pdf#page=2","Abrir facsímil")</f>
        <v>Abrir facsímil</v>
      </c>
      <c r="K1955" s="3" t="s">
        <v>52</v>
      </c>
    </row>
    <row r="1956" spans="1:11" ht="42" customHeight="1">
      <c r="A1956" s="2" t="s">
        <v>4691</v>
      </c>
      <c r="B1956" s="2" t="s">
        <v>4691</v>
      </c>
      <c r="C1956" s="2" t="s">
        <v>41</v>
      </c>
      <c r="D1956" s="2" t="s">
        <v>42</v>
      </c>
      <c r="E1956" s="5" t="s">
        <v>1833</v>
      </c>
      <c r="F1956" s="3" t="s">
        <v>1834</v>
      </c>
      <c r="G1956" s="3" t="s">
        <v>21</v>
      </c>
      <c r="H1956" s="2" t="s">
        <v>50</v>
      </c>
      <c r="I1956" s="2" t="s">
        <v>4694</v>
      </c>
      <c r="J1956" s="3" t="str">
        <f>HYPERLINK("https://www.boe.es/gazeta/dias/1829/07/18/pdfs/GMD-1829-102.pdf#page=3","Abrir facsímil")</f>
        <v>Abrir facsímil</v>
      </c>
      <c r="K1956" s="3" t="s">
        <v>52</v>
      </c>
    </row>
    <row r="1957" spans="1:11" ht="42" customHeight="1">
      <c r="A1957" s="2" t="s">
        <v>4691</v>
      </c>
      <c r="B1957" s="2" t="s">
        <v>4691</v>
      </c>
      <c r="C1957" s="2" t="s">
        <v>41</v>
      </c>
      <c r="D1957" s="2" t="s">
        <v>42</v>
      </c>
      <c r="E1957" s="5" t="s">
        <v>1608</v>
      </c>
      <c r="F1957" s="3" t="s">
        <v>1609</v>
      </c>
      <c r="G1957" s="3" t="s">
        <v>45</v>
      </c>
      <c r="H1957" s="2" t="s">
        <v>50</v>
      </c>
      <c r="I1957" s="2" t="s">
        <v>4695</v>
      </c>
      <c r="J1957" s="3" t="str">
        <f>HYPERLINK("https://www.boe.es/gazeta/dias/1829/08/22/pdfs/GMD-1829-117.pdf#page=1","Abrir facsímil")</f>
        <v>Abrir facsímil</v>
      </c>
      <c r="K1957" s="3" t="s">
        <v>52</v>
      </c>
    </row>
    <row r="1958" spans="1:11" ht="42" customHeight="1">
      <c r="A1958" s="2" t="s">
        <v>4691</v>
      </c>
      <c r="B1958" s="2" t="s">
        <v>4691</v>
      </c>
      <c r="C1958" s="2" t="s">
        <v>41</v>
      </c>
      <c r="D1958" s="2" t="s">
        <v>42</v>
      </c>
      <c r="E1958" s="5" t="s">
        <v>1608</v>
      </c>
      <c r="F1958" s="3" t="s">
        <v>1609</v>
      </c>
      <c r="G1958" s="3" t="s">
        <v>71</v>
      </c>
      <c r="H1958" s="2" t="s">
        <v>50</v>
      </c>
      <c r="I1958" s="2" t="s">
        <v>4696</v>
      </c>
      <c r="J1958" s="3" t="str">
        <f>HYPERLINK("https://www.boe.es/gazeta/dias/1829/08/22/pdfs/GMD-1829-117.pdf#page=2","Abrir facsímil")</f>
        <v>Abrir facsímil</v>
      </c>
      <c r="K1958" s="3" t="s">
        <v>52</v>
      </c>
    </row>
    <row r="1959" spans="1:11" ht="42" customHeight="1">
      <c r="A1959" s="2" t="s">
        <v>4691</v>
      </c>
      <c r="B1959" s="2" t="s">
        <v>4691</v>
      </c>
      <c r="C1959" s="2" t="s">
        <v>151</v>
      </c>
      <c r="D1959" s="2" t="s">
        <v>18</v>
      </c>
      <c r="E1959" s="5" t="s">
        <v>425</v>
      </c>
      <c r="F1959" s="3" t="s">
        <v>426</v>
      </c>
      <c r="G1959" s="3" t="s">
        <v>71</v>
      </c>
      <c r="H1959" s="2" t="s">
        <v>50</v>
      </c>
      <c r="I1959" s="2" t="s">
        <v>4697</v>
      </c>
      <c r="J1959" s="3" t="str">
        <f>HYPERLINK("https://www.boe.es/gazeta/dias/1829/10/15/pdfs/GMD-1829-147.pdf#page=2","Abrir facsímil")</f>
        <v>Abrir facsímil</v>
      </c>
      <c r="K1959" s="3" t="s">
        <v>52</v>
      </c>
    </row>
    <row r="1960" spans="1:11" ht="42" customHeight="1">
      <c r="A1960" s="2" t="s">
        <v>4698</v>
      </c>
      <c r="B1960" s="2" t="s">
        <v>4698</v>
      </c>
      <c r="C1960" s="2" t="s">
        <v>17</v>
      </c>
      <c r="D1960" s="2" t="s">
        <v>18</v>
      </c>
      <c r="E1960" s="5" t="s">
        <v>461</v>
      </c>
      <c r="F1960" s="3" t="s">
        <v>462</v>
      </c>
      <c r="G1960" s="3" t="s">
        <v>71</v>
      </c>
      <c r="H1960" s="2" t="s">
        <v>50</v>
      </c>
      <c r="I1960" s="2" t="s">
        <v>4699</v>
      </c>
      <c r="J1960" s="3" t="str">
        <f>HYPERLINK("https://www.boe.es/gazeta/dias/1829/03/05/pdfs/GMD-1829-28.pdf#page=2","Abrir facsímil")</f>
        <v>Abrir facsímil</v>
      </c>
      <c r="K1960" s="3" t="s">
        <v>52</v>
      </c>
    </row>
    <row r="1961" spans="1:11" ht="42" customHeight="1">
      <c r="A1961" s="2" t="s">
        <v>4700</v>
      </c>
      <c r="B1961" s="2" t="s">
        <v>4700</v>
      </c>
      <c r="C1961" s="2" t="s">
        <v>17</v>
      </c>
      <c r="D1961" s="2" t="s">
        <v>18</v>
      </c>
      <c r="E1961" s="5" t="s">
        <v>1815</v>
      </c>
      <c r="F1961" s="3" t="s">
        <v>1816</v>
      </c>
      <c r="G1961" s="3" t="s">
        <v>30</v>
      </c>
      <c r="H1961" s="2" t="s">
        <v>50</v>
      </c>
      <c r="I1961" s="2" t="s">
        <v>4701</v>
      </c>
      <c r="J1961" s="3" t="str">
        <f>HYPERLINK("https://www.boe.es/gazeta/dias/1829/12/12/pdfs/GMD-1829-172.pdf#page=4","Abrir facsímil")</f>
        <v>Abrir facsímil</v>
      </c>
      <c r="K1961" s="3" t="s">
        <v>52</v>
      </c>
    </row>
    <row r="1962" spans="1:11" ht="42" customHeight="1">
      <c r="A1962" s="2" t="s">
        <v>4702</v>
      </c>
      <c r="B1962" s="2" t="s">
        <v>4703</v>
      </c>
      <c r="C1962" s="2" t="s">
        <v>55</v>
      </c>
      <c r="D1962" s="2" t="s">
        <v>18</v>
      </c>
      <c r="E1962" s="5" t="s">
        <v>504</v>
      </c>
      <c r="F1962" s="3" t="s">
        <v>505</v>
      </c>
      <c r="G1962" s="3" t="s">
        <v>71</v>
      </c>
      <c r="H1962" s="2" t="s">
        <v>50</v>
      </c>
      <c r="I1962" s="2" t="s">
        <v>4704</v>
      </c>
      <c r="J1962" s="3" t="str">
        <f>HYPERLINK("https://www.boe.es/gazeta/dias/1829/12/03/pdfs/GMD-1829-168.pdf#page=2","Abrir facsímil")</f>
        <v>Abrir facsímil</v>
      </c>
      <c r="K1962" s="3" t="s">
        <v>52</v>
      </c>
    </row>
    <row r="1963" spans="1:11" ht="42" customHeight="1">
      <c r="A1963" s="2" t="s">
        <v>4705</v>
      </c>
      <c r="B1963" s="2" t="s">
        <v>4705</v>
      </c>
      <c r="C1963" s="2" t="s">
        <v>41</v>
      </c>
      <c r="D1963" s="2" t="s">
        <v>42</v>
      </c>
      <c r="E1963" s="5" t="s">
        <v>1002</v>
      </c>
      <c r="F1963" s="3" t="s">
        <v>1003</v>
      </c>
      <c r="G1963" s="3" t="s">
        <v>45</v>
      </c>
      <c r="H1963" s="2" t="s">
        <v>50</v>
      </c>
      <c r="I1963" s="2" t="s">
        <v>4706</v>
      </c>
      <c r="J1963" s="3" t="str">
        <f>HYPERLINK("https://www.boe.es/gazeta/dias/1829/04/04/pdfs/GMD-1829-41.pdf#page=1","Abrir facsímil")</f>
        <v>Abrir facsímil</v>
      </c>
      <c r="K1963" s="3" t="s">
        <v>52</v>
      </c>
    </row>
    <row r="1964" spans="1:11" ht="42" customHeight="1">
      <c r="A1964" s="2" t="s">
        <v>4707</v>
      </c>
      <c r="B1964" s="2" t="s">
        <v>4707</v>
      </c>
      <c r="C1964" s="2" t="s">
        <v>41</v>
      </c>
      <c r="D1964" s="2" t="s">
        <v>42</v>
      </c>
      <c r="E1964" s="5" t="s">
        <v>524</v>
      </c>
      <c r="F1964" s="3" t="s">
        <v>525</v>
      </c>
      <c r="G1964" s="3" t="s">
        <v>45</v>
      </c>
      <c r="H1964" s="2" t="s">
        <v>50</v>
      </c>
      <c r="I1964" s="2" t="s">
        <v>4708</v>
      </c>
      <c r="J1964" s="3" t="str">
        <f>HYPERLINK("https://www.boe.es/gazeta/dias/1829/08/06/pdfs/GMD-1829-110.pdf#page=1","Abrir facsímil")</f>
        <v>Abrir facsímil</v>
      </c>
      <c r="K1964" s="3" t="s">
        <v>52</v>
      </c>
    </row>
    <row r="1965" spans="1:11" ht="42" customHeight="1">
      <c r="A1965" s="2" t="s">
        <v>4709</v>
      </c>
      <c r="B1965" s="2" t="s">
        <v>4710</v>
      </c>
      <c r="C1965" s="2" t="s">
        <v>17</v>
      </c>
      <c r="D1965" s="2" t="s">
        <v>18</v>
      </c>
      <c r="E1965" s="5" t="s">
        <v>142</v>
      </c>
      <c r="F1965" s="3" t="s">
        <v>143</v>
      </c>
      <c r="G1965" s="3" t="s">
        <v>30</v>
      </c>
      <c r="H1965" s="2" t="s">
        <v>22</v>
      </c>
      <c r="I1965" s="2" t="s">
        <v>4711</v>
      </c>
      <c r="J1965" s="3" t="str">
        <f>HYPERLINK("https://www.boe.es/gazeta/dias/1829/10/29/pdfs/GMD-1829-153.pdf#page=4","Abrir facsímil")</f>
        <v>Abrir facsímil</v>
      </c>
      <c r="K1965" s="3" t="s">
        <v>24</v>
      </c>
    </row>
    <row r="1966" spans="1:11" ht="42" customHeight="1">
      <c r="A1966" s="2" t="s">
        <v>4712</v>
      </c>
      <c r="B1966" s="2" t="s">
        <v>4713</v>
      </c>
      <c r="C1966" s="2" t="s">
        <v>34</v>
      </c>
      <c r="D1966" s="2" t="s">
        <v>35</v>
      </c>
      <c r="E1966" s="5" t="s">
        <v>1007</v>
      </c>
      <c r="F1966" s="3" t="s">
        <v>1008</v>
      </c>
      <c r="G1966" s="3" t="s">
        <v>30</v>
      </c>
      <c r="H1966" s="2" t="s">
        <v>22</v>
      </c>
      <c r="I1966" s="2" t="s">
        <v>4714</v>
      </c>
      <c r="J1966" s="3" t="str">
        <f>HYPERLINK("https://www.boe.es/gazeta/dias/1829/08/27/pdfs/GMD-1829-119.pdf#page=4","Abrir facsímil")</f>
        <v>Abrir facsímil</v>
      </c>
      <c r="K1966" s="3" t="s">
        <v>24</v>
      </c>
    </row>
    <row r="1967" spans="1:11" ht="42" customHeight="1">
      <c r="A1967" s="2" t="s">
        <v>4715</v>
      </c>
      <c r="B1967" s="2" t="s">
        <v>4716</v>
      </c>
      <c r="C1967" s="2" t="s">
        <v>17</v>
      </c>
      <c r="D1967" s="2" t="s">
        <v>18</v>
      </c>
      <c r="E1967" s="5" t="s">
        <v>202</v>
      </c>
      <c r="F1967" s="3" t="s">
        <v>203</v>
      </c>
      <c r="G1967" s="3" t="s">
        <v>30</v>
      </c>
      <c r="H1967" s="2" t="s">
        <v>50</v>
      </c>
      <c r="I1967" s="2" t="s">
        <v>4717</v>
      </c>
      <c r="J1967" s="3" t="str">
        <f>HYPERLINK("https://www.boe.es/gazeta/dias/1829/04/07/pdfs/GMD-1829-42.pdf#page=4","Abrir facsímil")</f>
        <v>Abrir facsímil</v>
      </c>
      <c r="K1967" s="3" t="s">
        <v>52</v>
      </c>
    </row>
    <row r="1968" spans="1:11" ht="42" customHeight="1">
      <c r="A1968" s="2" t="s">
        <v>4718</v>
      </c>
      <c r="B1968" s="2" t="s">
        <v>4719</v>
      </c>
      <c r="C1968" s="2" t="s">
        <v>34</v>
      </c>
      <c r="D1968" s="2" t="s">
        <v>35</v>
      </c>
      <c r="E1968" s="5" t="s">
        <v>56</v>
      </c>
      <c r="F1968" s="3" t="s">
        <v>57</v>
      </c>
      <c r="G1968" s="3" t="s">
        <v>45</v>
      </c>
      <c r="H1968" s="2" t="s">
        <v>50</v>
      </c>
      <c r="I1968" s="2" t="s">
        <v>4720</v>
      </c>
      <c r="J1968" s="3" t="str">
        <f>HYPERLINK("https://www.boe.es/gazeta/dias/1829/09/15/pdfs/GMD-1829-134.pdf#page=1","Abrir facsímil")</f>
        <v>Abrir facsímil</v>
      </c>
      <c r="K1968" s="3" t="s">
        <v>52</v>
      </c>
    </row>
    <row r="1969" spans="1:11" ht="42" customHeight="1">
      <c r="A1969" s="2" t="s">
        <v>4721</v>
      </c>
      <c r="B1969" s="2" t="s">
        <v>4722</v>
      </c>
      <c r="C1969" s="2" t="s">
        <v>167</v>
      </c>
      <c r="D1969" s="2" t="s">
        <v>18</v>
      </c>
      <c r="E1969" s="5" t="s">
        <v>745</v>
      </c>
      <c r="F1969" s="3" t="s">
        <v>746</v>
      </c>
      <c r="G1969" s="3" t="s">
        <v>30</v>
      </c>
      <c r="H1969" s="2" t="s">
        <v>50</v>
      </c>
      <c r="I1969" s="2" t="s">
        <v>4723</v>
      </c>
      <c r="J1969" s="3" t="str">
        <f>HYPERLINK("https://www.boe.es/gazeta/dias/1829/05/16/pdfs/GMD-1829-72.pdf#page=4","Abrir facsímil")</f>
        <v>Abrir facsímil</v>
      </c>
      <c r="K1969" s="3" t="s">
        <v>52</v>
      </c>
    </row>
    <row r="1970" spans="1:11" ht="42" customHeight="1">
      <c r="A1970" s="2" t="s">
        <v>4724</v>
      </c>
      <c r="B1970" s="2" t="s">
        <v>4725</v>
      </c>
      <c r="C1970" s="2" t="s">
        <v>27</v>
      </c>
      <c r="D1970" s="2" t="s">
        <v>18</v>
      </c>
      <c r="E1970" s="5" t="s">
        <v>363</v>
      </c>
      <c r="F1970" s="3" t="s">
        <v>364</v>
      </c>
      <c r="G1970" s="3" t="s">
        <v>30</v>
      </c>
      <c r="H1970" s="2" t="s">
        <v>50</v>
      </c>
      <c r="I1970" s="2" t="s">
        <v>4726</v>
      </c>
      <c r="J1970" s="3" t="str">
        <f>HYPERLINK("https://www.boe.es/gazeta/dias/1829/03/26/pdfs/GMD-1829-37.pdf#page=4","Abrir facsímil")</f>
        <v>Abrir facsímil</v>
      </c>
      <c r="K1970" s="3" t="s">
        <v>52</v>
      </c>
    </row>
    <row r="1971" spans="1:11" ht="42" customHeight="1">
      <c r="A1971" s="2" t="s">
        <v>4727</v>
      </c>
      <c r="B1971" s="2" t="s">
        <v>4728</v>
      </c>
      <c r="C1971" s="2" t="s">
        <v>167</v>
      </c>
      <c r="D1971" s="2" t="s">
        <v>18</v>
      </c>
      <c r="E1971" s="5" t="s">
        <v>83</v>
      </c>
      <c r="F1971" s="3" t="s">
        <v>84</v>
      </c>
      <c r="G1971" s="3" t="s">
        <v>30</v>
      </c>
      <c r="H1971" s="2" t="s">
        <v>50</v>
      </c>
      <c r="I1971" s="2" t="s">
        <v>4729</v>
      </c>
      <c r="J1971" s="3" t="str">
        <f>HYPERLINK("https://www.boe.es/gazeta/dias/1829/08/04/pdfs/GMD-1829-109.pdf#page=4","Abrir facsímil")</f>
        <v>Abrir facsímil</v>
      </c>
      <c r="K1971" s="3" t="s">
        <v>52</v>
      </c>
    </row>
    <row r="1972" spans="1:11" ht="42" customHeight="1">
      <c r="A1972" s="2" t="s">
        <v>4730</v>
      </c>
      <c r="B1972" s="2" t="s">
        <v>4730</v>
      </c>
      <c r="C1972" s="2" t="s">
        <v>41</v>
      </c>
      <c r="D1972" s="2" t="s">
        <v>42</v>
      </c>
      <c r="E1972" s="5" t="s">
        <v>671</v>
      </c>
      <c r="F1972" s="3" t="s">
        <v>672</v>
      </c>
      <c r="G1972" s="3" t="s">
        <v>45</v>
      </c>
      <c r="H1972" s="2" t="s">
        <v>50</v>
      </c>
      <c r="I1972" s="2" t="s">
        <v>4731</v>
      </c>
      <c r="J1972" s="3" t="str">
        <f>HYPERLINK("https://www.boe.es/gazeta/dias/1829/04/11/pdfs/GMD-1829-44.pdf#page=1","Abrir facsímil")</f>
        <v>Abrir facsímil</v>
      </c>
      <c r="K1972" s="3" t="s">
        <v>52</v>
      </c>
    </row>
    <row r="1973" spans="1:11" ht="42" customHeight="1">
      <c r="A1973" s="2" t="s">
        <v>4732</v>
      </c>
      <c r="B1973" s="2" t="s">
        <v>4733</v>
      </c>
      <c r="C1973" s="2" t="s">
        <v>41</v>
      </c>
      <c r="D1973" s="2" t="s">
        <v>42</v>
      </c>
      <c r="E1973" s="5" t="s">
        <v>75</v>
      </c>
      <c r="F1973" s="3" t="s">
        <v>76</v>
      </c>
      <c r="G1973" s="3" t="s">
        <v>21</v>
      </c>
      <c r="H1973" s="2" t="s">
        <v>50</v>
      </c>
      <c r="I1973" s="2" t="s">
        <v>4734</v>
      </c>
      <c r="J1973" s="3" t="str">
        <f>HYPERLINK("https://www.boe.es/gazeta/dias/1829/09/05/pdfs/GMD-1829-123.pdf#page=3","Abrir facsímil")</f>
        <v>Abrir facsímil</v>
      </c>
      <c r="K1973" s="3" t="s">
        <v>52</v>
      </c>
    </row>
    <row r="1974" spans="1:11" ht="42" customHeight="1">
      <c r="A1974" s="2" t="s">
        <v>4735</v>
      </c>
      <c r="B1974" s="2" t="s">
        <v>4736</v>
      </c>
      <c r="C1974" s="2" t="s">
        <v>41</v>
      </c>
      <c r="D1974" s="2" t="s">
        <v>42</v>
      </c>
      <c r="E1974" s="5" t="s">
        <v>75</v>
      </c>
      <c r="F1974" s="3" t="s">
        <v>76</v>
      </c>
      <c r="G1974" s="3" t="s">
        <v>21</v>
      </c>
      <c r="H1974" s="2" t="s">
        <v>50</v>
      </c>
      <c r="I1974" s="2" t="s">
        <v>4737</v>
      </c>
      <c r="J1974" s="3" t="str">
        <f>HYPERLINK("https://www.boe.es/gazeta/dias/1829/09/05/pdfs/GMD-1829-123.pdf#page=3","Abrir facsímil")</f>
        <v>Abrir facsímil</v>
      </c>
      <c r="K1974" s="3" t="s">
        <v>52</v>
      </c>
    </row>
    <row r="1975" spans="1:11" ht="42" customHeight="1">
      <c r="A1975" s="2" t="s">
        <v>4738</v>
      </c>
      <c r="B1975" s="2" t="s">
        <v>4738</v>
      </c>
      <c r="C1975" s="2" t="s">
        <v>34</v>
      </c>
      <c r="D1975" s="2" t="s">
        <v>35</v>
      </c>
      <c r="E1975" s="5" t="s">
        <v>128</v>
      </c>
      <c r="F1975" s="3" t="s">
        <v>129</v>
      </c>
      <c r="G1975" s="3" t="s">
        <v>45</v>
      </c>
      <c r="H1975" s="2" t="s">
        <v>50</v>
      </c>
      <c r="I1975" s="2" t="s">
        <v>4739</v>
      </c>
      <c r="J1975" s="3" t="str">
        <f>HYPERLINK("https://www.boe.es/gazeta/dias/1829/09/01/pdfs/GMD-1829-121.pdf#page=1","Abrir facsímil")</f>
        <v>Abrir facsímil</v>
      </c>
      <c r="K1975" s="3" t="s">
        <v>52</v>
      </c>
    </row>
    <row r="1976" spans="1:11" ht="42" customHeight="1">
      <c r="A1976" s="2" t="s">
        <v>4740</v>
      </c>
      <c r="B1976" s="2" t="s">
        <v>4741</v>
      </c>
      <c r="C1976" s="2" t="s">
        <v>41</v>
      </c>
      <c r="D1976" s="2" t="s">
        <v>42</v>
      </c>
      <c r="E1976" s="5" t="s">
        <v>1628</v>
      </c>
      <c r="F1976" s="3" t="s">
        <v>1629</v>
      </c>
      <c r="G1976" s="3" t="s">
        <v>71</v>
      </c>
      <c r="H1976" s="2" t="s">
        <v>50</v>
      </c>
      <c r="I1976" s="2" t="s">
        <v>4742</v>
      </c>
      <c r="J1976" s="3" t="str">
        <f>HYPERLINK("https://www.boe.es/gazeta/dias/1829/06/09/pdfs/GMD-1829-85.pdf#page=2","Abrir facsímil")</f>
        <v>Abrir facsímil</v>
      </c>
      <c r="K1976" s="3" t="s">
        <v>52</v>
      </c>
    </row>
    <row r="1977" spans="1:11" ht="42" customHeight="1">
      <c r="A1977" s="2" t="s">
        <v>4743</v>
      </c>
      <c r="B1977" s="2" t="s">
        <v>4744</v>
      </c>
      <c r="C1977" s="2" t="s">
        <v>167</v>
      </c>
      <c r="D1977" s="2" t="s">
        <v>18</v>
      </c>
      <c r="E1977" s="5" t="s">
        <v>294</v>
      </c>
      <c r="F1977" s="3" t="s">
        <v>295</v>
      </c>
      <c r="G1977" s="3" t="s">
        <v>30</v>
      </c>
      <c r="H1977" s="2" t="s">
        <v>50</v>
      </c>
      <c r="I1977" s="2" t="s">
        <v>4745</v>
      </c>
      <c r="J1977" s="3" t="str">
        <f>HYPERLINK("https://www.boe.es/gazeta/dias/1829/03/21/pdfs/GMD-1829-35.pdf#page=4","Abrir facsímil")</f>
        <v>Abrir facsímil</v>
      </c>
      <c r="K1977" s="3" t="s">
        <v>52</v>
      </c>
    </row>
    <row r="1978" spans="1:11" ht="42" customHeight="1">
      <c r="A1978" s="2" t="s">
        <v>4746</v>
      </c>
      <c r="B1978" s="2" t="s">
        <v>4747</v>
      </c>
      <c r="C1978" s="2" t="s">
        <v>17</v>
      </c>
      <c r="D1978" s="2" t="s">
        <v>18</v>
      </c>
      <c r="E1978" s="5" t="s">
        <v>1562</v>
      </c>
      <c r="F1978" s="3" t="s">
        <v>1563</v>
      </c>
      <c r="G1978" s="3" t="s">
        <v>30</v>
      </c>
      <c r="H1978" s="2" t="s">
        <v>50</v>
      </c>
      <c r="I1978" s="2" t="s">
        <v>4748</v>
      </c>
      <c r="J1978" s="3" t="str">
        <f>HYPERLINK("https://www.boe.es/gazeta/dias/1829/05/05/pdfs/GMD-1829-54.pdf#page=4","Abrir facsímil")</f>
        <v>Abrir facsímil</v>
      </c>
      <c r="K1978" s="3" t="s">
        <v>52</v>
      </c>
    </row>
    <row r="1979" spans="1:11" ht="42" customHeight="1">
      <c r="A1979" s="2" t="s">
        <v>4749</v>
      </c>
      <c r="B1979" s="2" t="s">
        <v>4749</v>
      </c>
      <c r="C1979" s="2" t="s">
        <v>41</v>
      </c>
      <c r="D1979" s="2" t="s">
        <v>42</v>
      </c>
      <c r="E1979" s="5" t="s">
        <v>75</v>
      </c>
      <c r="F1979" s="3" t="s">
        <v>76</v>
      </c>
      <c r="G1979" s="3" t="s">
        <v>45</v>
      </c>
      <c r="H1979" s="2" t="s">
        <v>50</v>
      </c>
      <c r="I1979" s="2" t="s">
        <v>4750</v>
      </c>
      <c r="J1979" s="3" t="str">
        <f>HYPERLINK("https://www.boe.es/gazeta/dias/1829/09/05/pdfs/GMD-1829-123.pdf#page=1","Abrir facsímil")</f>
        <v>Abrir facsímil</v>
      </c>
      <c r="K1979" s="3" t="s">
        <v>52</v>
      </c>
    </row>
    <row r="1980" spans="1:11" ht="42" customHeight="1">
      <c r="A1980" s="2" t="s">
        <v>4751</v>
      </c>
      <c r="B1980" s="2" t="s">
        <v>4751</v>
      </c>
      <c r="C1980" s="2" t="s">
        <v>41</v>
      </c>
      <c r="D1980" s="2" t="s">
        <v>42</v>
      </c>
      <c r="E1980" s="5" t="s">
        <v>958</v>
      </c>
      <c r="F1980" s="3" t="s">
        <v>959</v>
      </c>
      <c r="G1980" s="3" t="s">
        <v>21</v>
      </c>
      <c r="H1980" s="2" t="s">
        <v>50</v>
      </c>
      <c r="I1980" s="2" t="s">
        <v>4752</v>
      </c>
      <c r="J1980" s="3" t="str">
        <f>HYPERLINK("https://www.boe.es/gazeta/dias/1829/09/19/pdfs/GMD-1829-136.pdf#page=3","Abrir facsímil")</f>
        <v>Abrir facsímil</v>
      </c>
      <c r="K1980" s="3" t="s">
        <v>52</v>
      </c>
    </row>
    <row r="1981" spans="1:11" ht="42" customHeight="1">
      <c r="A1981" s="2" t="s">
        <v>4753</v>
      </c>
      <c r="B1981" s="2" t="s">
        <v>4753</v>
      </c>
      <c r="C1981" s="2" t="s">
        <v>17</v>
      </c>
      <c r="D1981" s="2" t="s">
        <v>18</v>
      </c>
      <c r="E1981" s="5" t="s">
        <v>456</v>
      </c>
      <c r="F1981" s="3" t="s">
        <v>457</v>
      </c>
      <c r="G1981" s="3" t="s">
        <v>45</v>
      </c>
      <c r="H1981" s="2" t="s">
        <v>50</v>
      </c>
      <c r="I1981" s="2" t="s">
        <v>4754</v>
      </c>
      <c r="J1981" s="3" t="str">
        <f>HYPERLINK("https://www.boe.es/gazeta/dias/1829/02/12/pdfs/GMD-1829-19.pdf#page=1","Abrir facsímil")</f>
        <v>Abrir facsímil</v>
      </c>
      <c r="K1981" s="3" t="s">
        <v>52</v>
      </c>
    </row>
    <row r="1982" spans="1:11" ht="42" customHeight="1">
      <c r="A1982" s="2" t="s">
        <v>4755</v>
      </c>
      <c r="B1982" s="2" t="s">
        <v>4756</v>
      </c>
      <c r="C1982" s="2" t="s">
        <v>17</v>
      </c>
      <c r="D1982" s="2" t="s">
        <v>18</v>
      </c>
      <c r="E1982" s="5" t="s">
        <v>456</v>
      </c>
      <c r="F1982" s="3" t="s">
        <v>457</v>
      </c>
      <c r="G1982" s="3" t="s">
        <v>45</v>
      </c>
      <c r="H1982" s="2" t="s">
        <v>50</v>
      </c>
      <c r="I1982" s="2" t="s">
        <v>4757</v>
      </c>
      <c r="J1982" s="3" t="str">
        <f>HYPERLINK("https://www.boe.es/gazeta/dias/1829/02/12/pdfs/GMD-1829-19.pdf#page=1","Abrir facsímil")</f>
        <v>Abrir facsímil</v>
      </c>
      <c r="K1982" s="3" t="s">
        <v>52</v>
      </c>
    </row>
    <row r="1983" spans="1:11" ht="42" customHeight="1">
      <c r="A1983" s="2" t="s">
        <v>4758</v>
      </c>
      <c r="B1983" s="2" t="s">
        <v>4758</v>
      </c>
      <c r="C1983" s="2" t="s">
        <v>41</v>
      </c>
      <c r="D1983" s="2" t="s">
        <v>42</v>
      </c>
      <c r="E1983" s="5" t="s">
        <v>874</v>
      </c>
      <c r="F1983" s="3" t="s">
        <v>875</v>
      </c>
      <c r="G1983" s="3" t="s">
        <v>45</v>
      </c>
      <c r="H1983" s="2" t="s">
        <v>50</v>
      </c>
      <c r="I1983" s="2" t="s">
        <v>4759</v>
      </c>
      <c r="J1983" s="3" t="str">
        <f>HYPERLINK("https://www.boe.es/gazeta/dias/1829/02/26/pdfs/GMD-1829-25.pdf#page=1","Abrir facsímil")</f>
        <v>Abrir facsímil</v>
      </c>
      <c r="K1983" s="3" t="s">
        <v>52</v>
      </c>
    </row>
    <row r="1984" spans="1:11" ht="42" customHeight="1">
      <c r="A1984" s="2" t="s">
        <v>4760</v>
      </c>
      <c r="B1984" s="2" t="s">
        <v>4760</v>
      </c>
      <c r="C1984" s="2" t="s">
        <v>17</v>
      </c>
      <c r="D1984" s="2" t="s">
        <v>18</v>
      </c>
      <c r="E1984" s="5" t="s">
        <v>1323</v>
      </c>
      <c r="F1984" s="3" t="s">
        <v>1324</v>
      </c>
      <c r="G1984" s="3" t="s">
        <v>45</v>
      </c>
      <c r="H1984" s="2" t="s">
        <v>50</v>
      </c>
      <c r="I1984" s="2" t="s">
        <v>4761</v>
      </c>
      <c r="J1984" s="3" t="str">
        <f>HYPERLINK("https://www.boe.es/gazeta/dias/1829/11/05/pdfs/GMD-1829-156.pdf#page=1","Abrir facsímil")</f>
        <v>Abrir facsímil</v>
      </c>
      <c r="K1984" s="3" t="s">
        <v>52</v>
      </c>
    </row>
    <row r="1985" spans="1:11" ht="42" customHeight="1">
      <c r="A1985" s="2" t="s">
        <v>4762</v>
      </c>
      <c r="B1985" s="2" t="s">
        <v>4762</v>
      </c>
      <c r="C1985" s="2" t="s">
        <v>41</v>
      </c>
      <c r="D1985" s="2" t="s">
        <v>42</v>
      </c>
      <c r="E1985" s="5" t="s">
        <v>1628</v>
      </c>
      <c r="F1985" s="3" t="s">
        <v>1629</v>
      </c>
      <c r="G1985" s="3" t="s">
        <v>71</v>
      </c>
      <c r="H1985" s="2" t="s">
        <v>50</v>
      </c>
      <c r="I1985" s="2" t="s">
        <v>4763</v>
      </c>
      <c r="J1985" s="3" t="str">
        <f>HYPERLINK("https://www.boe.es/gazeta/dias/1829/06/09/pdfs/GMD-1829-85.pdf#page=2","Abrir facsímil")</f>
        <v>Abrir facsímil</v>
      </c>
      <c r="K1985" s="3" t="s">
        <v>52</v>
      </c>
    </row>
    <row r="1986" spans="1:11" ht="42" customHeight="1">
      <c r="A1986" s="2" t="s">
        <v>4764</v>
      </c>
      <c r="B1986" s="2" t="s">
        <v>4764</v>
      </c>
      <c r="C1986" s="2" t="s">
        <v>41</v>
      </c>
      <c r="D1986" s="2" t="s">
        <v>42</v>
      </c>
      <c r="E1986" s="5" t="s">
        <v>1833</v>
      </c>
      <c r="F1986" s="3" t="s">
        <v>1834</v>
      </c>
      <c r="G1986" s="3" t="s">
        <v>71</v>
      </c>
      <c r="H1986" s="2" t="s">
        <v>50</v>
      </c>
      <c r="I1986" s="2" t="s">
        <v>4765</v>
      </c>
      <c r="J1986" s="3" t="str">
        <f>HYPERLINK("https://www.boe.es/gazeta/dias/1829/07/18/pdfs/GMD-1829-102.pdf#page=2","Abrir facsímil")</f>
        <v>Abrir facsímil</v>
      </c>
      <c r="K1986" s="3" t="s">
        <v>52</v>
      </c>
    </row>
    <row r="1987" spans="1:11" ht="42" customHeight="1">
      <c r="A1987" s="2" t="s">
        <v>4766</v>
      </c>
      <c r="B1987" s="2" t="s">
        <v>4766</v>
      </c>
      <c r="C1987" s="2" t="s">
        <v>41</v>
      </c>
      <c r="D1987" s="2" t="s">
        <v>42</v>
      </c>
      <c r="E1987" s="5" t="s">
        <v>1275</v>
      </c>
      <c r="F1987" s="3" t="s">
        <v>1276</v>
      </c>
      <c r="G1987" s="3" t="s">
        <v>45</v>
      </c>
      <c r="H1987" s="2" t="s">
        <v>50</v>
      </c>
      <c r="I1987" s="2" t="s">
        <v>4767</v>
      </c>
      <c r="J1987" s="3" t="str">
        <f>HYPERLINK("https://www.boe.es/gazeta/dias/1829/06/23/pdfs/GMD-1829-91.pdf#page=1","Abrir facsímil")</f>
        <v>Abrir facsímil</v>
      </c>
      <c r="K1987" s="3" t="s">
        <v>52</v>
      </c>
    </row>
    <row r="1988" spans="1:11" ht="42" customHeight="1">
      <c r="A1988" s="2" t="s">
        <v>4768</v>
      </c>
      <c r="B1988" s="2" t="s">
        <v>4768</v>
      </c>
      <c r="C1988" s="2" t="s">
        <v>41</v>
      </c>
      <c r="D1988" s="2" t="s">
        <v>42</v>
      </c>
      <c r="E1988" s="5" t="s">
        <v>62</v>
      </c>
      <c r="F1988" s="3" t="s">
        <v>63</v>
      </c>
      <c r="G1988" s="3" t="s">
        <v>45</v>
      </c>
      <c r="H1988" s="2" t="s">
        <v>50</v>
      </c>
      <c r="I1988" s="2" t="s">
        <v>4769</v>
      </c>
      <c r="J1988" s="3" t="str">
        <f>HYPERLINK("https://www.boe.es/gazeta/dias/1829/02/19/pdfs/GMD-1829-22.pdf#page=1","Abrir facsímil")</f>
        <v>Abrir facsímil</v>
      </c>
      <c r="K1988" s="3" t="s">
        <v>52</v>
      </c>
    </row>
    <row r="1989" spans="1:11" ht="42" customHeight="1">
      <c r="A1989" s="2" t="s">
        <v>4770</v>
      </c>
      <c r="B1989" s="2" t="s">
        <v>4770</v>
      </c>
      <c r="C1989" s="2" t="s">
        <v>41</v>
      </c>
      <c r="D1989" s="2" t="s">
        <v>42</v>
      </c>
      <c r="E1989" s="5" t="s">
        <v>152</v>
      </c>
      <c r="F1989" s="3" t="s">
        <v>153</v>
      </c>
      <c r="G1989" s="3" t="s">
        <v>71</v>
      </c>
      <c r="H1989" s="2" t="s">
        <v>50</v>
      </c>
      <c r="I1989" s="2" t="s">
        <v>4771</v>
      </c>
      <c r="J1989" s="3" t="str">
        <f>HYPERLINK("https://www.boe.es/gazeta/dias/1829/06/02/pdfs/GMD-1829-82.pdf#page=2","Abrir facsímil")</f>
        <v>Abrir facsímil</v>
      </c>
      <c r="K1989" s="3" t="s">
        <v>52</v>
      </c>
    </row>
    <row r="1990" spans="1:11" ht="42" customHeight="1">
      <c r="A1990" s="2" t="s">
        <v>4770</v>
      </c>
      <c r="B1990" s="2" t="s">
        <v>4770</v>
      </c>
      <c r="C1990" s="2" t="s">
        <v>41</v>
      </c>
      <c r="D1990" s="2" t="s">
        <v>42</v>
      </c>
      <c r="E1990" s="5" t="s">
        <v>1608</v>
      </c>
      <c r="F1990" s="3" t="s">
        <v>1609</v>
      </c>
      <c r="G1990" s="3" t="s">
        <v>21</v>
      </c>
      <c r="H1990" s="2" t="s">
        <v>50</v>
      </c>
      <c r="I1990" s="2" t="s">
        <v>4772</v>
      </c>
      <c r="J1990" s="3" t="str">
        <f>HYPERLINK("https://www.boe.es/gazeta/dias/1829/08/22/pdfs/GMD-1829-117.pdf#page=3","Abrir facsímil")</f>
        <v>Abrir facsímil</v>
      </c>
      <c r="K1990" s="3" t="s">
        <v>52</v>
      </c>
    </row>
    <row r="1991" spans="1:11" ht="42" customHeight="1">
      <c r="A1991" s="2" t="s">
        <v>4770</v>
      </c>
      <c r="B1991" s="2" t="s">
        <v>4770</v>
      </c>
      <c r="C1991" s="2" t="s">
        <v>167</v>
      </c>
      <c r="D1991" s="2" t="s">
        <v>18</v>
      </c>
      <c r="E1991" s="5" t="s">
        <v>854</v>
      </c>
      <c r="F1991" s="3" t="s">
        <v>855</v>
      </c>
      <c r="G1991" s="3" t="s">
        <v>45</v>
      </c>
      <c r="H1991" s="2" t="s">
        <v>50</v>
      </c>
      <c r="I1991" s="2" t="s">
        <v>4773</v>
      </c>
      <c r="J1991" s="3" t="str">
        <f>HYPERLINK("https://www.boe.es/gazeta/dias/1829/11/03/pdfs/GMD-1829-155.pdf#page=1","Abrir facsímil")</f>
        <v>Abrir facsímil</v>
      </c>
      <c r="K1991" s="3" t="s">
        <v>52</v>
      </c>
    </row>
    <row r="1992" spans="1:11" ht="42" customHeight="1">
      <c r="A1992" s="2" t="s">
        <v>4774</v>
      </c>
      <c r="B1992" s="2" t="s">
        <v>4774</v>
      </c>
      <c r="C1992" s="2" t="s">
        <v>41</v>
      </c>
      <c r="D1992" s="2" t="s">
        <v>42</v>
      </c>
      <c r="E1992" s="5" t="s">
        <v>173</v>
      </c>
      <c r="F1992" s="3" t="s">
        <v>174</v>
      </c>
      <c r="G1992" s="3" t="s">
        <v>71</v>
      </c>
      <c r="H1992" s="2" t="s">
        <v>50</v>
      </c>
      <c r="I1992" s="2" t="s">
        <v>4775</v>
      </c>
      <c r="J1992" s="3" t="str">
        <f>HYPERLINK("https://www.boe.es/gazeta/dias/1829/08/01/pdfs/GMD-1829-108.pdf#page=2","Abrir facsímil")</f>
        <v>Abrir facsímil</v>
      </c>
      <c r="K1992" s="3" t="s">
        <v>52</v>
      </c>
    </row>
    <row r="1993" spans="1:11" ht="42" customHeight="1">
      <c r="A1993" s="2" t="s">
        <v>4776</v>
      </c>
      <c r="B1993" s="2" t="s">
        <v>4776</v>
      </c>
      <c r="C1993" s="2" t="s">
        <v>41</v>
      </c>
      <c r="D1993" s="2" t="s">
        <v>42</v>
      </c>
      <c r="E1993" s="5" t="s">
        <v>385</v>
      </c>
      <c r="F1993" s="3" t="s">
        <v>386</v>
      </c>
      <c r="G1993" s="3" t="s">
        <v>71</v>
      </c>
      <c r="H1993" s="2" t="s">
        <v>50</v>
      </c>
      <c r="I1993" s="2" t="s">
        <v>4777</v>
      </c>
      <c r="J1993" s="3" t="str">
        <f>HYPERLINK("https://www.boe.es/gazeta/dias/1829/08/11/pdfs/GMD-1829-112.pdf#page=2","Abrir facsímil")</f>
        <v>Abrir facsímil</v>
      </c>
      <c r="K1993" s="3" t="s">
        <v>52</v>
      </c>
    </row>
    <row r="1994" spans="1:11" ht="42" customHeight="1">
      <c r="A1994" s="2" t="s">
        <v>4774</v>
      </c>
      <c r="B1994" s="2" t="s">
        <v>4774</v>
      </c>
      <c r="C1994" s="2" t="s">
        <v>27</v>
      </c>
      <c r="D1994" s="2" t="s">
        <v>18</v>
      </c>
      <c r="E1994" s="5" t="s">
        <v>403</v>
      </c>
      <c r="F1994" s="3" t="s">
        <v>404</v>
      </c>
      <c r="G1994" s="3" t="s">
        <v>45</v>
      </c>
      <c r="H1994" s="2" t="s">
        <v>50</v>
      </c>
      <c r="I1994" s="2" t="s">
        <v>4778</v>
      </c>
      <c r="J1994" s="3" t="str">
        <f>HYPERLINK("https://www.boe.es/gazeta/dias/1829/10/22/pdfs/GMD-1829-150.pdf#page=1","Abrir facsímil")</f>
        <v>Abrir facsímil</v>
      </c>
      <c r="K1994" s="3" t="s">
        <v>52</v>
      </c>
    </row>
    <row r="1995" spans="1:11" ht="42" customHeight="1">
      <c r="A1995" s="2" t="s">
        <v>4774</v>
      </c>
      <c r="B1995" s="2" t="s">
        <v>4774</v>
      </c>
      <c r="C1995" s="2" t="s">
        <v>41</v>
      </c>
      <c r="D1995" s="2" t="s">
        <v>42</v>
      </c>
      <c r="E1995" s="5" t="s">
        <v>380</v>
      </c>
      <c r="F1995" s="3" t="s">
        <v>381</v>
      </c>
      <c r="G1995" s="3" t="s">
        <v>45</v>
      </c>
      <c r="H1995" s="2" t="s">
        <v>50</v>
      </c>
      <c r="I1995" s="2" t="s">
        <v>4779</v>
      </c>
      <c r="J1995" s="3" t="str">
        <f>HYPERLINK("https://www.boe.es/gazeta/dias/1829/11/10/pdfs/GMD-1829-158.pdf#page=1","Abrir facsímil")</f>
        <v>Abrir facsímil</v>
      </c>
      <c r="K1995" s="3" t="s">
        <v>52</v>
      </c>
    </row>
    <row r="1996" spans="1:11" ht="42" customHeight="1">
      <c r="A1996" s="2" t="s">
        <v>4780</v>
      </c>
      <c r="B1996" s="2" t="s">
        <v>4780</v>
      </c>
      <c r="C1996" s="2" t="s">
        <v>41</v>
      </c>
      <c r="D1996" s="2" t="s">
        <v>42</v>
      </c>
      <c r="E1996" s="5" t="s">
        <v>1628</v>
      </c>
      <c r="F1996" s="3" t="s">
        <v>1629</v>
      </c>
      <c r="G1996" s="3" t="s">
        <v>71</v>
      </c>
      <c r="H1996" s="2" t="s">
        <v>50</v>
      </c>
      <c r="I1996" s="2" t="s">
        <v>4781</v>
      </c>
      <c r="J1996" s="3" t="str">
        <f>HYPERLINK("https://www.boe.es/gazeta/dias/1829/06/09/pdfs/GMD-1829-85.pdf#page=2","Abrir facsímil")</f>
        <v>Abrir facsímil</v>
      </c>
      <c r="K1996" s="3" t="s">
        <v>52</v>
      </c>
    </row>
    <row r="1997" spans="1:11" ht="42" customHeight="1">
      <c r="A1997" s="2" t="s">
        <v>4780</v>
      </c>
      <c r="B1997" s="2" t="s">
        <v>4780</v>
      </c>
      <c r="C1997" s="2" t="s">
        <v>41</v>
      </c>
      <c r="D1997" s="2" t="s">
        <v>42</v>
      </c>
      <c r="E1997" s="5" t="s">
        <v>1075</v>
      </c>
      <c r="F1997" s="3" t="s">
        <v>1076</v>
      </c>
      <c r="G1997" s="3" t="s">
        <v>45</v>
      </c>
      <c r="H1997" s="2" t="s">
        <v>50</v>
      </c>
      <c r="I1997" s="2" t="s">
        <v>4782</v>
      </c>
      <c r="J1997" s="3" t="str">
        <f>HYPERLINK("https://www.boe.es/gazeta/dias/1829/06/16/pdfs/GMD-1829-88.pdf#page=1","Abrir facsímil")</f>
        <v>Abrir facsímil</v>
      </c>
      <c r="K1997" s="3" t="s">
        <v>52</v>
      </c>
    </row>
    <row r="1998" spans="1:11" ht="42" customHeight="1">
      <c r="A1998" s="2" t="s">
        <v>4783</v>
      </c>
      <c r="B1998" s="2" t="s">
        <v>4783</v>
      </c>
      <c r="C1998" s="2" t="s">
        <v>41</v>
      </c>
      <c r="D1998" s="2" t="s">
        <v>42</v>
      </c>
      <c r="E1998" s="5" t="s">
        <v>1279</v>
      </c>
      <c r="F1998" s="3" t="s">
        <v>1280</v>
      </c>
      <c r="G1998" s="3" t="s">
        <v>45</v>
      </c>
      <c r="H1998" s="2" t="s">
        <v>50</v>
      </c>
      <c r="I1998" s="2" t="s">
        <v>4784</v>
      </c>
      <c r="J1998" s="3" t="str">
        <f>HYPERLINK("https://www.boe.es/gazeta/dias/1829/06/30/pdfs/GMD-1829-94.pdf#page=1","Abrir facsímil")</f>
        <v>Abrir facsímil</v>
      </c>
      <c r="K1998" s="3" t="s">
        <v>52</v>
      </c>
    </row>
    <row r="1999" spans="1:11" ht="42" customHeight="1">
      <c r="A1999" s="2" t="s">
        <v>4785</v>
      </c>
      <c r="B1999" s="2" t="s">
        <v>4785</v>
      </c>
      <c r="C1999" s="2" t="s">
        <v>41</v>
      </c>
      <c r="D1999" s="2" t="s">
        <v>42</v>
      </c>
      <c r="E1999" s="5" t="s">
        <v>147</v>
      </c>
      <c r="F1999" s="3" t="s">
        <v>148</v>
      </c>
      <c r="G1999" s="3" t="s">
        <v>45</v>
      </c>
      <c r="H1999" s="2" t="s">
        <v>50</v>
      </c>
      <c r="I1999" s="2" t="s">
        <v>4786</v>
      </c>
      <c r="J1999" s="3" t="str">
        <f>HYPERLINK("https://www.boe.es/gazeta/dias/1829/12/19/pdfs/GMD-1829-175.pdf#page=1","Abrir facsímil")</f>
        <v>Abrir facsímil</v>
      </c>
      <c r="K1999" s="3" t="s">
        <v>52</v>
      </c>
    </row>
    <row r="2000" spans="1:11" ht="42" customHeight="1">
      <c r="A2000" s="2" t="s">
        <v>4787</v>
      </c>
      <c r="B2000" s="2" t="s">
        <v>4787</v>
      </c>
      <c r="C2000" s="2" t="s">
        <v>41</v>
      </c>
      <c r="D2000" s="2" t="s">
        <v>42</v>
      </c>
      <c r="E2000" s="5" t="s">
        <v>485</v>
      </c>
      <c r="F2000" s="3" t="s">
        <v>486</v>
      </c>
      <c r="G2000" s="3" t="s">
        <v>45</v>
      </c>
      <c r="H2000" s="2" t="s">
        <v>50</v>
      </c>
      <c r="I2000" s="2" t="s">
        <v>4788</v>
      </c>
      <c r="J2000" s="3" t="str">
        <f>HYPERLINK("https://www.boe.es/gazeta/dias/1829/01/08/pdfs/GMD-1829-4.pdf#page=1","Abrir facsímil")</f>
        <v>Abrir facsímil</v>
      </c>
      <c r="K2000" s="3" t="s">
        <v>52</v>
      </c>
    </row>
    <row r="2001" spans="1:11" ht="42" customHeight="1">
      <c r="A2001" s="2" t="s">
        <v>4789</v>
      </c>
      <c r="B2001" s="2" t="s">
        <v>4789</v>
      </c>
      <c r="C2001" s="2" t="s">
        <v>41</v>
      </c>
      <c r="D2001" s="2" t="s">
        <v>42</v>
      </c>
      <c r="E2001" s="5" t="s">
        <v>202</v>
      </c>
      <c r="F2001" s="3" t="s">
        <v>203</v>
      </c>
      <c r="G2001" s="3" t="s">
        <v>30</v>
      </c>
      <c r="H2001" s="2" t="s">
        <v>50</v>
      </c>
      <c r="I2001" s="2" t="s">
        <v>4790</v>
      </c>
      <c r="J2001" s="3" t="str">
        <f>HYPERLINK("https://www.boe.es/gazeta/dias/1829/04/07/pdfs/GMD-1829-42.pdf#page=4","Abrir facsímil")</f>
        <v>Abrir facsímil</v>
      </c>
      <c r="K2001" s="3" t="s">
        <v>52</v>
      </c>
    </row>
    <row r="2002" spans="1:11" ht="42" customHeight="1">
      <c r="A2002" s="2" t="s">
        <v>4791</v>
      </c>
      <c r="B2002" s="2" t="s">
        <v>4792</v>
      </c>
      <c r="C2002" s="2" t="s">
        <v>41</v>
      </c>
      <c r="D2002" s="2" t="s">
        <v>42</v>
      </c>
      <c r="E2002" s="5" t="s">
        <v>287</v>
      </c>
      <c r="F2002" s="3" t="s">
        <v>288</v>
      </c>
      <c r="G2002" s="3" t="s">
        <v>21</v>
      </c>
      <c r="H2002" s="2" t="s">
        <v>50</v>
      </c>
      <c r="I2002" s="2" t="s">
        <v>4793</v>
      </c>
      <c r="J2002" s="3" t="str">
        <f>HYPERLINK("https://www.boe.es/gazeta/dias/1829/12/08/pdfs/GMD-1829-170.pdf#page=3","Abrir facsímil")</f>
        <v>Abrir facsímil</v>
      </c>
      <c r="K2002" s="3" t="s">
        <v>52</v>
      </c>
    </row>
    <row r="2003" spans="1:11" ht="42" customHeight="1">
      <c r="A2003" s="2" t="s">
        <v>4794</v>
      </c>
      <c r="B2003" s="2" t="s">
        <v>4795</v>
      </c>
      <c r="C2003" s="2" t="s">
        <v>17</v>
      </c>
      <c r="D2003" s="2" t="s">
        <v>18</v>
      </c>
      <c r="E2003" s="5" t="s">
        <v>214</v>
      </c>
      <c r="F2003" s="3" t="s">
        <v>215</v>
      </c>
      <c r="G2003" s="3" t="s">
        <v>30</v>
      </c>
      <c r="H2003" s="2" t="s">
        <v>50</v>
      </c>
      <c r="I2003" s="2" t="s">
        <v>4796</v>
      </c>
      <c r="J2003" s="3" t="str">
        <f>HYPERLINK("https://www.boe.es/gazeta/dias/1829/08/13/pdfs/GMD-1829-113.pdf#page=4","Abrir facsímil")</f>
        <v>Abrir facsímil</v>
      </c>
      <c r="K2003" s="3" t="s">
        <v>52</v>
      </c>
    </row>
    <row r="2004" spans="1:11" ht="42" customHeight="1">
      <c r="A2004" s="2" t="s">
        <v>4797</v>
      </c>
      <c r="B2004" s="2" t="s">
        <v>4797</v>
      </c>
      <c r="C2004" s="2" t="s">
        <v>55</v>
      </c>
      <c r="D2004" s="2" t="s">
        <v>18</v>
      </c>
      <c r="E2004" s="5" t="s">
        <v>363</v>
      </c>
      <c r="F2004" s="3" t="s">
        <v>364</v>
      </c>
      <c r="G2004" s="3" t="s">
        <v>30</v>
      </c>
      <c r="H2004" s="2" t="s">
        <v>50</v>
      </c>
      <c r="I2004" s="2" t="s">
        <v>4798</v>
      </c>
      <c r="J2004" s="3" t="str">
        <f>HYPERLINK("https://www.boe.es/gazeta/dias/1829/03/26/pdfs/GMD-1829-37.pdf#page=4","Abrir facsímil")</f>
        <v>Abrir facsímil</v>
      </c>
      <c r="K2004" s="3" t="s">
        <v>52</v>
      </c>
    </row>
    <row r="2005" spans="1:11" ht="42" customHeight="1">
      <c r="A2005" s="2" t="s">
        <v>4799</v>
      </c>
      <c r="B2005" s="2" t="s">
        <v>4800</v>
      </c>
      <c r="C2005" s="2" t="s">
        <v>17</v>
      </c>
      <c r="D2005" s="2" t="s">
        <v>18</v>
      </c>
      <c r="E2005" s="5" t="s">
        <v>380</v>
      </c>
      <c r="F2005" s="3" t="s">
        <v>381</v>
      </c>
      <c r="G2005" s="3" t="s">
        <v>21</v>
      </c>
      <c r="H2005" s="2" t="s">
        <v>50</v>
      </c>
      <c r="I2005" s="2" t="s">
        <v>4801</v>
      </c>
      <c r="J2005" s="3" t="str">
        <f>HYPERLINK("https://www.boe.es/gazeta/dias/1829/11/10/pdfs/GMD-1829-158.pdf#page=3","Abrir facsímil")</f>
        <v>Abrir facsímil</v>
      </c>
      <c r="K2005" s="3" t="s">
        <v>52</v>
      </c>
    </row>
    <row r="2006" spans="1:11" ht="42" customHeight="1">
      <c r="A2006" s="2" t="s">
        <v>4802</v>
      </c>
      <c r="B2006" s="2" t="s">
        <v>4803</v>
      </c>
      <c r="C2006" s="2" t="s">
        <v>34</v>
      </c>
      <c r="D2006" s="2" t="s">
        <v>35</v>
      </c>
      <c r="E2006" s="5" t="s">
        <v>19</v>
      </c>
      <c r="F2006" s="3" t="s">
        <v>20</v>
      </c>
      <c r="G2006" s="3" t="s">
        <v>21</v>
      </c>
      <c r="H2006" s="2" t="s">
        <v>50</v>
      </c>
      <c r="I2006" s="2" t="s">
        <v>4804</v>
      </c>
      <c r="J2006" s="3" t="str">
        <f>HYPERLINK("https://www.boe.es/gazeta/dias/1829/11/21/pdfs/GMD-1829-163.pdf#page=3","Abrir facsímil")</f>
        <v>Abrir facsímil</v>
      </c>
      <c r="K2006" s="3" t="s">
        <v>52</v>
      </c>
    </row>
    <row r="2007" spans="1:11" ht="42" customHeight="1">
      <c r="A2007" s="2" t="s">
        <v>4805</v>
      </c>
      <c r="B2007" s="2" t="s">
        <v>4805</v>
      </c>
      <c r="C2007" s="2" t="s">
        <v>167</v>
      </c>
      <c r="D2007" s="2" t="s">
        <v>18</v>
      </c>
      <c r="E2007" s="5" t="s">
        <v>202</v>
      </c>
      <c r="F2007" s="3" t="s">
        <v>203</v>
      </c>
      <c r="G2007" s="3" t="s">
        <v>30</v>
      </c>
      <c r="H2007" s="2" t="s">
        <v>50</v>
      </c>
      <c r="I2007" s="2" t="s">
        <v>4806</v>
      </c>
      <c r="J2007" s="3" t="str">
        <f>HYPERLINK("https://www.boe.es/gazeta/dias/1829/04/07/pdfs/GMD-1829-42.pdf#page=4","Abrir facsímil")</f>
        <v>Abrir facsímil</v>
      </c>
      <c r="K2007" s="3" t="s">
        <v>52</v>
      </c>
    </row>
    <row r="2008" spans="1:11" ht="42" customHeight="1">
      <c r="A2008" s="2" t="s">
        <v>4807</v>
      </c>
      <c r="B2008" s="2" t="s">
        <v>4808</v>
      </c>
      <c r="C2008" s="2" t="s">
        <v>17</v>
      </c>
      <c r="D2008" s="2" t="s">
        <v>18</v>
      </c>
      <c r="E2008" s="5" t="s">
        <v>416</v>
      </c>
      <c r="F2008" s="3" t="s">
        <v>417</v>
      </c>
      <c r="G2008" s="3" t="s">
        <v>30</v>
      </c>
      <c r="H2008" s="2" t="s">
        <v>50</v>
      </c>
      <c r="I2008" s="2" t="s">
        <v>4809</v>
      </c>
      <c r="J2008" s="3" t="str">
        <f>HYPERLINK("https://www.boe.es/gazeta/dias/1829/01/03/pdfs/GMD-1829-2.pdf#page=4","Abrir facsímil")</f>
        <v>Abrir facsímil</v>
      </c>
      <c r="K2008" s="3" t="s">
        <v>52</v>
      </c>
    </row>
    <row r="2009" spans="1:11" ht="42" customHeight="1">
      <c r="A2009" s="2" t="s">
        <v>4807</v>
      </c>
      <c r="B2009" s="2" t="s">
        <v>4808</v>
      </c>
      <c r="C2009" s="2" t="s">
        <v>41</v>
      </c>
      <c r="D2009" s="2" t="s">
        <v>42</v>
      </c>
      <c r="E2009" s="5" t="s">
        <v>1323</v>
      </c>
      <c r="F2009" s="3" t="s">
        <v>1324</v>
      </c>
      <c r="G2009" s="3" t="s">
        <v>21</v>
      </c>
      <c r="H2009" s="2" t="s">
        <v>50</v>
      </c>
      <c r="I2009" s="2" t="s">
        <v>4810</v>
      </c>
      <c r="J2009" s="3" t="str">
        <f>HYPERLINK("https://www.boe.es/gazeta/dias/1829/11/05/pdfs/GMD-1829-156.pdf#page=3","Abrir facsímil")</f>
        <v>Abrir facsímil</v>
      </c>
      <c r="K2009" s="3" t="s">
        <v>52</v>
      </c>
    </row>
    <row r="2010" spans="1:11" ht="42" customHeight="1">
      <c r="A2010" s="2" t="s">
        <v>4807</v>
      </c>
      <c r="B2010" s="2" t="s">
        <v>4808</v>
      </c>
      <c r="C2010" s="2" t="s">
        <v>17</v>
      </c>
      <c r="D2010" s="2" t="s">
        <v>18</v>
      </c>
      <c r="E2010" s="5" t="s">
        <v>1299</v>
      </c>
      <c r="F2010" s="3" t="s">
        <v>1300</v>
      </c>
      <c r="G2010" s="3" t="s">
        <v>21</v>
      </c>
      <c r="H2010" s="2" t="s">
        <v>50</v>
      </c>
      <c r="I2010" s="2" t="s">
        <v>4811</v>
      </c>
      <c r="J2010" s="3" t="str">
        <f>HYPERLINK("https://www.boe.es/gazeta/dias/1829/12/22/pdfs/GMD-1829-176.pdf#page=3","Abrir facsímil")</f>
        <v>Abrir facsímil</v>
      </c>
      <c r="K2010" s="3" t="s">
        <v>52</v>
      </c>
    </row>
    <row r="2011" spans="1:11" ht="42" customHeight="1">
      <c r="A2011" s="2" t="s">
        <v>4812</v>
      </c>
      <c r="B2011" s="2" t="s">
        <v>4813</v>
      </c>
      <c r="C2011" s="2" t="s">
        <v>167</v>
      </c>
      <c r="D2011" s="2" t="s">
        <v>18</v>
      </c>
      <c r="E2011" s="5" t="s">
        <v>1015</v>
      </c>
      <c r="F2011" s="3" t="s">
        <v>1016</v>
      </c>
      <c r="G2011" s="3" t="s">
        <v>30</v>
      </c>
      <c r="H2011" s="2" t="s">
        <v>50</v>
      </c>
      <c r="I2011" s="2" t="s">
        <v>4814</v>
      </c>
      <c r="J2011" s="3" t="str">
        <f>HYPERLINK("https://www.boe.es/gazeta/dias/1829/10/17/pdfs/GMD-1829-148.pdf#page=4","Abrir facsímil")</f>
        <v>Abrir facsímil</v>
      </c>
      <c r="K2011" s="3" t="s">
        <v>52</v>
      </c>
    </row>
    <row r="2012" spans="1:11" ht="42" customHeight="1">
      <c r="A2012" s="2" t="s">
        <v>4815</v>
      </c>
      <c r="B2012" s="2" t="s">
        <v>4816</v>
      </c>
      <c r="C2012" s="2" t="s">
        <v>41</v>
      </c>
      <c r="D2012" s="2" t="s">
        <v>42</v>
      </c>
      <c r="E2012" s="5" t="s">
        <v>1116</v>
      </c>
      <c r="F2012" s="3" t="s">
        <v>1117</v>
      </c>
      <c r="G2012" s="3" t="s">
        <v>1878</v>
      </c>
      <c r="H2012" s="2" t="s">
        <v>22</v>
      </c>
      <c r="I2012" s="2" t="s">
        <v>4817</v>
      </c>
      <c r="J2012" s="3" t="str">
        <f>HYPERLINK("https://www.boe.es/gazeta/dias/1829/09/03/pdfs/GMD-1829-122.pdf#page=3","Abrir facsímil")</f>
        <v>Abrir facsímil</v>
      </c>
      <c r="K2012" s="3" t="s">
        <v>24</v>
      </c>
    </row>
    <row r="2013" spans="1:11" ht="42" customHeight="1">
      <c r="A2013" s="2" t="s">
        <v>4818</v>
      </c>
      <c r="B2013" s="2" t="s">
        <v>4819</v>
      </c>
      <c r="C2013" s="2" t="s">
        <v>41</v>
      </c>
      <c r="D2013" s="2" t="s">
        <v>42</v>
      </c>
      <c r="E2013" s="5" t="s">
        <v>854</v>
      </c>
      <c r="F2013" s="3" t="s">
        <v>855</v>
      </c>
      <c r="G2013" s="3" t="s">
        <v>71</v>
      </c>
      <c r="H2013" s="2" t="s">
        <v>50</v>
      </c>
      <c r="I2013" s="2" t="s">
        <v>4820</v>
      </c>
      <c r="J2013" s="3" t="str">
        <f>HYPERLINK("https://www.boe.es/gazeta/dias/1829/11/03/pdfs/GMD-1829-155.pdf#page=2","Abrir facsímil")</f>
        <v>Abrir facsímil</v>
      </c>
      <c r="K2013" s="3" t="s">
        <v>52</v>
      </c>
    </row>
    <row r="2014" spans="1:11" ht="42" customHeight="1">
      <c r="A2014" s="2" t="s">
        <v>4821</v>
      </c>
      <c r="B2014" s="2" t="s">
        <v>4822</v>
      </c>
      <c r="C2014" s="2" t="s">
        <v>27</v>
      </c>
      <c r="D2014" s="2" t="s">
        <v>18</v>
      </c>
      <c r="E2014" s="5" t="s">
        <v>307</v>
      </c>
      <c r="F2014" s="3" t="s">
        <v>308</v>
      </c>
      <c r="G2014" s="3" t="s">
        <v>30</v>
      </c>
      <c r="H2014" s="2" t="s">
        <v>22</v>
      </c>
      <c r="I2014" s="2" t="s">
        <v>4823</v>
      </c>
      <c r="J2014" s="3" t="str">
        <f>HYPERLINK("https://www.boe.es/gazeta/dias/1829/06/13/pdfs/GMD-1829-87.pdf#page=4","Abrir facsímil")</f>
        <v>Abrir facsímil</v>
      </c>
      <c r="K2014" s="3" t="s">
        <v>24</v>
      </c>
    </row>
    <row r="2015" spans="1:11" ht="42" customHeight="1">
      <c r="A2015" s="2" t="s">
        <v>4824</v>
      </c>
      <c r="B2015" s="2" t="s">
        <v>4824</v>
      </c>
      <c r="C2015" s="2" t="s">
        <v>17</v>
      </c>
      <c r="D2015" s="2" t="s">
        <v>18</v>
      </c>
      <c r="E2015" s="5" t="s">
        <v>623</v>
      </c>
      <c r="F2015" s="3" t="s">
        <v>624</v>
      </c>
      <c r="G2015" s="3" t="s">
        <v>71</v>
      </c>
      <c r="H2015" s="2" t="s">
        <v>50</v>
      </c>
      <c r="I2015" s="2" t="s">
        <v>4825</v>
      </c>
      <c r="J2015" s="3" t="str">
        <f>HYPERLINK("https://www.boe.es/gazeta/dias/1829/03/28/pdfs/GMD-1829-38.pdf#page=2","Abrir facsímil")</f>
        <v>Abrir facsímil</v>
      </c>
      <c r="K2015" s="3" t="s">
        <v>52</v>
      </c>
    </row>
    <row r="2016" spans="1:11" ht="42" customHeight="1">
      <c r="A2016" s="2" t="s">
        <v>4824</v>
      </c>
      <c r="B2016" s="2" t="s">
        <v>4824</v>
      </c>
      <c r="C2016" s="2" t="s">
        <v>41</v>
      </c>
      <c r="D2016" s="2" t="s">
        <v>42</v>
      </c>
      <c r="E2016" s="5" t="s">
        <v>194</v>
      </c>
      <c r="F2016" s="3" t="s">
        <v>195</v>
      </c>
      <c r="G2016" s="3" t="s">
        <v>71</v>
      </c>
      <c r="H2016" s="2" t="s">
        <v>50</v>
      </c>
      <c r="I2016" s="2" t="s">
        <v>4826</v>
      </c>
      <c r="J2016" s="3" t="str">
        <f>HYPERLINK("https://www.boe.es/gazeta/dias/1829/05/07/pdfs/GMD-1829-55.pdf#page=2","Abrir facsímil")</f>
        <v>Abrir facsímil</v>
      </c>
      <c r="K2016" s="3" t="s">
        <v>52</v>
      </c>
    </row>
    <row r="2017" spans="1:11" ht="42" customHeight="1">
      <c r="A2017" s="2" t="s">
        <v>4827</v>
      </c>
      <c r="B2017" s="2" t="s">
        <v>4828</v>
      </c>
      <c r="C2017" s="2" t="s">
        <v>17</v>
      </c>
      <c r="D2017" s="2" t="s">
        <v>18</v>
      </c>
      <c r="E2017" s="5" t="s">
        <v>1007</v>
      </c>
      <c r="F2017" s="3" t="s">
        <v>1008</v>
      </c>
      <c r="G2017" s="3" t="s">
        <v>30</v>
      </c>
      <c r="H2017" s="2" t="s">
        <v>50</v>
      </c>
      <c r="I2017" s="2" t="s">
        <v>4829</v>
      </c>
      <c r="J2017" s="3" t="str">
        <f>HYPERLINK("https://www.boe.es/gazeta/dias/1829/08/27/pdfs/GMD-1829-119.pdf#page=4","Abrir facsímil")</f>
        <v>Abrir facsímil</v>
      </c>
      <c r="K2017" s="3" t="s">
        <v>52</v>
      </c>
    </row>
    <row r="2018" spans="1:11" ht="42" customHeight="1">
      <c r="A2018" s="2" t="s">
        <v>4830</v>
      </c>
      <c r="B2018" s="2" t="s">
        <v>4830</v>
      </c>
      <c r="C2018" s="2" t="s">
        <v>55</v>
      </c>
      <c r="D2018" s="2" t="s">
        <v>18</v>
      </c>
      <c r="E2018" s="5" t="s">
        <v>456</v>
      </c>
      <c r="F2018" s="3" t="s">
        <v>457</v>
      </c>
      <c r="G2018" s="3" t="s">
        <v>1466</v>
      </c>
      <c r="H2018" s="2" t="s">
        <v>50</v>
      </c>
      <c r="I2018" s="2" t="s">
        <v>4831</v>
      </c>
      <c r="J2018" s="3" t="str">
        <f>HYPERLINK("https://www.boe.es/gazeta/dias/1829/02/12/pdfs/GMD-1829-19.pdf#page=4","Abrir facsímil")</f>
        <v>Abrir facsímil</v>
      </c>
      <c r="K2018" s="3" t="s">
        <v>52</v>
      </c>
    </row>
    <row r="2019" spans="1:11" ht="42" customHeight="1">
      <c r="A2019" s="2" t="s">
        <v>4830</v>
      </c>
      <c r="B2019" s="2" t="s">
        <v>4830</v>
      </c>
      <c r="C2019" s="2" t="s">
        <v>34</v>
      </c>
      <c r="D2019" s="2" t="s">
        <v>35</v>
      </c>
      <c r="E2019" s="5" t="s">
        <v>233</v>
      </c>
      <c r="F2019" s="3" t="s">
        <v>234</v>
      </c>
      <c r="G2019" s="3" t="s">
        <v>30</v>
      </c>
      <c r="H2019" s="2" t="s">
        <v>50</v>
      </c>
      <c r="I2019" s="2" t="s">
        <v>4832</v>
      </c>
      <c r="J2019" s="3" t="str">
        <f>HYPERLINK("https://www.boe.es/gazeta/dias/1829/03/07/pdfs/GMD-1829-29.pdf#page=4","Abrir facsímil")</f>
        <v>Abrir facsímil</v>
      </c>
      <c r="K2019" s="3" t="s">
        <v>52</v>
      </c>
    </row>
    <row r="2020" spans="1:11" ht="42" customHeight="1">
      <c r="A2020" s="2" t="s">
        <v>4830</v>
      </c>
      <c r="B2020" s="2" t="s">
        <v>4830</v>
      </c>
      <c r="C2020" s="2" t="s">
        <v>17</v>
      </c>
      <c r="D2020" s="2" t="s">
        <v>18</v>
      </c>
      <c r="E2020" s="5" t="s">
        <v>576</v>
      </c>
      <c r="F2020" s="3" t="s">
        <v>577</v>
      </c>
      <c r="G2020" s="3" t="s">
        <v>71</v>
      </c>
      <c r="H2020" s="2" t="s">
        <v>50</v>
      </c>
      <c r="I2020" s="2" t="s">
        <v>4833</v>
      </c>
      <c r="J2020" s="3" t="str">
        <f>HYPERLINK("https://www.boe.es/gazeta/dias/1829/04/25/pdfs/GMD-1829-50.pdf#page=2","Abrir facsímil")</f>
        <v>Abrir facsímil</v>
      </c>
      <c r="K2020" s="3" t="s">
        <v>52</v>
      </c>
    </row>
    <row r="2021" spans="1:11" ht="42" customHeight="1">
      <c r="A2021" s="2" t="s">
        <v>4830</v>
      </c>
      <c r="B2021" s="2" t="s">
        <v>4830</v>
      </c>
      <c r="C2021" s="2" t="s">
        <v>167</v>
      </c>
      <c r="D2021" s="2" t="s">
        <v>18</v>
      </c>
      <c r="E2021" s="5" t="s">
        <v>164</v>
      </c>
      <c r="F2021" s="3" t="s">
        <v>165</v>
      </c>
      <c r="G2021" s="3" t="s">
        <v>30</v>
      </c>
      <c r="H2021" s="2" t="s">
        <v>50</v>
      </c>
      <c r="I2021" s="2" t="s">
        <v>4834</v>
      </c>
      <c r="J2021" s="3" t="str">
        <f>HYPERLINK("https://www.boe.es/gazeta/dias/1829/06/06/pdfs/GMD-1829-84.pdf#page=4","Abrir facsímil")</f>
        <v>Abrir facsímil</v>
      </c>
      <c r="K2021" s="3" t="s">
        <v>52</v>
      </c>
    </row>
    <row r="2022" spans="1:11" ht="42" customHeight="1">
      <c r="A2022" s="2" t="s">
        <v>4830</v>
      </c>
      <c r="B2022" s="2" t="s">
        <v>4830</v>
      </c>
      <c r="C2022" s="2" t="s">
        <v>55</v>
      </c>
      <c r="D2022" s="2" t="s">
        <v>18</v>
      </c>
      <c r="E2022" s="5" t="s">
        <v>272</v>
      </c>
      <c r="F2022" s="3" t="s">
        <v>273</v>
      </c>
      <c r="G2022" s="3" t="s">
        <v>21</v>
      </c>
      <c r="H2022" s="2" t="s">
        <v>50</v>
      </c>
      <c r="I2022" s="2" t="s">
        <v>4835</v>
      </c>
      <c r="J2022" s="3" t="str">
        <f>HYPERLINK("https://www.boe.es/gazeta/dias/1829/07/11/pdfs/GMD-1829-99.pdf#page=3","Abrir facsímil")</f>
        <v>Abrir facsímil</v>
      </c>
      <c r="K2022" s="3" t="s">
        <v>52</v>
      </c>
    </row>
    <row r="2023" spans="1:11" ht="42" customHeight="1">
      <c r="A2023" s="2" t="s">
        <v>4830</v>
      </c>
      <c r="B2023" s="2" t="s">
        <v>4830</v>
      </c>
      <c r="C2023" s="2" t="s">
        <v>34</v>
      </c>
      <c r="D2023" s="2" t="s">
        <v>35</v>
      </c>
      <c r="E2023" s="5" t="s">
        <v>120</v>
      </c>
      <c r="F2023" s="3" t="s">
        <v>121</v>
      </c>
      <c r="G2023" s="3" t="s">
        <v>21</v>
      </c>
      <c r="H2023" s="2" t="s">
        <v>50</v>
      </c>
      <c r="I2023" s="2" t="s">
        <v>4836</v>
      </c>
      <c r="J2023" s="3" t="str">
        <f>HYPERLINK("https://www.boe.es/gazeta/dias/1829/09/10/pdfs/GMD-1829-126.pdf#page=3","Abrir facsímil")</f>
        <v>Abrir facsímil</v>
      </c>
      <c r="K2023" s="3" t="s">
        <v>52</v>
      </c>
    </row>
    <row r="2024" spans="1:11" ht="42" customHeight="1">
      <c r="A2024" s="2" t="s">
        <v>4830</v>
      </c>
      <c r="B2024" s="2" t="s">
        <v>4830</v>
      </c>
      <c r="C2024" s="2" t="s">
        <v>34</v>
      </c>
      <c r="D2024" s="2" t="s">
        <v>35</v>
      </c>
      <c r="E2024" s="5" t="s">
        <v>36</v>
      </c>
      <c r="F2024" s="3" t="s">
        <v>37</v>
      </c>
      <c r="G2024" s="3" t="s">
        <v>71</v>
      </c>
      <c r="H2024" s="2" t="s">
        <v>50</v>
      </c>
      <c r="I2024" s="2" t="s">
        <v>4837</v>
      </c>
      <c r="J2024" s="3" t="str">
        <f>HYPERLINK("https://www.boe.es/gazeta/dias/1829/11/12/pdfs/GMD-1829-159.pdf#page=2","Abrir facsímil")</f>
        <v>Abrir facsímil</v>
      </c>
      <c r="K2024" s="3" t="s">
        <v>52</v>
      </c>
    </row>
    <row r="2025" spans="1:11" ht="42" customHeight="1">
      <c r="A2025" s="2" t="s">
        <v>4830</v>
      </c>
      <c r="B2025" s="2" t="s">
        <v>4830</v>
      </c>
      <c r="C2025" s="2" t="s">
        <v>34</v>
      </c>
      <c r="D2025" s="2" t="s">
        <v>35</v>
      </c>
      <c r="E2025" s="5" t="s">
        <v>398</v>
      </c>
      <c r="F2025" s="3" t="s">
        <v>399</v>
      </c>
      <c r="G2025" s="3" t="s">
        <v>21</v>
      </c>
      <c r="H2025" s="2" t="s">
        <v>50</v>
      </c>
      <c r="I2025" s="2" t="s">
        <v>4838</v>
      </c>
      <c r="J2025" s="3" t="str">
        <f>HYPERLINK("https://www.boe.es/gazeta/dias/1829/12/24/pdfs/GMD-1829-177.pdf#page=3","Abrir facsímil")</f>
        <v>Abrir facsímil</v>
      </c>
      <c r="K2025" s="3" t="s">
        <v>52</v>
      </c>
    </row>
    <row r="2026" spans="1:11" ht="42" customHeight="1">
      <c r="A2026" s="2" t="s">
        <v>4830</v>
      </c>
      <c r="B2026" s="2" t="s">
        <v>4830</v>
      </c>
      <c r="C2026" s="2" t="s">
        <v>41</v>
      </c>
      <c r="D2026" s="2" t="s">
        <v>42</v>
      </c>
      <c r="E2026" s="5" t="s">
        <v>398</v>
      </c>
      <c r="F2026" s="3" t="s">
        <v>399</v>
      </c>
      <c r="G2026" s="3" t="s">
        <v>30</v>
      </c>
      <c r="H2026" s="2" t="s">
        <v>50</v>
      </c>
      <c r="I2026" s="2" t="s">
        <v>4839</v>
      </c>
      <c r="J2026" s="3" t="str">
        <f>HYPERLINK("https://www.boe.es/gazeta/dias/1829/12/24/pdfs/GMD-1829-177.pdf#page=4","Abrir facsímil")</f>
        <v>Abrir facsímil</v>
      </c>
      <c r="K2026" s="3" t="s">
        <v>52</v>
      </c>
    </row>
    <row r="2027" spans="1:11" ht="42" customHeight="1">
      <c r="A2027" s="2" t="s">
        <v>4840</v>
      </c>
      <c r="B2027" s="2" t="s">
        <v>4840</v>
      </c>
      <c r="C2027" s="2" t="s">
        <v>34</v>
      </c>
      <c r="D2027" s="2" t="s">
        <v>35</v>
      </c>
      <c r="E2027" s="5" t="s">
        <v>1023</v>
      </c>
      <c r="F2027" s="3" t="s">
        <v>1024</v>
      </c>
      <c r="G2027" s="3" t="s">
        <v>71</v>
      </c>
      <c r="H2027" s="2" t="s">
        <v>50</v>
      </c>
      <c r="I2027" s="2" t="s">
        <v>4841</v>
      </c>
      <c r="J2027" s="3" t="str">
        <f>HYPERLINK("https://www.boe.es/gazeta/dias/1829/12/29/pdfs/GMD-1829-179.pdf#page=2","Abrir facsímil")</f>
        <v>Abrir facsímil</v>
      </c>
      <c r="K2027" s="3" t="s">
        <v>52</v>
      </c>
    </row>
    <row r="2028" spans="1:11" ht="42" customHeight="1">
      <c r="A2028" s="2" t="s">
        <v>4842</v>
      </c>
      <c r="B2028" s="2" t="s">
        <v>4842</v>
      </c>
      <c r="C2028" s="2" t="s">
        <v>41</v>
      </c>
      <c r="D2028" s="2" t="s">
        <v>42</v>
      </c>
      <c r="E2028" s="5" t="s">
        <v>363</v>
      </c>
      <c r="F2028" s="3" t="s">
        <v>364</v>
      </c>
      <c r="G2028" s="3" t="s">
        <v>21</v>
      </c>
      <c r="H2028" s="2" t="s">
        <v>50</v>
      </c>
      <c r="I2028" s="2" t="s">
        <v>4843</v>
      </c>
      <c r="J2028" s="3" t="str">
        <f>HYPERLINK("https://www.boe.es/gazeta/dias/1829/03/26/pdfs/GMD-1829-37.pdf#page=3","Abrir facsímil")</f>
        <v>Abrir facsímil</v>
      </c>
      <c r="K2028" s="3" t="s">
        <v>52</v>
      </c>
    </row>
    <row r="2029" spans="1:11" ht="42" customHeight="1">
      <c r="A2029" s="2" t="s">
        <v>4844</v>
      </c>
      <c r="B2029" s="2" t="s">
        <v>4845</v>
      </c>
      <c r="C2029" s="2" t="s">
        <v>27</v>
      </c>
      <c r="D2029" s="2" t="s">
        <v>18</v>
      </c>
      <c r="E2029" s="5" t="s">
        <v>521</v>
      </c>
      <c r="F2029" s="3" t="s">
        <v>522</v>
      </c>
      <c r="G2029" s="3" t="s">
        <v>30</v>
      </c>
      <c r="H2029" s="2" t="s">
        <v>50</v>
      </c>
      <c r="I2029" s="2" t="s">
        <v>4846</v>
      </c>
      <c r="J2029" s="3" t="str">
        <f>HYPERLINK("https://www.boe.es/gazeta/dias/1829/01/27/pdfs/GMD-1829-12.pdf#page=4","Abrir facsímil")</f>
        <v>Abrir facsímil</v>
      </c>
      <c r="K2029" s="3" t="s">
        <v>52</v>
      </c>
    </row>
    <row r="2030" spans="1:11" ht="42" customHeight="1">
      <c r="A2030" s="2" t="s">
        <v>4847</v>
      </c>
      <c r="B2030" s="2" t="s">
        <v>4848</v>
      </c>
      <c r="C2030" s="2" t="s">
        <v>17</v>
      </c>
      <c r="D2030" s="2" t="s">
        <v>18</v>
      </c>
      <c r="E2030" s="5" t="s">
        <v>265</v>
      </c>
      <c r="F2030" s="3" t="s">
        <v>266</v>
      </c>
      <c r="G2030" s="3" t="s">
        <v>30</v>
      </c>
      <c r="H2030" s="2" t="s">
        <v>22</v>
      </c>
      <c r="I2030" s="2" t="s">
        <v>4849</v>
      </c>
      <c r="J2030" s="3" t="str">
        <f>HYPERLINK("https://www.boe.es/gazeta/dias/1829/08/18/pdfs/GMD-1829-115.pdf#page=4","Abrir facsímil")</f>
        <v>Abrir facsímil</v>
      </c>
      <c r="K2030" s="3" t="s">
        <v>24</v>
      </c>
    </row>
    <row r="2031" spans="1:11" ht="42" customHeight="1">
      <c r="A2031" s="2" t="s">
        <v>4850</v>
      </c>
      <c r="B2031" s="2" t="s">
        <v>4850</v>
      </c>
      <c r="C2031" s="2" t="s">
        <v>41</v>
      </c>
      <c r="D2031" s="2" t="s">
        <v>42</v>
      </c>
      <c r="E2031" s="5" t="s">
        <v>279</v>
      </c>
      <c r="F2031" s="3" t="s">
        <v>280</v>
      </c>
      <c r="G2031" s="3" t="s">
        <v>45</v>
      </c>
      <c r="H2031" s="2" t="s">
        <v>50</v>
      </c>
      <c r="I2031" s="2" t="s">
        <v>4851</v>
      </c>
      <c r="J2031" s="3" t="str">
        <f>HYPERLINK("https://www.boe.es/gazeta/dias/1829/06/27/pdfs/GMD-1829-93.pdf#page=1","Abrir facsímil")</f>
        <v>Abrir facsímil</v>
      </c>
      <c r="K2031" s="3" t="s">
        <v>52</v>
      </c>
    </row>
    <row r="2032" spans="1:11" ht="42" customHeight="1">
      <c r="A2032" s="2" t="s">
        <v>4852</v>
      </c>
      <c r="B2032" s="2" t="s">
        <v>4853</v>
      </c>
      <c r="C2032" s="2" t="s">
        <v>41</v>
      </c>
      <c r="D2032" s="2" t="s">
        <v>42</v>
      </c>
      <c r="E2032" s="5" t="s">
        <v>798</v>
      </c>
      <c r="F2032" s="3" t="s">
        <v>799</v>
      </c>
      <c r="G2032" s="3" t="s">
        <v>800</v>
      </c>
      <c r="H2032" s="2" t="s">
        <v>50</v>
      </c>
      <c r="I2032" s="2" t="s">
        <v>4854</v>
      </c>
      <c r="J2032" s="3" t="str">
        <f>HYPERLINK("https://www.boe.es/gazeta/dias/1829/05/12/pdfs/GMD-1829-62.pdf#page=3","Abrir facsímil")</f>
        <v>Abrir facsímil</v>
      </c>
      <c r="K2032" s="3" t="s">
        <v>52</v>
      </c>
    </row>
    <row r="2033" spans="1:11" ht="42" customHeight="1">
      <c r="A2033" s="2" t="s">
        <v>4855</v>
      </c>
      <c r="B2033" s="2" t="s">
        <v>4856</v>
      </c>
      <c r="C2033" s="2" t="s">
        <v>17</v>
      </c>
      <c r="D2033" s="2" t="s">
        <v>18</v>
      </c>
      <c r="E2033" s="5" t="s">
        <v>466</v>
      </c>
      <c r="F2033" s="3" t="s">
        <v>467</v>
      </c>
      <c r="G2033" s="3" t="s">
        <v>30</v>
      </c>
      <c r="H2033" s="2" t="s">
        <v>22</v>
      </c>
      <c r="I2033" s="2" t="s">
        <v>4857</v>
      </c>
      <c r="J2033" s="3" t="str">
        <f>HYPERLINK("https://www.boe.es/gazeta/dias/1829/12/01/pdfs/GMD-1829-167.pdf#page=4","Abrir facsímil")</f>
        <v>Abrir facsímil</v>
      </c>
      <c r="K2033" s="3" t="s">
        <v>24</v>
      </c>
    </row>
    <row r="2034" spans="1:11" ht="42" customHeight="1">
      <c r="A2034" s="2" t="s">
        <v>4858</v>
      </c>
      <c r="B2034" s="2" t="s">
        <v>4859</v>
      </c>
      <c r="C2034" s="2" t="s">
        <v>55</v>
      </c>
      <c r="D2034" s="2" t="s">
        <v>18</v>
      </c>
      <c r="E2034" s="5" t="s">
        <v>102</v>
      </c>
      <c r="F2034" s="3" t="s">
        <v>103</v>
      </c>
      <c r="G2034" s="3" t="s">
        <v>21</v>
      </c>
      <c r="H2034" s="2" t="s">
        <v>50</v>
      </c>
      <c r="I2034" s="2" t="s">
        <v>4860</v>
      </c>
      <c r="J2034" s="3" t="str">
        <f>HYPERLINK("https://www.boe.es/gazeta/dias/1829/01/31/pdfs/GMD-1829-14.pdf#page=3","Abrir facsímil")</f>
        <v>Abrir facsímil</v>
      </c>
      <c r="K2034" s="3" t="s">
        <v>52</v>
      </c>
    </row>
    <row r="2035" spans="1:11" ht="42" customHeight="1">
      <c r="A2035" s="2" t="s">
        <v>4861</v>
      </c>
      <c r="B2035" s="2" t="s">
        <v>4862</v>
      </c>
      <c r="C2035" s="2" t="s">
        <v>41</v>
      </c>
      <c r="D2035" s="2" t="s">
        <v>42</v>
      </c>
      <c r="E2035" s="5" t="s">
        <v>380</v>
      </c>
      <c r="F2035" s="3" t="s">
        <v>381</v>
      </c>
      <c r="G2035" s="3" t="s">
        <v>30</v>
      </c>
      <c r="H2035" s="2" t="s">
        <v>22</v>
      </c>
      <c r="I2035" s="2" t="s">
        <v>4863</v>
      </c>
      <c r="J2035" s="3" t="str">
        <f>HYPERLINK("https://www.boe.es/gazeta/dias/1829/11/10/pdfs/GMD-1829-158.pdf#page=4","Abrir facsímil")</f>
        <v>Abrir facsímil</v>
      </c>
      <c r="K2035" s="3" t="s">
        <v>24</v>
      </c>
    </row>
    <row r="2036" spans="1:11" ht="42" customHeight="1">
      <c r="A2036" s="2" t="s">
        <v>4864</v>
      </c>
      <c r="B2036" s="2" t="s">
        <v>4865</v>
      </c>
      <c r="C2036" s="2" t="s">
        <v>17</v>
      </c>
      <c r="D2036" s="2" t="s">
        <v>18</v>
      </c>
      <c r="E2036" s="5" t="s">
        <v>233</v>
      </c>
      <c r="F2036" s="3" t="s">
        <v>234</v>
      </c>
      <c r="G2036" s="3" t="s">
        <v>30</v>
      </c>
      <c r="H2036" s="2" t="s">
        <v>50</v>
      </c>
      <c r="I2036" s="2" t="s">
        <v>4866</v>
      </c>
      <c r="J2036" s="3" t="str">
        <f>HYPERLINK("https://www.boe.es/gazeta/dias/1829/03/07/pdfs/GMD-1829-29.pdf#page=4","Abrir facsímil")</f>
        <v>Abrir facsímil</v>
      </c>
      <c r="K2036" s="3" t="s">
        <v>52</v>
      </c>
    </row>
    <row r="2037" spans="1:11" ht="42" customHeight="1">
      <c r="A2037" s="2" t="s">
        <v>4867</v>
      </c>
      <c r="B2037" s="2" t="s">
        <v>4867</v>
      </c>
      <c r="C2037" s="2" t="s">
        <v>34</v>
      </c>
      <c r="D2037" s="2" t="s">
        <v>35</v>
      </c>
      <c r="E2037" s="5" t="s">
        <v>1748</v>
      </c>
      <c r="F2037" s="3" t="s">
        <v>1749</v>
      </c>
      <c r="G2037" s="3" t="s">
        <v>30</v>
      </c>
      <c r="H2037" s="2" t="s">
        <v>50</v>
      </c>
      <c r="I2037" s="2" t="s">
        <v>4868</v>
      </c>
      <c r="J2037" s="3" t="str">
        <f>HYPERLINK("https://www.boe.es/gazeta/dias/1829/07/30/pdfs/GMD-1829-107.pdf#page=4","Abrir facsímil")</f>
        <v>Abrir facsímil</v>
      </c>
      <c r="K2037" s="3" t="s">
        <v>52</v>
      </c>
    </row>
    <row r="2038" spans="1:11" ht="42" customHeight="1">
      <c r="A2038" s="2" t="s">
        <v>4869</v>
      </c>
      <c r="B2038" s="2" t="s">
        <v>4870</v>
      </c>
      <c r="C2038" s="2" t="s">
        <v>27</v>
      </c>
      <c r="D2038" s="2" t="s">
        <v>18</v>
      </c>
      <c r="E2038" s="5" t="s">
        <v>83</v>
      </c>
      <c r="F2038" s="3" t="s">
        <v>84</v>
      </c>
      <c r="G2038" s="3" t="s">
        <v>30</v>
      </c>
      <c r="H2038" s="2" t="s">
        <v>50</v>
      </c>
      <c r="I2038" s="2" t="s">
        <v>4871</v>
      </c>
      <c r="J2038" s="3" t="str">
        <f>HYPERLINK("https://www.boe.es/gazeta/dias/1829/08/04/pdfs/GMD-1829-109.pdf#page=4","Abrir facsímil")</f>
        <v>Abrir facsímil</v>
      </c>
      <c r="K2038" s="3" t="s">
        <v>52</v>
      </c>
    </row>
    <row r="2039" spans="1:11" ht="42" customHeight="1">
      <c r="A2039" s="2" t="s">
        <v>4872</v>
      </c>
      <c r="B2039" s="2" t="s">
        <v>4872</v>
      </c>
      <c r="C2039" s="2" t="s">
        <v>41</v>
      </c>
      <c r="D2039" s="2" t="s">
        <v>42</v>
      </c>
      <c r="E2039" s="5" t="s">
        <v>128</v>
      </c>
      <c r="F2039" s="3" t="s">
        <v>129</v>
      </c>
      <c r="G2039" s="3" t="s">
        <v>45</v>
      </c>
      <c r="H2039" s="2" t="s">
        <v>50</v>
      </c>
      <c r="I2039" s="2" t="s">
        <v>4873</v>
      </c>
      <c r="J2039" s="3" t="str">
        <f>HYPERLINK("https://www.boe.es/gazeta/dias/1829/09/01/pdfs/GMD-1829-121.pdf#page=1","Abrir facsímil")</f>
        <v>Abrir facsímil</v>
      </c>
      <c r="K2039" s="3" t="s">
        <v>52</v>
      </c>
    </row>
    <row r="2040" spans="1:11" ht="42" customHeight="1">
      <c r="A2040" s="2" t="s">
        <v>4874</v>
      </c>
      <c r="B2040" s="2" t="s">
        <v>4874</v>
      </c>
      <c r="C2040" s="2" t="s">
        <v>34</v>
      </c>
      <c r="D2040" s="2" t="s">
        <v>35</v>
      </c>
      <c r="E2040" s="5" t="s">
        <v>115</v>
      </c>
      <c r="F2040" s="3" t="s">
        <v>116</v>
      </c>
      <c r="G2040" s="3" t="s">
        <v>71</v>
      </c>
      <c r="H2040" s="2" t="s">
        <v>50</v>
      </c>
      <c r="I2040" s="2" t="s">
        <v>4875</v>
      </c>
      <c r="J2040" s="3" t="str">
        <f>HYPERLINK("https://www.boe.es/gazeta/dias/1829/06/18/pdfs/GMD-1829-89.pdf#page=2","Abrir facsímil")</f>
        <v>Abrir facsímil</v>
      </c>
      <c r="K2040" s="3" t="s">
        <v>52</v>
      </c>
    </row>
    <row r="2041" spans="1:11" ht="42" customHeight="1">
      <c r="A2041" s="2" t="s">
        <v>4876</v>
      </c>
      <c r="B2041" s="2" t="s">
        <v>4877</v>
      </c>
      <c r="C2041" s="2" t="s">
        <v>41</v>
      </c>
      <c r="D2041" s="2" t="s">
        <v>42</v>
      </c>
      <c r="E2041" s="5" t="s">
        <v>188</v>
      </c>
      <c r="F2041" s="3" t="s">
        <v>189</v>
      </c>
      <c r="G2041" s="3" t="s">
        <v>190</v>
      </c>
      <c r="H2041" s="2" t="s">
        <v>50</v>
      </c>
      <c r="I2041" s="2" t="s">
        <v>4878</v>
      </c>
      <c r="J2041" s="3" t="str">
        <f>HYPERLINK("https://www.boe.es/gazeta/dias/1829/05/02/pdfs/GMD-1829-53.pdf#page=3","Abrir facsímil")</f>
        <v>Abrir facsímil</v>
      </c>
      <c r="K2041" s="3" t="s">
        <v>52</v>
      </c>
    </row>
    <row r="2042" spans="1:11" ht="42" customHeight="1">
      <c r="A2042" s="2" t="s">
        <v>4879</v>
      </c>
      <c r="B2042" s="2" t="s">
        <v>4880</v>
      </c>
      <c r="C2042" s="2" t="s">
        <v>41</v>
      </c>
      <c r="D2042" s="2" t="s">
        <v>42</v>
      </c>
      <c r="E2042" s="5" t="s">
        <v>521</v>
      </c>
      <c r="F2042" s="3" t="s">
        <v>522</v>
      </c>
      <c r="G2042" s="3" t="s">
        <v>71</v>
      </c>
      <c r="H2042" s="2" t="s">
        <v>22</v>
      </c>
      <c r="I2042" s="2" t="s">
        <v>4881</v>
      </c>
      <c r="J2042" s="3" t="str">
        <f>HYPERLINK("https://www.boe.es/gazeta/dias/1829/01/27/pdfs/GMD-1829-12.pdf#page=2","Abrir facsímil")</f>
        <v>Abrir facsímil</v>
      </c>
      <c r="K2042" s="3" t="s">
        <v>24</v>
      </c>
    </row>
    <row r="2043" spans="1:11" ht="42" customHeight="1">
      <c r="A2043" s="2" t="s">
        <v>4882</v>
      </c>
      <c r="B2043" s="2" t="s">
        <v>4883</v>
      </c>
      <c r="C2043" s="2" t="s">
        <v>17</v>
      </c>
      <c r="D2043" s="2" t="s">
        <v>18</v>
      </c>
      <c r="E2043" s="5" t="s">
        <v>1172</v>
      </c>
      <c r="F2043" s="3" t="s">
        <v>1173</v>
      </c>
      <c r="G2043" s="3" t="s">
        <v>30</v>
      </c>
      <c r="H2043" s="2" t="s">
        <v>22</v>
      </c>
      <c r="I2043" s="2" t="s">
        <v>4884</v>
      </c>
      <c r="J2043" s="3" t="str">
        <f>HYPERLINK("https://www.boe.es/gazeta/dias/1829/12/15/pdfs/GMD-1829-173.pdf#page=4","Abrir facsímil")</f>
        <v>Abrir facsímil</v>
      </c>
      <c r="K2043" s="3" t="s">
        <v>24</v>
      </c>
    </row>
    <row r="2044" spans="1:11" ht="42" customHeight="1">
      <c r="A2044" s="2" t="s">
        <v>4885</v>
      </c>
      <c r="B2044" s="2" t="s">
        <v>4886</v>
      </c>
      <c r="C2044" s="2" t="s">
        <v>167</v>
      </c>
      <c r="D2044" s="2" t="s">
        <v>18</v>
      </c>
      <c r="E2044" s="5" t="s">
        <v>256</v>
      </c>
      <c r="F2044" s="3" t="s">
        <v>257</v>
      </c>
      <c r="G2044" s="3" t="s">
        <v>21</v>
      </c>
      <c r="H2044" s="2" t="s">
        <v>50</v>
      </c>
      <c r="I2044" s="2" t="s">
        <v>4887</v>
      </c>
      <c r="J2044" s="3" t="str">
        <f>HYPERLINK("https://www.boe.es/gazeta/dias/1829/04/23/pdfs/GMD-1829-49.pdf#page=3","Abrir facsímil")</f>
        <v>Abrir facsímil</v>
      </c>
      <c r="K2044" s="3" t="s">
        <v>52</v>
      </c>
    </row>
    <row r="2045" spans="1:11" ht="42" customHeight="1">
      <c r="A2045" s="2" t="s">
        <v>4888</v>
      </c>
      <c r="B2045" s="2" t="s">
        <v>4889</v>
      </c>
      <c r="C2045" s="2" t="s">
        <v>151</v>
      </c>
      <c r="D2045" s="2" t="s">
        <v>18</v>
      </c>
      <c r="E2045" s="5" t="s">
        <v>202</v>
      </c>
      <c r="F2045" s="3" t="s">
        <v>203</v>
      </c>
      <c r="G2045" s="3" t="s">
        <v>30</v>
      </c>
      <c r="H2045" s="2" t="s">
        <v>50</v>
      </c>
      <c r="I2045" s="2" t="s">
        <v>4890</v>
      </c>
      <c r="J2045" s="3" t="str">
        <f>HYPERLINK("https://www.boe.es/gazeta/dias/1829/04/07/pdfs/GMD-1829-42.pdf#page=4","Abrir facsímil")</f>
        <v>Abrir facsímil</v>
      </c>
      <c r="K2045" s="3" t="s">
        <v>52</v>
      </c>
    </row>
    <row r="2046" spans="1:11" ht="42" customHeight="1">
      <c r="A2046" s="2" t="s">
        <v>4891</v>
      </c>
      <c r="B2046" s="2" t="s">
        <v>4891</v>
      </c>
      <c r="C2046" s="2" t="s">
        <v>151</v>
      </c>
      <c r="D2046" s="2" t="s">
        <v>18</v>
      </c>
      <c r="E2046" s="5" t="s">
        <v>1023</v>
      </c>
      <c r="F2046" s="3" t="s">
        <v>1024</v>
      </c>
      <c r="G2046" s="3" t="s">
        <v>45</v>
      </c>
      <c r="H2046" s="2" t="s">
        <v>50</v>
      </c>
      <c r="I2046" s="2" t="s">
        <v>4892</v>
      </c>
      <c r="J2046" s="3" t="str">
        <f>HYPERLINK("https://www.boe.es/gazeta/dias/1829/12/29/pdfs/GMD-1829-179.pdf#page=1","Abrir facsímil")</f>
        <v>Abrir facsímil</v>
      </c>
      <c r="K2046" s="3" t="s">
        <v>52</v>
      </c>
    </row>
    <row r="2047" spans="1:11" ht="42" customHeight="1">
      <c r="A2047" s="2" t="s">
        <v>4893</v>
      </c>
      <c r="B2047" s="2" t="s">
        <v>4894</v>
      </c>
      <c r="C2047" s="2" t="s">
        <v>34</v>
      </c>
      <c r="D2047" s="2" t="s">
        <v>35</v>
      </c>
      <c r="E2047" s="5" t="s">
        <v>1279</v>
      </c>
      <c r="F2047" s="3" t="s">
        <v>1280</v>
      </c>
      <c r="G2047" s="3" t="s">
        <v>21</v>
      </c>
      <c r="H2047" s="2" t="s">
        <v>50</v>
      </c>
      <c r="I2047" s="2" t="s">
        <v>4895</v>
      </c>
      <c r="J2047" s="3" t="str">
        <f>HYPERLINK("https://www.boe.es/gazeta/dias/1829/06/30/pdfs/GMD-1829-94.pdf#page=3","Abrir facsímil")</f>
        <v>Abrir facsímil</v>
      </c>
      <c r="K2047" s="3" t="s">
        <v>52</v>
      </c>
    </row>
    <row r="2048" spans="1:11" ht="42" customHeight="1">
      <c r="A2048" s="2" t="s">
        <v>4896</v>
      </c>
      <c r="B2048" s="2" t="s">
        <v>4897</v>
      </c>
      <c r="C2048" s="2" t="s">
        <v>17</v>
      </c>
      <c r="D2048" s="2" t="s">
        <v>18</v>
      </c>
      <c r="E2048" s="5" t="s">
        <v>344</v>
      </c>
      <c r="F2048" s="3" t="s">
        <v>345</v>
      </c>
      <c r="G2048" s="3" t="s">
        <v>30</v>
      </c>
      <c r="H2048" s="2" t="s">
        <v>50</v>
      </c>
      <c r="I2048" s="2" t="s">
        <v>4898</v>
      </c>
      <c r="J2048" s="3" t="str">
        <f>HYPERLINK("https://www.boe.es/gazeta/dias/1829/08/29/pdfs/GMD-1829-120.pdf#page=4","Abrir facsímil")</f>
        <v>Abrir facsímil</v>
      </c>
      <c r="K2048" s="3" t="s">
        <v>52</v>
      </c>
    </row>
    <row r="2049" spans="1:11" ht="42" customHeight="1">
      <c r="A2049" s="2" t="s">
        <v>4899</v>
      </c>
      <c r="B2049" s="2" t="s">
        <v>4900</v>
      </c>
      <c r="C2049" s="2" t="s">
        <v>41</v>
      </c>
      <c r="D2049" s="2" t="s">
        <v>42</v>
      </c>
      <c r="E2049" s="5" t="s">
        <v>569</v>
      </c>
      <c r="F2049" s="3" t="s">
        <v>570</v>
      </c>
      <c r="G2049" s="3" t="s">
        <v>45</v>
      </c>
      <c r="H2049" s="2" t="s">
        <v>50</v>
      </c>
      <c r="I2049" s="2" t="s">
        <v>4901</v>
      </c>
      <c r="J2049" s="3" t="str">
        <f>HYPERLINK("https://www.boe.es/gazeta/dias/1829/05/21/pdfs/GMD-1829-77.pdf#page=1","Abrir facsímil")</f>
        <v>Abrir facsímil</v>
      </c>
      <c r="K2049" s="3" t="s">
        <v>52</v>
      </c>
    </row>
    <row r="2050" spans="1:11" ht="42" customHeight="1">
      <c r="A2050" s="2" t="s">
        <v>4902</v>
      </c>
      <c r="B2050" s="2" t="s">
        <v>4902</v>
      </c>
      <c r="C2050" s="2" t="s">
        <v>167</v>
      </c>
      <c r="D2050" s="2" t="s">
        <v>18</v>
      </c>
      <c r="E2050" s="5" t="s">
        <v>164</v>
      </c>
      <c r="F2050" s="3" t="s">
        <v>165</v>
      </c>
      <c r="G2050" s="3" t="s">
        <v>30</v>
      </c>
      <c r="H2050" s="2" t="s">
        <v>50</v>
      </c>
      <c r="I2050" s="2" t="s">
        <v>4903</v>
      </c>
      <c r="J2050" s="3" t="str">
        <f>HYPERLINK("https://www.boe.es/gazeta/dias/1829/06/06/pdfs/GMD-1829-84.pdf#page=4","Abrir facsímil")</f>
        <v>Abrir facsímil</v>
      </c>
      <c r="K2050" s="3" t="s">
        <v>52</v>
      </c>
    </row>
    <row r="2051" spans="1:11" ht="42" customHeight="1">
      <c r="A2051" s="2" t="s">
        <v>4904</v>
      </c>
      <c r="B2051" s="2" t="s">
        <v>4905</v>
      </c>
      <c r="C2051" s="2" t="s">
        <v>17</v>
      </c>
      <c r="D2051" s="2" t="s">
        <v>18</v>
      </c>
      <c r="E2051" s="5" t="s">
        <v>521</v>
      </c>
      <c r="F2051" s="3" t="s">
        <v>522</v>
      </c>
      <c r="G2051" s="3" t="s">
        <v>30</v>
      </c>
      <c r="H2051" s="2" t="s">
        <v>50</v>
      </c>
      <c r="I2051" s="2" t="s">
        <v>4906</v>
      </c>
      <c r="J2051" s="3" t="str">
        <f>HYPERLINK("https://www.boe.es/gazeta/dias/1829/01/27/pdfs/GMD-1829-12.pdf#page=4","Abrir facsímil")</f>
        <v>Abrir facsímil</v>
      </c>
      <c r="K2051" s="3" t="s">
        <v>52</v>
      </c>
    </row>
    <row r="2052" spans="1:11" ht="42" customHeight="1">
      <c r="A2052" s="2" t="s">
        <v>4907</v>
      </c>
      <c r="B2052" s="2" t="s">
        <v>4908</v>
      </c>
      <c r="C2052" s="2" t="s">
        <v>17</v>
      </c>
      <c r="D2052" s="2" t="s">
        <v>18</v>
      </c>
      <c r="E2052" s="5" t="s">
        <v>120</v>
      </c>
      <c r="F2052" s="3" t="s">
        <v>121</v>
      </c>
      <c r="G2052" s="3" t="s">
        <v>21</v>
      </c>
      <c r="H2052" s="2" t="s">
        <v>50</v>
      </c>
      <c r="I2052" s="2" t="s">
        <v>4909</v>
      </c>
      <c r="J2052" s="3" t="str">
        <f>HYPERLINK("https://www.boe.es/gazeta/dias/1829/09/10/pdfs/GMD-1829-126.pdf#page=3","Abrir facsímil")</f>
        <v>Abrir facsímil</v>
      </c>
      <c r="K2052" s="3" t="s">
        <v>52</v>
      </c>
    </row>
    <row r="2053" spans="1:11" ht="42" customHeight="1">
      <c r="A2053" s="2" t="s">
        <v>4910</v>
      </c>
      <c r="B2053" s="2" t="s">
        <v>4911</v>
      </c>
      <c r="C2053" s="2" t="s">
        <v>17</v>
      </c>
      <c r="D2053" s="2" t="s">
        <v>18</v>
      </c>
      <c r="E2053" s="5" t="s">
        <v>363</v>
      </c>
      <c r="F2053" s="3" t="s">
        <v>364</v>
      </c>
      <c r="G2053" s="3" t="s">
        <v>30</v>
      </c>
      <c r="H2053" s="2" t="s">
        <v>50</v>
      </c>
      <c r="I2053" s="2" t="s">
        <v>4912</v>
      </c>
      <c r="J2053" s="3" t="str">
        <f>HYPERLINK("https://www.boe.es/gazeta/dias/1829/03/26/pdfs/GMD-1829-37.pdf#page=4","Abrir facsímil")</f>
        <v>Abrir facsímil</v>
      </c>
      <c r="K2053" s="3" t="s">
        <v>52</v>
      </c>
    </row>
    <row r="2054" spans="1:11" ht="42" customHeight="1">
      <c r="A2054" s="2" t="s">
        <v>4913</v>
      </c>
      <c r="B2054" s="2" t="s">
        <v>4914</v>
      </c>
      <c r="C2054" s="2" t="s">
        <v>41</v>
      </c>
      <c r="D2054" s="2" t="s">
        <v>42</v>
      </c>
      <c r="E2054" s="5" t="s">
        <v>691</v>
      </c>
      <c r="F2054" s="3" t="s">
        <v>692</v>
      </c>
      <c r="G2054" s="3" t="s">
        <v>45</v>
      </c>
      <c r="H2054" s="2" t="s">
        <v>50</v>
      </c>
      <c r="I2054" s="2" t="s">
        <v>4915</v>
      </c>
      <c r="J2054" s="3" t="str">
        <f>HYPERLINK("https://www.boe.es/gazeta/dias/1829/11/28/pdfs/GMD-1829-166.pdf#page=1","Abrir facsímil")</f>
        <v>Abrir facsímil</v>
      </c>
      <c r="K2054" s="3" t="s">
        <v>52</v>
      </c>
    </row>
    <row r="2055" spans="1:11" ht="42" customHeight="1">
      <c r="A2055" s="2" t="s">
        <v>4916</v>
      </c>
      <c r="B2055" s="2" t="s">
        <v>4917</v>
      </c>
      <c r="C2055" s="2" t="s">
        <v>41</v>
      </c>
      <c r="D2055" s="2" t="s">
        <v>42</v>
      </c>
      <c r="E2055" s="5" t="s">
        <v>441</v>
      </c>
      <c r="F2055" s="3" t="s">
        <v>442</v>
      </c>
      <c r="G2055" s="3" t="s">
        <v>45</v>
      </c>
      <c r="H2055" s="2" t="s">
        <v>50</v>
      </c>
      <c r="I2055" s="2" t="s">
        <v>4918</v>
      </c>
      <c r="J2055" s="3" t="str">
        <f>HYPERLINK("https://www.boe.es/gazeta/dias/1829/02/14/pdfs/GMD-1829-20.pdf#page=1","Abrir facsímil")</f>
        <v>Abrir facsímil</v>
      </c>
      <c r="K2055" s="3" t="s">
        <v>52</v>
      </c>
    </row>
    <row r="2056" spans="1:11" ht="42" customHeight="1">
      <c r="A2056" s="2" t="s">
        <v>4919</v>
      </c>
      <c r="B2056" s="2" t="s">
        <v>4920</v>
      </c>
      <c r="C2056" s="2" t="s">
        <v>34</v>
      </c>
      <c r="D2056" s="2" t="s">
        <v>35</v>
      </c>
      <c r="E2056" s="5" t="s">
        <v>393</v>
      </c>
      <c r="F2056" s="3" t="s">
        <v>394</v>
      </c>
      <c r="G2056" s="3" t="s">
        <v>30</v>
      </c>
      <c r="H2056" s="2" t="s">
        <v>50</v>
      </c>
      <c r="I2056" s="2" t="s">
        <v>4921</v>
      </c>
      <c r="J2056" s="3" t="str">
        <f>HYPERLINK("https://www.boe.es/gazeta/dias/1829/06/04/pdfs/GMD-1829-83.pdf#page=4","Abrir facsímil")</f>
        <v>Abrir facsímil</v>
      </c>
      <c r="K2056" s="3" t="s">
        <v>52</v>
      </c>
    </row>
    <row r="2057" spans="1:11" ht="42" customHeight="1">
      <c r="A2057" s="2" t="s">
        <v>4922</v>
      </c>
      <c r="B2057" s="2" t="s">
        <v>4923</v>
      </c>
      <c r="C2057" s="2" t="s">
        <v>17</v>
      </c>
      <c r="D2057" s="2" t="s">
        <v>18</v>
      </c>
      <c r="E2057" s="5" t="s">
        <v>398</v>
      </c>
      <c r="F2057" s="3" t="s">
        <v>399</v>
      </c>
      <c r="G2057" s="3" t="s">
        <v>21</v>
      </c>
      <c r="H2057" s="2" t="s">
        <v>50</v>
      </c>
      <c r="I2057" s="2" t="s">
        <v>4924</v>
      </c>
      <c r="J2057" s="3" t="str">
        <f>HYPERLINK("https://www.boe.es/gazeta/dias/1829/12/24/pdfs/GMD-1829-177.pdf#page=3","Abrir facsímil")</f>
        <v>Abrir facsímil</v>
      </c>
      <c r="K2057" s="3" t="s">
        <v>52</v>
      </c>
    </row>
    <row r="2058" spans="1:11" ht="42" customHeight="1">
      <c r="A2058" s="2" t="s">
        <v>4925</v>
      </c>
      <c r="B2058" s="2" t="s">
        <v>4926</v>
      </c>
      <c r="C2058" s="2" t="s">
        <v>55</v>
      </c>
      <c r="D2058" s="2" t="s">
        <v>18</v>
      </c>
      <c r="E2058" s="5" t="s">
        <v>564</v>
      </c>
      <c r="F2058" s="3" t="s">
        <v>565</v>
      </c>
      <c r="G2058" s="3" t="s">
        <v>30</v>
      </c>
      <c r="H2058" s="2" t="s">
        <v>50</v>
      </c>
      <c r="I2058" s="2" t="s">
        <v>4927</v>
      </c>
      <c r="J2058" s="3" t="str">
        <f>HYPERLINK("https://www.boe.es/gazeta/dias/1829/02/05/pdfs/GMD-1829-16.pdf#page=4","Abrir facsímil")</f>
        <v>Abrir facsímil</v>
      </c>
      <c r="K2058" s="3" t="s">
        <v>52</v>
      </c>
    </row>
    <row r="2059" spans="1:11" ht="42" customHeight="1">
      <c r="A2059" s="2" t="s">
        <v>4928</v>
      </c>
      <c r="B2059" s="2" t="s">
        <v>4928</v>
      </c>
      <c r="C2059" s="2" t="s">
        <v>55</v>
      </c>
      <c r="D2059" s="2" t="s">
        <v>18</v>
      </c>
      <c r="E2059" s="5" t="s">
        <v>1023</v>
      </c>
      <c r="F2059" s="3" t="s">
        <v>1024</v>
      </c>
      <c r="G2059" s="3" t="s">
        <v>30</v>
      </c>
      <c r="H2059" s="2" t="s">
        <v>50</v>
      </c>
      <c r="I2059" s="2" t="s">
        <v>4929</v>
      </c>
      <c r="J2059" s="3" t="str">
        <f>HYPERLINK("https://www.boe.es/gazeta/dias/1829/12/29/pdfs/GMD-1829-179.pdf#page=4","Abrir facsímil")</f>
        <v>Abrir facsímil</v>
      </c>
      <c r="K2059" s="3" t="s">
        <v>52</v>
      </c>
    </row>
    <row r="2060" spans="1:11" ht="42" customHeight="1">
      <c r="A2060" s="2" t="s">
        <v>4930</v>
      </c>
      <c r="B2060" s="2" t="s">
        <v>4930</v>
      </c>
      <c r="C2060" s="2" t="s">
        <v>41</v>
      </c>
      <c r="D2060" s="2" t="s">
        <v>42</v>
      </c>
      <c r="E2060" s="5" t="s">
        <v>28</v>
      </c>
      <c r="F2060" s="3" t="s">
        <v>29</v>
      </c>
      <c r="G2060" s="3" t="s">
        <v>71</v>
      </c>
      <c r="H2060" s="2" t="s">
        <v>50</v>
      </c>
      <c r="I2060" s="2" t="s">
        <v>4931</v>
      </c>
      <c r="J2060" s="3" t="str">
        <f>HYPERLINK("https://www.boe.es/gazeta/dias/1829/10/24/pdfs/GMD-1829-151.pdf#page=2","Abrir facsímil")</f>
        <v>Abrir facsímil</v>
      </c>
      <c r="K2060" s="3" t="s">
        <v>52</v>
      </c>
    </row>
    <row r="2061" spans="1:11" ht="42" customHeight="1">
      <c r="A2061" s="2" t="s">
        <v>4932</v>
      </c>
      <c r="B2061" s="2" t="s">
        <v>4933</v>
      </c>
      <c r="C2061" s="2" t="s">
        <v>34</v>
      </c>
      <c r="D2061" s="2" t="s">
        <v>35</v>
      </c>
      <c r="E2061" s="5" t="s">
        <v>1562</v>
      </c>
      <c r="F2061" s="3" t="s">
        <v>1563</v>
      </c>
      <c r="G2061" s="3" t="s">
        <v>30</v>
      </c>
      <c r="H2061" s="2" t="s">
        <v>50</v>
      </c>
      <c r="I2061" s="2" t="s">
        <v>4934</v>
      </c>
      <c r="J2061" s="3" t="str">
        <f>HYPERLINK("https://www.boe.es/gazeta/dias/1829/05/05/pdfs/GMD-1829-54.pdf#page=4","Abrir facsímil")</f>
        <v>Abrir facsímil</v>
      </c>
      <c r="K2061" s="3" t="s">
        <v>52</v>
      </c>
    </row>
    <row r="2062" spans="1:11" ht="42" customHeight="1">
      <c r="A2062" s="2" t="s">
        <v>4935</v>
      </c>
      <c r="B2062" s="2" t="s">
        <v>4936</v>
      </c>
      <c r="C2062" s="2" t="s">
        <v>17</v>
      </c>
      <c r="D2062" s="2" t="s">
        <v>18</v>
      </c>
      <c r="E2062" s="5" t="s">
        <v>19</v>
      </c>
      <c r="F2062" s="3" t="s">
        <v>20</v>
      </c>
      <c r="G2062" s="3" t="s">
        <v>21</v>
      </c>
      <c r="H2062" s="2" t="s">
        <v>50</v>
      </c>
      <c r="I2062" s="2" t="s">
        <v>4937</v>
      </c>
      <c r="J2062" s="3" t="str">
        <f>HYPERLINK("https://www.boe.es/gazeta/dias/1829/11/21/pdfs/GMD-1829-163.pdf#page=3","Abrir facsímil")</f>
        <v>Abrir facsímil</v>
      </c>
      <c r="K2062" s="3" t="s">
        <v>52</v>
      </c>
    </row>
    <row r="2063" spans="1:11" ht="42" customHeight="1">
      <c r="A2063" s="2" t="s">
        <v>4938</v>
      </c>
      <c r="B2063" s="2" t="s">
        <v>4939</v>
      </c>
      <c r="C2063" s="2" t="s">
        <v>167</v>
      </c>
      <c r="D2063" s="2" t="s">
        <v>18</v>
      </c>
      <c r="E2063" s="5" t="s">
        <v>507</v>
      </c>
      <c r="F2063" s="3" t="s">
        <v>508</v>
      </c>
      <c r="G2063" s="3" t="s">
        <v>71</v>
      </c>
      <c r="H2063" s="2" t="s">
        <v>50</v>
      </c>
      <c r="I2063" s="2" t="s">
        <v>4940</v>
      </c>
      <c r="J2063" s="3" t="str">
        <f>HYPERLINK("https://www.boe.es/gazeta/dias/1829/12/26/pdfs/GMD-1829-178.pdf#page=2","Abrir facsímil")</f>
        <v>Abrir facsímil</v>
      </c>
      <c r="K2063" s="3" t="s">
        <v>52</v>
      </c>
    </row>
    <row r="2064" spans="1:11" ht="42" customHeight="1">
      <c r="A2064" s="2" t="s">
        <v>4941</v>
      </c>
      <c r="B2064" s="2" t="s">
        <v>4942</v>
      </c>
      <c r="C2064" s="2" t="s">
        <v>41</v>
      </c>
      <c r="D2064" s="2" t="s">
        <v>42</v>
      </c>
      <c r="E2064" s="5" t="s">
        <v>344</v>
      </c>
      <c r="F2064" s="3" t="s">
        <v>345</v>
      </c>
      <c r="G2064" s="3" t="s">
        <v>30</v>
      </c>
      <c r="H2064" s="2" t="s">
        <v>50</v>
      </c>
      <c r="I2064" s="2" t="s">
        <v>4943</v>
      </c>
      <c r="J2064" s="3" t="str">
        <f>HYPERLINK("https://www.boe.es/gazeta/dias/1829/08/29/pdfs/GMD-1829-120.pdf#page=4","Abrir facsímil")</f>
        <v>Abrir facsímil</v>
      </c>
      <c r="K2064" s="3" t="s">
        <v>52</v>
      </c>
    </row>
    <row r="2065" spans="1:11" ht="42" customHeight="1">
      <c r="A2065" s="2" t="s">
        <v>4944</v>
      </c>
      <c r="B2065" s="2" t="s">
        <v>4944</v>
      </c>
      <c r="C2065" s="2" t="s">
        <v>41</v>
      </c>
      <c r="D2065" s="2" t="s">
        <v>42</v>
      </c>
      <c r="E2065" s="5" t="s">
        <v>83</v>
      </c>
      <c r="F2065" s="3" t="s">
        <v>84</v>
      </c>
      <c r="G2065" s="3" t="s">
        <v>45</v>
      </c>
      <c r="H2065" s="2" t="s">
        <v>50</v>
      </c>
      <c r="I2065" s="2" t="s">
        <v>4945</v>
      </c>
      <c r="J2065" s="3" t="str">
        <f>HYPERLINK("https://www.boe.es/gazeta/dias/1829/08/04/pdfs/GMD-1829-109.pdf#page=1","Abrir facsímil")</f>
        <v>Abrir facsímil</v>
      </c>
      <c r="K2065" s="3" t="s">
        <v>52</v>
      </c>
    </row>
    <row r="2066" spans="1:11" ht="42" customHeight="1">
      <c r="A2066" s="2" t="s">
        <v>4946</v>
      </c>
      <c r="B2066" s="2" t="s">
        <v>4946</v>
      </c>
      <c r="C2066" s="2" t="s">
        <v>17</v>
      </c>
      <c r="D2066" s="2" t="s">
        <v>18</v>
      </c>
      <c r="E2066" s="5" t="s">
        <v>128</v>
      </c>
      <c r="F2066" s="3" t="s">
        <v>129</v>
      </c>
      <c r="G2066" s="3" t="s">
        <v>21</v>
      </c>
      <c r="H2066" s="2" t="s">
        <v>50</v>
      </c>
      <c r="I2066" s="2" t="s">
        <v>4947</v>
      </c>
      <c r="J2066" s="3" t="str">
        <f>HYPERLINK("https://www.boe.es/gazeta/dias/1829/09/01/pdfs/GMD-1829-121.pdf#page=3","Abrir facsímil")</f>
        <v>Abrir facsímil</v>
      </c>
      <c r="K2066" s="3" t="s">
        <v>52</v>
      </c>
    </row>
    <row r="2067" spans="1:11" ht="42" customHeight="1">
      <c r="A2067" s="2" t="s">
        <v>4948</v>
      </c>
      <c r="B2067" s="2" t="s">
        <v>4948</v>
      </c>
      <c r="C2067" s="2" t="s">
        <v>41</v>
      </c>
      <c r="D2067" s="2" t="s">
        <v>42</v>
      </c>
      <c r="E2067" s="5" t="s">
        <v>3200</v>
      </c>
      <c r="F2067" s="3" t="s">
        <v>3201</v>
      </c>
      <c r="G2067" s="3" t="s">
        <v>45</v>
      </c>
      <c r="H2067" s="2" t="s">
        <v>50</v>
      </c>
      <c r="I2067" s="2" t="s">
        <v>4949</v>
      </c>
      <c r="J2067" s="3" t="str">
        <f>HYPERLINK("https://www.boe.es/gazeta/dias/1829/11/26/pdfs/GMD-1829-165.pdf#page=1","Abrir facsímil")</f>
        <v>Abrir facsímil</v>
      </c>
      <c r="K2067" s="3" t="s">
        <v>52</v>
      </c>
    </row>
    <row r="2068" spans="1:11" ht="42" customHeight="1">
      <c r="A2068" s="2" t="s">
        <v>4950</v>
      </c>
      <c r="B2068" s="2" t="s">
        <v>4950</v>
      </c>
      <c r="C2068" s="2" t="s">
        <v>34</v>
      </c>
      <c r="D2068" s="2" t="s">
        <v>35</v>
      </c>
      <c r="E2068" s="5" t="s">
        <v>958</v>
      </c>
      <c r="F2068" s="3" t="s">
        <v>959</v>
      </c>
      <c r="G2068" s="3" t="s">
        <v>21</v>
      </c>
      <c r="H2068" s="2" t="s">
        <v>50</v>
      </c>
      <c r="I2068" s="2" t="s">
        <v>4951</v>
      </c>
      <c r="J2068" s="3" t="str">
        <f>HYPERLINK("https://www.boe.es/gazeta/dias/1829/09/19/pdfs/GMD-1829-136.pdf#page=3","Abrir facsímil")</f>
        <v>Abrir facsímil</v>
      </c>
      <c r="K2068" s="3" t="s">
        <v>52</v>
      </c>
    </row>
    <row r="2069" spans="1:11" ht="42" customHeight="1">
      <c r="A2069" s="2" t="s">
        <v>4952</v>
      </c>
      <c r="B2069" s="2" t="s">
        <v>4952</v>
      </c>
      <c r="C2069" s="2" t="s">
        <v>41</v>
      </c>
      <c r="D2069" s="2" t="s">
        <v>42</v>
      </c>
      <c r="E2069" s="5" t="s">
        <v>56</v>
      </c>
      <c r="F2069" s="3" t="s">
        <v>57</v>
      </c>
      <c r="G2069" s="3" t="s">
        <v>21</v>
      </c>
      <c r="H2069" s="2" t="s">
        <v>50</v>
      </c>
      <c r="I2069" s="2" t="s">
        <v>4953</v>
      </c>
      <c r="J2069" s="3" t="str">
        <f>HYPERLINK("https://www.boe.es/gazeta/dias/1829/09/15/pdfs/GMD-1829-134.pdf#page=3","Abrir facsímil")</f>
        <v>Abrir facsímil</v>
      </c>
      <c r="K2069" s="3" t="s">
        <v>52</v>
      </c>
    </row>
    <row r="2070" spans="1:11" ht="42" customHeight="1">
      <c r="A2070" s="2" t="s">
        <v>4954</v>
      </c>
      <c r="B2070" s="2" t="s">
        <v>4955</v>
      </c>
      <c r="C2070" s="2" t="s">
        <v>17</v>
      </c>
      <c r="D2070" s="2" t="s">
        <v>18</v>
      </c>
      <c r="E2070" s="5" t="s">
        <v>1046</v>
      </c>
      <c r="F2070" s="3" t="s">
        <v>1047</v>
      </c>
      <c r="G2070" s="3" t="s">
        <v>30</v>
      </c>
      <c r="H2070" s="2" t="s">
        <v>50</v>
      </c>
      <c r="I2070" s="2" t="s">
        <v>4956</v>
      </c>
      <c r="J2070" s="3" t="str">
        <f>HYPERLINK("https://www.boe.es/gazeta/dias/1829/11/17/pdfs/GMD-1829-161.pdf#page=4","Abrir facsímil")</f>
        <v>Abrir facsímil</v>
      </c>
      <c r="K2070" s="3" t="s">
        <v>52</v>
      </c>
    </row>
    <row r="2071" spans="1:11" ht="42" customHeight="1">
      <c r="A2071" s="2" t="s">
        <v>4957</v>
      </c>
      <c r="B2071" s="2" t="s">
        <v>4957</v>
      </c>
      <c r="C2071" s="2" t="s">
        <v>41</v>
      </c>
      <c r="D2071" s="2" t="s">
        <v>42</v>
      </c>
      <c r="E2071" s="5" t="s">
        <v>1116</v>
      </c>
      <c r="F2071" s="3" t="s">
        <v>1117</v>
      </c>
      <c r="G2071" s="3" t="s">
        <v>1878</v>
      </c>
      <c r="H2071" s="2" t="s">
        <v>50</v>
      </c>
      <c r="I2071" s="2" t="s">
        <v>4958</v>
      </c>
      <c r="J2071" s="3" t="str">
        <f>HYPERLINK("https://www.boe.es/gazeta/dias/1829/09/03/pdfs/GMD-1829-122.pdf#page=3","Abrir facsímil")</f>
        <v>Abrir facsímil</v>
      </c>
      <c r="K2071" s="3" t="s">
        <v>52</v>
      </c>
    </row>
    <row r="2072" spans="1:11" ht="42" customHeight="1">
      <c r="A2072" s="2" t="s">
        <v>4959</v>
      </c>
      <c r="B2072" s="2" t="s">
        <v>4959</v>
      </c>
      <c r="C2072" s="2" t="s">
        <v>41</v>
      </c>
      <c r="D2072" s="2" t="s">
        <v>42</v>
      </c>
      <c r="E2072" s="5" t="s">
        <v>1116</v>
      </c>
      <c r="F2072" s="3" t="s">
        <v>1117</v>
      </c>
      <c r="G2072" s="3" t="s">
        <v>1878</v>
      </c>
      <c r="H2072" s="2" t="s">
        <v>50</v>
      </c>
      <c r="I2072" s="2" t="s">
        <v>4960</v>
      </c>
      <c r="J2072" s="3" t="str">
        <f>HYPERLINK("https://www.boe.es/gazeta/dias/1829/09/03/pdfs/GMD-1829-122.pdf#page=3","Abrir facsímil")</f>
        <v>Abrir facsímil</v>
      </c>
      <c r="K2072" s="3" t="s">
        <v>52</v>
      </c>
    </row>
    <row r="2073" spans="1:11" ht="42" customHeight="1">
      <c r="A2073" s="2" t="s">
        <v>4961</v>
      </c>
      <c r="B2073" s="2" t="s">
        <v>4961</v>
      </c>
      <c r="C2073" s="2" t="s">
        <v>167</v>
      </c>
      <c r="D2073" s="2" t="s">
        <v>18</v>
      </c>
      <c r="E2073" s="5" t="s">
        <v>1061</v>
      </c>
      <c r="F2073" s="3" t="s">
        <v>1062</v>
      </c>
      <c r="G2073" s="3" t="s">
        <v>71</v>
      </c>
      <c r="H2073" s="2" t="s">
        <v>50</v>
      </c>
      <c r="I2073" s="2" t="s">
        <v>4962</v>
      </c>
      <c r="J2073" s="3" t="str">
        <f>HYPERLINK("https://www.boe.es/gazeta/dias/1829/07/16/pdfs/GMD-1829-101.pdf#page=2","Abrir facsímil")</f>
        <v>Abrir facsímil</v>
      </c>
      <c r="K2073" s="3" t="s">
        <v>52</v>
      </c>
    </row>
    <row r="2074" spans="1:11" ht="42" customHeight="1">
      <c r="A2074" s="2" t="s">
        <v>4963</v>
      </c>
      <c r="B2074" s="2" t="s">
        <v>4963</v>
      </c>
      <c r="C2074" s="2" t="s">
        <v>41</v>
      </c>
      <c r="D2074" s="2" t="s">
        <v>42</v>
      </c>
      <c r="E2074" s="5" t="s">
        <v>83</v>
      </c>
      <c r="F2074" s="3" t="s">
        <v>84</v>
      </c>
      <c r="G2074" s="3" t="s">
        <v>71</v>
      </c>
      <c r="H2074" s="2" t="s">
        <v>50</v>
      </c>
      <c r="I2074" s="2" t="s">
        <v>4964</v>
      </c>
      <c r="J2074" s="3" t="str">
        <f>HYPERLINK("https://www.boe.es/gazeta/dias/1829/08/04/pdfs/GMD-1829-109.pdf#page=2","Abrir facsímil")</f>
        <v>Abrir facsímil</v>
      </c>
      <c r="K2074" s="3" t="s">
        <v>52</v>
      </c>
    </row>
    <row r="2075" spans="1:11" ht="42" customHeight="1">
      <c r="A2075" s="2" t="s">
        <v>4965</v>
      </c>
      <c r="B2075" s="2" t="s">
        <v>4965</v>
      </c>
      <c r="C2075" s="2" t="s">
        <v>17</v>
      </c>
      <c r="D2075" s="2" t="s">
        <v>18</v>
      </c>
      <c r="E2075" s="5" t="s">
        <v>3200</v>
      </c>
      <c r="F2075" s="3" t="s">
        <v>3201</v>
      </c>
      <c r="G2075" s="3" t="s">
        <v>45</v>
      </c>
      <c r="H2075" s="2" t="s">
        <v>50</v>
      </c>
      <c r="I2075" s="2" t="s">
        <v>4966</v>
      </c>
      <c r="J2075" s="3" t="str">
        <f>HYPERLINK("https://www.boe.es/gazeta/dias/1829/11/26/pdfs/GMD-1829-165.pdf#page=1","Abrir facsímil")</f>
        <v>Abrir facsímil</v>
      </c>
      <c r="K2075" s="3" t="s">
        <v>52</v>
      </c>
    </row>
    <row r="2076" spans="1:11" ht="42" customHeight="1">
      <c r="A2076" s="2" t="s">
        <v>4967</v>
      </c>
      <c r="B2076" s="2" t="s">
        <v>4968</v>
      </c>
      <c r="C2076" s="2" t="s">
        <v>167</v>
      </c>
      <c r="D2076" s="2" t="s">
        <v>18</v>
      </c>
      <c r="E2076" s="5" t="s">
        <v>83</v>
      </c>
      <c r="F2076" s="3" t="s">
        <v>84</v>
      </c>
      <c r="G2076" s="3" t="s">
        <v>30</v>
      </c>
      <c r="H2076" s="2" t="s">
        <v>50</v>
      </c>
      <c r="I2076" s="2" t="s">
        <v>4969</v>
      </c>
      <c r="J2076" s="3" t="str">
        <f>HYPERLINK("https://www.boe.es/gazeta/dias/1829/08/04/pdfs/GMD-1829-109.pdf#page=4","Abrir facsímil")</f>
        <v>Abrir facsímil</v>
      </c>
      <c r="K2076" s="3" t="s">
        <v>52</v>
      </c>
    </row>
    <row r="2077" spans="1:11" ht="42" customHeight="1">
      <c r="A2077" s="2" t="s">
        <v>4970</v>
      </c>
      <c r="B2077" s="2" t="s">
        <v>4971</v>
      </c>
      <c r="C2077" s="2" t="s">
        <v>17</v>
      </c>
      <c r="D2077" s="2" t="s">
        <v>18</v>
      </c>
      <c r="E2077" s="5" t="s">
        <v>238</v>
      </c>
      <c r="F2077" s="3" t="s">
        <v>239</v>
      </c>
      <c r="G2077" s="3" t="s">
        <v>30</v>
      </c>
      <c r="H2077" s="2" t="s">
        <v>22</v>
      </c>
      <c r="I2077" s="2" t="s">
        <v>4972</v>
      </c>
      <c r="J2077" s="3" t="str">
        <f>HYPERLINK("https://www.boe.es/gazeta/dias/1829/07/23/pdfs/GMD-1829-104.pdf#page=4","Abrir facsímil")</f>
        <v>Abrir facsímil</v>
      </c>
      <c r="K2077" s="3" t="s">
        <v>24</v>
      </c>
    </row>
    <row r="2078" spans="1:11" ht="42" customHeight="1">
      <c r="A2078" s="2" t="s">
        <v>4973</v>
      </c>
      <c r="B2078" s="2" t="s">
        <v>4974</v>
      </c>
      <c r="C2078" s="2" t="s">
        <v>17</v>
      </c>
      <c r="D2078" s="2" t="s">
        <v>18</v>
      </c>
      <c r="E2078" s="5" t="s">
        <v>344</v>
      </c>
      <c r="F2078" s="3" t="s">
        <v>345</v>
      </c>
      <c r="G2078" s="3" t="s">
        <v>30</v>
      </c>
      <c r="H2078" s="2" t="s">
        <v>50</v>
      </c>
      <c r="I2078" s="2" t="s">
        <v>4975</v>
      </c>
      <c r="J2078" s="3" t="str">
        <f>HYPERLINK("https://www.boe.es/gazeta/dias/1829/08/29/pdfs/GMD-1829-120.pdf#page=4","Abrir facsímil")</f>
        <v>Abrir facsímil</v>
      </c>
      <c r="K2078" s="3" t="s">
        <v>52</v>
      </c>
    </row>
    <row r="2079" spans="1:11" ht="42" customHeight="1">
      <c r="A2079" s="2" t="s">
        <v>4976</v>
      </c>
      <c r="B2079" s="2" t="s">
        <v>4976</v>
      </c>
      <c r="C2079" s="2" t="s">
        <v>41</v>
      </c>
      <c r="D2079" s="2" t="s">
        <v>42</v>
      </c>
      <c r="E2079" s="5" t="s">
        <v>272</v>
      </c>
      <c r="F2079" s="3" t="s">
        <v>273</v>
      </c>
      <c r="G2079" s="3" t="s">
        <v>45</v>
      </c>
      <c r="H2079" s="2" t="s">
        <v>50</v>
      </c>
      <c r="I2079" s="2" t="s">
        <v>4977</v>
      </c>
      <c r="J2079" s="3" t="str">
        <f>HYPERLINK("https://www.boe.es/gazeta/dias/1829/07/11/pdfs/GMD-1829-99.pdf#page=1","Abrir facsímil")</f>
        <v>Abrir facsímil</v>
      </c>
      <c r="K2079" s="3" t="s">
        <v>52</v>
      </c>
    </row>
    <row r="2080" spans="1:11" ht="42" customHeight="1">
      <c r="A2080" s="2" t="s">
        <v>4978</v>
      </c>
      <c r="B2080" s="2" t="s">
        <v>4979</v>
      </c>
      <c r="C2080" s="2" t="s">
        <v>167</v>
      </c>
      <c r="D2080" s="2" t="s">
        <v>18</v>
      </c>
      <c r="E2080" s="5" t="s">
        <v>188</v>
      </c>
      <c r="F2080" s="3" t="s">
        <v>189</v>
      </c>
      <c r="G2080" s="3" t="s">
        <v>190</v>
      </c>
      <c r="H2080" s="2" t="s">
        <v>22</v>
      </c>
      <c r="I2080" s="2" t="s">
        <v>4980</v>
      </c>
      <c r="J2080" s="3" t="str">
        <f>HYPERLINK("https://www.boe.es/gazeta/dias/1829/05/02/pdfs/GMD-1829-53.pdf#page=3","Abrir facsímil")</f>
        <v>Abrir facsímil</v>
      </c>
      <c r="K2080" s="3" t="s">
        <v>24</v>
      </c>
    </row>
    <row r="2081" spans="1:11" ht="42" customHeight="1">
      <c r="A2081" s="2" t="s">
        <v>4981</v>
      </c>
      <c r="B2081" s="2" t="s">
        <v>4982</v>
      </c>
      <c r="C2081" s="2" t="s">
        <v>17</v>
      </c>
      <c r="D2081" s="2" t="s">
        <v>18</v>
      </c>
      <c r="E2081" s="5" t="s">
        <v>380</v>
      </c>
      <c r="F2081" s="3" t="s">
        <v>381</v>
      </c>
      <c r="G2081" s="3" t="s">
        <v>30</v>
      </c>
      <c r="H2081" s="2" t="s">
        <v>50</v>
      </c>
      <c r="I2081" s="2" t="s">
        <v>4983</v>
      </c>
      <c r="J2081" s="3" t="str">
        <f>HYPERLINK("https://www.boe.es/gazeta/dias/1829/11/10/pdfs/GMD-1829-158.pdf#page=4","Abrir facsímil")</f>
        <v>Abrir facsímil</v>
      </c>
      <c r="K2081" s="3" t="s">
        <v>52</v>
      </c>
    </row>
    <row r="2082" spans="1:11" ht="42" customHeight="1">
      <c r="A2082" s="2" t="s">
        <v>4984</v>
      </c>
      <c r="B2082" s="2" t="s">
        <v>4985</v>
      </c>
      <c r="C2082" s="2" t="s">
        <v>55</v>
      </c>
      <c r="D2082" s="2" t="s">
        <v>18</v>
      </c>
      <c r="E2082" s="5" t="s">
        <v>521</v>
      </c>
      <c r="F2082" s="3" t="s">
        <v>522</v>
      </c>
      <c r="G2082" s="3" t="s">
        <v>30</v>
      </c>
      <c r="H2082" s="2" t="s">
        <v>50</v>
      </c>
      <c r="I2082" s="2" t="s">
        <v>4986</v>
      </c>
      <c r="J2082" s="3" t="str">
        <f>HYPERLINK("https://www.boe.es/gazeta/dias/1829/01/27/pdfs/GMD-1829-12.pdf#page=4","Abrir facsímil")</f>
        <v>Abrir facsímil</v>
      </c>
      <c r="K2082" s="3" t="s">
        <v>52</v>
      </c>
    </row>
    <row r="2083" spans="1:11" ht="42" customHeight="1">
      <c r="A2083" s="2" t="s">
        <v>4987</v>
      </c>
      <c r="B2083" s="2" t="s">
        <v>4988</v>
      </c>
      <c r="C2083" s="2" t="s">
        <v>41</v>
      </c>
      <c r="D2083" s="2" t="s">
        <v>42</v>
      </c>
      <c r="E2083" s="5" t="s">
        <v>1608</v>
      </c>
      <c r="F2083" s="3" t="s">
        <v>1609</v>
      </c>
      <c r="G2083" s="3" t="s">
        <v>45</v>
      </c>
      <c r="H2083" s="2" t="s">
        <v>50</v>
      </c>
      <c r="I2083" s="2" t="s">
        <v>4989</v>
      </c>
      <c r="J2083" s="3" t="str">
        <f>HYPERLINK("https://www.boe.es/gazeta/dias/1829/08/22/pdfs/GMD-1829-117.pdf#page=1","Abrir facsímil")</f>
        <v>Abrir facsímil</v>
      </c>
      <c r="K2083" s="3" t="s">
        <v>52</v>
      </c>
    </row>
    <row r="2084" spans="1:11" ht="42" customHeight="1">
      <c r="A2084" s="2" t="s">
        <v>4990</v>
      </c>
      <c r="B2084" s="2" t="s">
        <v>4991</v>
      </c>
      <c r="C2084" s="2" t="s">
        <v>17</v>
      </c>
      <c r="D2084" s="2" t="s">
        <v>18</v>
      </c>
      <c r="E2084" s="5" t="s">
        <v>1242</v>
      </c>
      <c r="F2084" s="3" t="s">
        <v>1243</v>
      </c>
      <c r="G2084" s="3" t="s">
        <v>30</v>
      </c>
      <c r="H2084" s="2" t="s">
        <v>50</v>
      </c>
      <c r="I2084" s="2" t="s">
        <v>4992</v>
      </c>
      <c r="J2084" s="3" t="str">
        <f>HYPERLINK("https://www.boe.es/gazeta/dias/1829/05/28/pdfs/GMD-1829-80.pdf#page=4","Abrir facsímil")</f>
        <v>Abrir facsímil</v>
      </c>
      <c r="K2084" s="3" t="s">
        <v>52</v>
      </c>
    </row>
    <row r="2085" spans="1:11" ht="42" customHeight="1">
      <c r="A2085" s="2" t="s">
        <v>4993</v>
      </c>
      <c r="B2085" s="2" t="s">
        <v>4994</v>
      </c>
      <c r="C2085" s="2" t="s">
        <v>167</v>
      </c>
      <c r="D2085" s="2" t="s">
        <v>18</v>
      </c>
      <c r="E2085" s="5" t="s">
        <v>282</v>
      </c>
      <c r="F2085" s="3" t="s">
        <v>283</v>
      </c>
      <c r="G2085" s="3" t="s">
        <v>30</v>
      </c>
      <c r="H2085" s="2" t="s">
        <v>50</v>
      </c>
      <c r="I2085" s="2" t="s">
        <v>4995</v>
      </c>
      <c r="J2085" s="3" t="str">
        <f>HYPERLINK("https://www.boe.es/gazeta/dias/1829/07/25/pdfs/GMD-1829-105.pdf#page=4","Abrir facsímil")</f>
        <v>Abrir facsímil</v>
      </c>
      <c r="K2085" s="3" t="s">
        <v>52</v>
      </c>
    </row>
    <row r="2086" spans="1:11" ht="42" customHeight="1">
      <c r="A2086" s="2" t="s">
        <v>4996</v>
      </c>
      <c r="B2086" s="2" t="s">
        <v>4997</v>
      </c>
      <c r="C2086" s="2" t="s">
        <v>17</v>
      </c>
      <c r="D2086" s="2" t="s">
        <v>18</v>
      </c>
      <c r="E2086" s="5" t="s">
        <v>111</v>
      </c>
      <c r="F2086" s="3" t="s">
        <v>112</v>
      </c>
      <c r="G2086" s="3" t="s">
        <v>30</v>
      </c>
      <c r="H2086" s="2" t="s">
        <v>50</v>
      </c>
      <c r="I2086" s="2" t="s">
        <v>4998</v>
      </c>
      <c r="J2086" s="3" t="str">
        <f>HYPERLINK("https://www.boe.es/gazeta/dias/1829/01/22/pdfs/GMD-1829-10.pdf#page=4","Abrir facsímil")</f>
        <v>Abrir facsímil</v>
      </c>
      <c r="K2086" s="3" t="s">
        <v>52</v>
      </c>
    </row>
    <row r="2087" spans="1:11" ht="42" customHeight="1">
      <c r="A2087" s="2" t="s">
        <v>4996</v>
      </c>
      <c r="B2087" s="2" t="s">
        <v>4997</v>
      </c>
      <c r="C2087" s="2" t="s">
        <v>41</v>
      </c>
      <c r="D2087" s="2" t="s">
        <v>42</v>
      </c>
      <c r="E2087" s="5" t="s">
        <v>152</v>
      </c>
      <c r="F2087" s="3" t="s">
        <v>153</v>
      </c>
      <c r="G2087" s="3" t="s">
        <v>30</v>
      </c>
      <c r="H2087" s="2" t="s">
        <v>50</v>
      </c>
      <c r="I2087" s="2" t="s">
        <v>4999</v>
      </c>
      <c r="J2087" s="3" t="str">
        <f>HYPERLINK("https://www.boe.es/gazeta/dias/1829/06/02/pdfs/GMD-1829-82.pdf#page=4","Abrir facsímil")</f>
        <v>Abrir facsímil</v>
      </c>
      <c r="K2087" s="3" t="s">
        <v>52</v>
      </c>
    </row>
    <row r="2088" spans="1:11" ht="42" customHeight="1">
      <c r="A2088" s="2" t="s">
        <v>4996</v>
      </c>
      <c r="B2088" s="2" t="s">
        <v>4997</v>
      </c>
      <c r="C2088" s="2" t="s">
        <v>61</v>
      </c>
      <c r="D2088" s="2" t="s">
        <v>18</v>
      </c>
      <c r="E2088" s="5" t="s">
        <v>737</v>
      </c>
      <c r="F2088" s="3" t="s">
        <v>738</v>
      </c>
      <c r="G2088" s="3" t="s">
        <v>30</v>
      </c>
      <c r="H2088" s="2" t="s">
        <v>50</v>
      </c>
      <c r="I2088" s="2" t="s">
        <v>5000</v>
      </c>
      <c r="J2088" s="3" t="str">
        <f>HYPERLINK("https://www.boe.es/gazeta/dias/1829/06/11/pdfs/GMD-1829-86.pdf#page=4","Abrir facsímil")</f>
        <v>Abrir facsímil</v>
      </c>
      <c r="K2088" s="3" t="s">
        <v>52</v>
      </c>
    </row>
    <row r="2089" spans="1:11" ht="42" customHeight="1">
      <c r="A2089" s="2" t="s">
        <v>4996</v>
      </c>
      <c r="B2089" s="2" t="s">
        <v>4997</v>
      </c>
      <c r="C2089" s="2" t="s">
        <v>55</v>
      </c>
      <c r="D2089" s="2" t="s">
        <v>18</v>
      </c>
      <c r="E2089" s="5" t="s">
        <v>307</v>
      </c>
      <c r="F2089" s="3" t="s">
        <v>308</v>
      </c>
      <c r="G2089" s="3" t="s">
        <v>30</v>
      </c>
      <c r="H2089" s="2" t="s">
        <v>50</v>
      </c>
      <c r="I2089" s="2" t="s">
        <v>5001</v>
      </c>
      <c r="J2089" s="3" t="str">
        <f>HYPERLINK("https://www.boe.es/gazeta/dias/1829/06/13/pdfs/GMD-1829-87.pdf#page=4","Abrir facsímil")</f>
        <v>Abrir facsímil</v>
      </c>
      <c r="K2089" s="3" t="s">
        <v>52</v>
      </c>
    </row>
    <row r="2090" spans="1:11" ht="42" customHeight="1">
      <c r="A2090" s="2" t="s">
        <v>5002</v>
      </c>
      <c r="B2090" s="2" t="s">
        <v>5003</v>
      </c>
      <c r="C2090" s="2" t="s">
        <v>34</v>
      </c>
      <c r="D2090" s="2" t="s">
        <v>35</v>
      </c>
      <c r="E2090" s="5" t="s">
        <v>461</v>
      </c>
      <c r="F2090" s="3" t="s">
        <v>462</v>
      </c>
      <c r="G2090" s="3" t="s">
        <v>30</v>
      </c>
      <c r="H2090" s="2" t="s">
        <v>50</v>
      </c>
      <c r="I2090" s="2" t="s">
        <v>5004</v>
      </c>
      <c r="J2090" s="3" t="str">
        <f>HYPERLINK("https://www.boe.es/gazeta/dias/1829/03/05/pdfs/GMD-1829-28.pdf#page=4","Abrir facsímil")</f>
        <v>Abrir facsímil</v>
      </c>
      <c r="K2090" s="3" t="s">
        <v>52</v>
      </c>
    </row>
    <row r="2091" spans="1:11" ht="42" customHeight="1">
      <c r="A2091" s="2" t="s">
        <v>5005</v>
      </c>
      <c r="B2091" s="2" t="s">
        <v>5006</v>
      </c>
      <c r="C2091" s="2" t="s">
        <v>27</v>
      </c>
      <c r="D2091" s="2" t="s">
        <v>18</v>
      </c>
      <c r="E2091" s="5" t="s">
        <v>461</v>
      </c>
      <c r="F2091" s="3" t="s">
        <v>462</v>
      </c>
      <c r="G2091" s="3" t="s">
        <v>30</v>
      </c>
      <c r="H2091" s="2" t="s">
        <v>50</v>
      </c>
      <c r="I2091" s="2" t="s">
        <v>5007</v>
      </c>
      <c r="J2091" s="3" t="str">
        <f>HYPERLINK("https://www.boe.es/gazeta/dias/1829/03/05/pdfs/GMD-1829-28.pdf#page=4","Abrir facsímil")</f>
        <v>Abrir facsímil</v>
      </c>
      <c r="K2091" s="3" t="s">
        <v>52</v>
      </c>
    </row>
    <row r="2092" spans="1:11" ht="42" customHeight="1">
      <c r="A2092" s="2" t="s">
        <v>5008</v>
      </c>
      <c r="B2092" s="2" t="s">
        <v>5008</v>
      </c>
      <c r="C2092" s="2" t="s">
        <v>41</v>
      </c>
      <c r="D2092" s="2" t="s">
        <v>42</v>
      </c>
      <c r="E2092" s="5" t="s">
        <v>466</v>
      </c>
      <c r="F2092" s="3" t="s">
        <v>467</v>
      </c>
      <c r="G2092" s="3" t="s">
        <v>21</v>
      </c>
      <c r="H2092" s="2" t="s">
        <v>50</v>
      </c>
      <c r="I2092" s="2" t="s">
        <v>5009</v>
      </c>
      <c r="J2092" s="3" t="str">
        <f>HYPERLINK("https://www.boe.es/gazeta/dias/1829/12/01/pdfs/GMD-1829-167.pdf#page=3","Abrir facsímil")</f>
        <v>Abrir facsímil</v>
      </c>
      <c r="K2092" s="3" t="s">
        <v>52</v>
      </c>
    </row>
    <row r="2093" spans="1:11" ht="42" customHeight="1">
      <c r="A2093" s="2" t="s">
        <v>5010</v>
      </c>
      <c r="B2093" s="2" t="s">
        <v>5011</v>
      </c>
      <c r="C2093" s="2" t="s">
        <v>27</v>
      </c>
      <c r="D2093" s="2" t="s">
        <v>18</v>
      </c>
      <c r="E2093" s="5" t="s">
        <v>294</v>
      </c>
      <c r="F2093" s="3" t="s">
        <v>295</v>
      </c>
      <c r="G2093" s="3" t="s">
        <v>30</v>
      </c>
      <c r="H2093" s="2" t="s">
        <v>50</v>
      </c>
      <c r="I2093" s="2" t="s">
        <v>5012</v>
      </c>
      <c r="J2093" s="3" t="str">
        <f>HYPERLINK("https://www.boe.es/gazeta/dias/1829/03/21/pdfs/GMD-1829-35.pdf#page=4","Abrir facsímil")</f>
        <v>Abrir facsímil</v>
      </c>
      <c r="K2093" s="3" t="s">
        <v>52</v>
      </c>
    </row>
    <row r="2094" spans="1:11" ht="42" customHeight="1">
      <c r="A2094" s="2" t="s">
        <v>5013</v>
      </c>
      <c r="B2094" s="2" t="s">
        <v>5013</v>
      </c>
      <c r="C2094" s="2" t="s">
        <v>17</v>
      </c>
      <c r="D2094" s="2" t="s">
        <v>18</v>
      </c>
      <c r="E2094" s="5" t="s">
        <v>576</v>
      </c>
      <c r="F2094" s="3" t="s">
        <v>577</v>
      </c>
      <c r="G2094" s="3" t="s">
        <v>71</v>
      </c>
      <c r="H2094" s="2" t="s">
        <v>50</v>
      </c>
      <c r="I2094" s="2" t="s">
        <v>5014</v>
      </c>
      <c r="J2094" s="3" t="str">
        <f>HYPERLINK("https://www.boe.es/gazeta/dias/1829/04/25/pdfs/GMD-1829-50.pdf#page=2","Abrir facsímil")</f>
        <v>Abrir facsímil</v>
      </c>
      <c r="K2094" s="3" t="s">
        <v>52</v>
      </c>
    </row>
    <row r="2095" spans="1:11" ht="42" customHeight="1">
      <c r="A2095" s="2" t="s">
        <v>5015</v>
      </c>
      <c r="B2095" s="2" t="s">
        <v>5015</v>
      </c>
      <c r="C2095" s="2" t="s">
        <v>17</v>
      </c>
      <c r="D2095" s="2" t="s">
        <v>18</v>
      </c>
      <c r="E2095" s="5" t="s">
        <v>1815</v>
      </c>
      <c r="F2095" s="3" t="s">
        <v>1816</v>
      </c>
      <c r="G2095" s="3" t="s">
        <v>21</v>
      </c>
      <c r="H2095" s="2" t="s">
        <v>50</v>
      </c>
      <c r="I2095" s="2" t="s">
        <v>5016</v>
      </c>
      <c r="J2095" s="3" t="str">
        <f>HYPERLINK("https://www.boe.es/gazeta/dias/1829/12/12/pdfs/GMD-1829-172.pdf#page=3","Abrir facsímil")</f>
        <v>Abrir facsímil</v>
      </c>
      <c r="K2095" s="3" t="s">
        <v>52</v>
      </c>
    </row>
    <row r="2096" spans="1:11" ht="42" customHeight="1">
      <c r="A2096" s="2" t="s">
        <v>5017</v>
      </c>
      <c r="B2096" s="2" t="s">
        <v>5017</v>
      </c>
      <c r="C2096" s="2" t="s">
        <v>41</v>
      </c>
      <c r="D2096" s="2" t="s">
        <v>42</v>
      </c>
      <c r="E2096" s="5" t="s">
        <v>272</v>
      </c>
      <c r="F2096" s="3" t="s">
        <v>273</v>
      </c>
      <c r="G2096" s="3" t="s">
        <v>45</v>
      </c>
      <c r="H2096" s="2" t="s">
        <v>50</v>
      </c>
      <c r="I2096" s="2" t="s">
        <v>5018</v>
      </c>
      <c r="J2096" s="3" t="str">
        <f>HYPERLINK("https://www.boe.es/gazeta/dias/1829/07/11/pdfs/GMD-1829-99.pdf#page=1","Abrir facsímil")</f>
        <v>Abrir facsímil</v>
      </c>
      <c r="K2096" s="3" t="s">
        <v>52</v>
      </c>
    </row>
    <row r="2097" spans="1:11" ht="42" customHeight="1">
      <c r="A2097" s="2" t="s">
        <v>5019</v>
      </c>
      <c r="B2097" s="2" t="s">
        <v>5020</v>
      </c>
      <c r="C2097" s="2" t="s">
        <v>17</v>
      </c>
      <c r="D2097" s="2" t="s">
        <v>18</v>
      </c>
      <c r="E2097" s="5" t="s">
        <v>1007</v>
      </c>
      <c r="F2097" s="3" t="s">
        <v>1008</v>
      </c>
      <c r="G2097" s="3" t="s">
        <v>30</v>
      </c>
      <c r="H2097" s="2" t="s">
        <v>50</v>
      </c>
      <c r="I2097" s="2" t="s">
        <v>5021</v>
      </c>
      <c r="J2097" s="3" t="str">
        <f>HYPERLINK("https://www.boe.es/gazeta/dias/1829/08/27/pdfs/GMD-1829-119.pdf#page=4","Abrir facsímil")</f>
        <v>Abrir facsímil</v>
      </c>
      <c r="K2097" s="3" t="s">
        <v>52</v>
      </c>
    </row>
    <row r="2098" spans="1:11" ht="42" customHeight="1">
      <c r="A2098" s="2" t="s">
        <v>5022</v>
      </c>
      <c r="B2098" s="2" t="s">
        <v>5022</v>
      </c>
      <c r="C2098" s="2" t="s">
        <v>17</v>
      </c>
      <c r="D2098" s="2" t="s">
        <v>18</v>
      </c>
      <c r="E2098" s="5" t="s">
        <v>334</v>
      </c>
      <c r="F2098" s="3" t="s">
        <v>335</v>
      </c>
      <c r="G2098" s="3" t="s">
        <v>30</v>
      </c>
      <c r="H2098" s="2" t="s">
        <v>50</v>
      </c>
      <c r="I2098" s="2" t="s">
        <v>5023</v>
      </c>
      <c r="J2098" s="3" t="str">
        <f>HYPERLINK("https://www.boe.es/gazeta/dias/1829/11/19/pdfs/GMD-1829-162.pdf#page=4","Abrir facsímil")</f>
        <v>Abrir facsímil</v>
      </c>
      <c r="K2098" s="3" t="s">
        <v>52</v>
      </c>
    </row>
    <row r="2099" spans="1:11" ht="42" customHeight="1">
      <c r="A2099" s="2" t="s">
        <v>5024</v>
      </c>
      <c r="B2099" s="2" t="s">
        <v>5025</v>
      </c>
      <c r="C2099" s="2" t="s">
        <v>27</v>
      </c>
      <c r="D2099" s="2" t="s">
        <v>18</v>
      </c>
      <c r="E2099" s="5" t="s">
        <v>385</v>
      </c>
      <c r="F2099" s="3" t="s">
        <v>386</v>
      </c>
      <c r="G2099" s="3" t="s">
        <v>21</v>
      </c>
      <c r="H2099" s="2" t="s">
        <v>50</v>
      </c>
      <c r="I2099" s="2" t="s">
        <v>5026</v>
      </c>
      <c r="J2099" s="3" t="str">
        <f>HYPERLINK("https://www.boe.es/gazeta/dias/1829/08/11/pdfs/GMD-1829-112.pdf#page=3","Abrir facsímil")</f>
        <v>Abrir facsímil</v>
      </c>
      <c r="K2099" s="3" t="s">
        <v>52</v>
      </c>
    </row>
    <row r="2100" spans="1:11" ht="42" customHeight="1">
      <c r="A2100" s="2" t="s">
        <v>5027</v>
      </c>
      <c r="B2100" s="2" t="s">
        <v>5028</v>
      </c>
      <c r="C2100" s="2" t="s">
        <v>61</v>
      </c>
      <c r="D2100" s="2" t="s">
        <v>18</v>
      </c>
      <c r="E2100" s="5" t="s">
        <v>498</v>
      </c>
      <c r="F2100" s="3" t="s">
        <v>499</v>
      </c>
      <c r="G2100" s="3" t="s">
        <v>45</v>
      </c>
      <c r="H2100" s="2" t="s">
        <v>50</v>
      </c>
      <c r="I2100" s="2" t="s">
        <v>5029</v>
      </c>
      <c r="J2100" s="3" t="str">
        <f>HYPERLINK("https://www.boe.es/gazeta/dias/1829/03/10/pdfs/GMD-1829-30.pdf#page=1","Abrir facsímil")</f>
        <v>Abrir facsímil</v>
      </c>
      <c r="K2100" s="3" t="s">
        <v>52</v>
      </c>
    </row>
    <row r="2101" spans="1:11" ht="42" customHeight="1">
      <c r="A2101" s="2" t="s">
        <v>5030</v>
      </c>
      <c r="B2101" s="2" t="s">
        <v>5030</v>
      </c>
      <c r="C2101" s="2" t="s">
        <v>41</v>
      </c>
      <c r="D2101" s="2" t="s">
        <v>42</v>
      </c>
      <c r="E2101" s="5" t="s">
        <v>307</v>
      </c>
      <c r="F2101" s="3" t="s">
        <v>308</v>
      </c>
      <c r="G2101" s="3" t="s">
        <v>45</v>
      </c>
      <c r="H2101" s="2" t="s">
        <v>50</v>
      </c>
      <c r="I2101" s="2" t="s">
        <v>5031</v>
      </c>
      <c r="J2101" s="3" t="str">
        <f>HYPERLINK("https://www.boe.es/gazeta/dias/1829/06/13/pdfs/GMD-1829-87.pdf#page=1","Abrir facsímil")</f>
        <v>Abrir facsímil</v>
      </c>
      <c r="K2101" s="3" t="s">
        <v>52</v>
      </c>
    </row>
    <row r="2102" spans="1:11" ht="42" customHeight="1">
      <c r="A2102" s="2" t="s">
        <v>5032</v>
      </c>
      <c r="B2102" s="2" t="s">
        <v>5032</v>
      </c>
      <c r="C2102" s="2" t="s">
        <v>41</v>
      </c>
      <c r="D2102" s="2" t="s">
        <v>42</v>
      </c>
      <c r="E2102" s="5" t="s">
        <v>385</v>
      </c>
      <c r="F2102" s="3" t="s">
        <v>386</v>
      </c>
      <c r="G2102" s="3" t="s">
        <v>71</v>
      </c>
      <c r="H2102" s="2" t="s">
        <v>50</v>
      </c>
      <c r="I2102" s="2" t="s">
        <v>5033</v>
      </c>
      <c r="J2102" s="3" t="str">
        <f>HYPERLINK("https://www.boe.es/gazeta/dias/1829/08/11/pdfs/GMD-1829-112.pdf#page=2","Abrir facsímil")</f>
        <v>Abrir facsímil</v>
      </c>
      <c r="K2102" s="3" t="s">
        <v>52</v>
      </c>
    </row>
    <row r="2103" spans="1:11" ht="42" customHeight="1">
      <c r="A2103" s="2" t="s">
        <v>5034</v>
      </c>
      <c r="B2103" s="2" t="s">
        <v>5035</v>
      </c>
      <c r="C2103" s="2" t="s">
        <v>27</v>
      </c>
      <c r="D2103" s="2" t="s">
        <v>18</v>
      </c>
      <c r="E2103" s="5" t="s">
        <v>94</v>
      </c>
      <c r="F2103" s="3" t="s">
        <v>95</v>
      </c>
      <c r="G2103" s="3" t="s">
        <v>30</v>
      </c>
      <c r="H2103" s="2" t="s">
        <v>22</v>
      </c>
      <c r="I2103" s="2" t="s">
        <v>5036</v>
      </c>
      <c r="J2103" s="3" t="str">
        <f>HYPERLINK("https://www.boe.es/gazeta/dias/1829/04/16/pdfs/GMD-1829-46.pdf#page=4","Abrir facsímil")</f>
        <v>Abrir facsímil</v>
      </c>
      <c r="K2103" s="3" t="s">
        <v>24</v>
      </c>
    </row>
    <row r="2104" spans="1:11" ht="42" customHeight="1">
      <c r="A2104" s="2" t="s">
        <v>5037</v>
      </c>
      <c r="B2104" s="2" t="s">
        <v>5038</v>
      </c>
      <c r="C2104" s="2" t="s">
        <v>41</v>
      </c>
      <c r="D2104" s="2" t="s">
        <v>42</v>
      </c>
      <c r="E2104" s="5" t="s">
        <v>43</v>
      </c>
      <c r="F2104" s="3" t="s">
        <v>44</v>
      </c>
      <c r="G2104" s="3" t="s">
        <v>71</v>
      </c>
      <c r="H2104" s="2" t="s">
        <v>50</v>
      </c>
      <c r="I2104" s="2" t="s">
        <v>5039</v>
      </c>
      <c r="J2104" s="3" t="str">
        <f>HYPERLINK("https://www.boe.es/gazeta/dias/1829/11/14/pdfs/GMD-1829-160.pdf#page=2","Abrir facsímil")</f>
        <v>Abrir facsímil</v>
      </c>
      <c r="K2104" s="3" t="s">
        <v>52</v>
      </c>
    </row>
    <row r="2105" spans="1:11" ht="42" customHeight="1">
      <c r="A2105" s="2" t="s">
        <v>5040</v>
      </c>
      <c r="B2105" s="2" t="s">
        <v>5040</v>
      </c>
      <c r="C2105" s="2" t="s">
        <v>27</v>
      </c>
      <c r="D2105" s="2" t="s">
        <v>18</v>
      </c>
      <c r="E2105" s="5" t="s">
        <v>330</v>
      </c>
      <c r="F2105" s="3" t="s">
        <v>331</v>
      </c>
      <c r="G2105" s="3" t="s">
        <v>45</v>
      </c>
      <c r="H2105" s="2" t="s">
        <v>50</v>
      </c>
      <c r="I2105" s="2" t="s">
        <v>5041</v>
      </c>
      <c r="J2105" s="3" t="str">
        <f>HYPERLINK("https://www.boe.es/gazeta/dias/1829/10/08/pdfs/GMD-1829-144.pdf#page=1","Abrir facsímil")</f>
        <v>Abrir facsímil</v>
      </c>
      <c r="K2105" s="3" t="s">
        <v>52</v>
      </c>
    </row>
    <row r="2106" spans="1:11" ht="42" customHeight="1">
      <c r="A2106" s="2" t="s">
        <v>5042</v>
      </c>
      <c r="B2106" s="2" t="s">
        <v>5043</v>
      </c>
      <c r="C2106" s="2" t="s">
        <v>17</v>
      </c>
      <c r="D2106" s="2" t="s">
        <v>18</v>
      </c>
      <c r="E2106" s="5" t="s">
        <v>647</v>
      </c>
      <c r="F2106" s="3" t="s">
        <v>648</v>
      </c>
      <c r="G2106" s="3" t="s">
        <v>71</v>
      </c>
      <c r="H2106" s="2" t="s">
        <v>50</v>
      </c>
      <c r="I2106" s="2" t="s">
        <v>5044</v>
      </c>
      <c r="J2106" s="3" t="str">
        <f>HYPERLINK("https://www.boe.es/gazeta/dias/1829/07/09/pdfs/GMD-1829-98.pdf#page=2","Abrir facsímil")</f>
        <v>Abrir facsímil</v>
      </c>
      <c r="K2106" s="3" t="s">
        <v>52</v>
      </c>
    </row>
    <row r="2107" spans="1:11" ht="42" customHeight="1">
      <c r="A2107" s="2" t="s">
        <v>5045</v>
      </c>
      <c r="B2107" s="2" t="s">
        <v>5046</v>
      </c>
      <c r="C2107" s="2" t="s">
        <v>27</v>
      </c>
      <c r="D2107" s="2" t="s">
        <v>18</v>
      </c>
      <c r="E2107" s="5" t="s">
        <v>1839</v>
      </c>
      <c r="F2107" s="3" t="s">
        <v>1840</v>
      </c>
      <c r="G2107" s="3" t="s">
        <v>2469</v>
      </c>
      <c r="H2107" s="2" t="s">
        <v>50</v>
      </c>
      <c r="I2107" s="2" t="s">
        <v>5047</v>
      </c>
      <c r="J2107" s="3" t="str">
        <f>HYPERLINK("https://www.boe.es/gazeta/dias/1829/07/28/pdfs/GMD-1829-106.pdf#page=3","Abrir facsímil")</f>
        <v>Abrir facsímil</v>
      </c>
      <c r="K2107" s="3" t="s">
        <v>52</v>
      </c>
    </row>
    <row r="2108" spans="1:11" ht="42" customHeight="1">
      <c r="A2108" s="2" t="s">
        <v>5048</v>
      </c>
      <c r="B2108" s="2" t="s">
        <v>5049</v>
      </c>
      <c r="C2108" s="2" t="s">
        <v>34</v>
      </c>
      <c r="D2108" s="2" t="s">
        <v>35</v>
      </c>
      <c r="E2108" s="5" t="s">
        <v>1279</v>
      </c>
      <c r="F2108" s="3" t="s">
        <v>1280</v>
      </c>
      <c r="G2108" s="3" t="s">
        <v>21</v>
      </c>
      <c r="H2108" s="2" t="s">
        <v>50</v>
      </c>
      <c r="I2108" s="2" t="s">
        <v>5050</v>
      </c>
      <c r="J2108" s="3" t="str">
        <f>HYPERLINK("https://www.boe.es/gazeta/dias/1829/06/30/pdfs/GMD-1829-94.pdf#page=3","Abrir facsímil")</f>
        <v>Abrir facsímil</v>
      </c>
      <c r="K2108" s="3" t="s">
        <v>52</v>
      </c>
    </row>
    <row r="2109" spans="1:11" ht="42" customHeight="1">
      <c r="A2109" s="2" t="s">
        <v>5051</v>
      </c>
      <c r="B2109" s="2" t="s">
        <v>5052</v>
      </c>
      <c r="C2109" s="2" t="s">
        <v>27</v>
      </c>
      <c r="D2109" s="2" t="s">
        <v>18</v>
      </c>
      <c r="E2109" s="5" t="s">
        <v>248</v>
      </c>
      <c r="F2109" s="3" t="s">
        <v>249</v>
      </c>
      <c r="G2109" s="3" t="s">
        <v>21</v>
      </c>
      <c r="H2109" s="2" t="s">
        <v>50</v>
      </c>
      <c r="I2109" s="2" t="s">
        <v>5053</v>
      </c>
      <c r="J2109" s="3" t="str">
        <f>HYPERLINK("https://www.boe.es/gazeta/dias/1829/12/31/pdfs/GMD-1829-180.pdf#page=3","Abrir facsímil")</f>
        <v>Abrir facsímil</v>
      </c>
      <c r="K2109" s="3" t="s">
        <v>52</v>
      </c>
    </row>
    <row r="2110" spans="1:11" ht="42" customHeight="1">
      <c r="A2110" s="2" t="s">
        <v>5054</v>
      </c>
      <c r="B2110" s="2" t="s">
        <v>5055</v>
      </c>
      <c r="C2110" s="2" t="s">
        <v>151</v>
      </c>
      <c r="D2110" s="2" t="s">
        <v>18</v>
      </c>
      <c r="E2110" s="5" t="s">
        <v>1642</v>
      </c>
      <c r="F2110" s="3" t="s">
        <v>1643</v>
      </c>
      <c r="G2110" s="3" t="s">
        <v>21</v>
      </c>
      <c r="H2110" s="2" t="s">
        <v>50</v>
      </c>
      <c r="I2110" s="2" t="s">
        <v>5056</v>
      </c>
      <c r="J2110" s="3" t="str">
        <f>HYPERLINK("https://www.boe.es/gazeta/dias/1829/09/24/pdfs/GMD-1829-138.pdf#page=3","Abrir facsímil")</f>
        <v>Abrir facsímil</v>
      </c>
      <c r="K2110" s="3" t="s">
        <v>52</v>
      </c>
    </row>
    <row r="2111" spans="1:11" ht="42" customHeight="1">
      <c r="A2111" s="2" t="s">
        <v>5057</v>
      </c>
      <c r="B2111" s="2" t="s">
        <v>5058</v>
      </c>
      <c r="C2111" s="2" t="s">
        <v>151</v>
      </c>
      <c r="D2111" s="2" t="s">
        <v>18</v>
      </c>
      <c r="E2111" s="5" t="s">
        <v>183</v>
      </c>
      <c r="F2111" s="3" t="s">
        <v>184</v>
      </c>
      <c r="G2111" s="3" t="s">
        <v>21</v>
      </c>
      <c r="H2111" s="2" t="s">
        <v>50</v>
      </c>
      <c r="I2111" s="2" t="s">
        <v>5059</v>
      </c>
      <c r="J2111" s="3" t="str">
        <f>HYPERLINK("https://www.boe.es/gazeta/dias/1829/10/13/pdfs/GMD-1829-146.pdf#page=3","Abrir facsímil")</f>
        <v>Abrir facsímil</v>
      </c>
      <c r="K2111" s="3" t="s">
        <v>52</v>
      </c>
    </row>
    <row r="2112" spans="1:11" ht="42" customHeight="1">
      <c r="A2112" s="2" t="s">
        <v>5060</v>
      </c>
      <c r="B2112" s="2" t="s">
        <v>5061</v>
      </c>
      <c r="C2112" s="2" t="s">
        <v>151</v>
      </c>
      <c r="D2112" s="2" t="s">
        <v>18</v>
      </c>
      <c r="E2112" s="5" t="s">
        <v>287</v>
      </c>
      <c r="F2112" s="3" t="s">
        <v>288</v>
      </c>
      <c r="G2112" s="3" t="s">
        <v>45</v>
      </c>
      <c r="H2112" s="2" t="s">
        <v>50</v>
      </c>
      <c r="I2112" s="2" t="s">
        <v>5062</v>
      </c>
      <c r="J2112" s="3" t="str">
        <f>HYPERLINK("https://www.boe.es/gazeta/dias/1829/12/08/pdfs/GMD-1829-170.pdf#page=1","Abrir facsímil")</f>
        <v>Abrir facsímil</v>
      </c>
      <c r="K2112" s="3" t="s">
        <v>52</v>
      </c>
    </row>
    <row r="2113" spans="1:11" ht="42" customHeight="1">
      <c r="A2113" s="2" t="s">
        <v>5063</v>
      </c>
      <c r="B2113" s="2" t="s">
        <v>5063</v>
      </c>
      <c r="C2113" s="2" t="s">
        <v>41</v>
      </c>
      <c r="D2113" s="2" t="s">
        <v>42</v>
      </c>
      <c r="E2113" s="5" t="s">
        <v>1642</v>
      </c>
      <c r="F2113" s="3" t="s">
        <v>1643</v>
      </c>
      <c r="G2113" s="3" t="s">
        <v>45</v>
      </c>
      <c r="H2113" s="2" t="s">
        <v>50</v>
      </c>
      <c r="I2113" s="2" t="s">
        <v>5064</v>
      </c>
      <c r="J2113" s="3" t="str">
        <f>HYPERLINK("https://www.boe.es/gazeta/dias/1829/09/24/pdfs/GMD-1829-138.pdf#page=1","Abrir facsímil")</f>
        <v>Abrir facsímil</v>
      </c>
      <c r="K2113" s="3" t="s">
        <v>52</v>
      </c>
    </row>
    <row r="2114" spans="1:11" ht="42" customHeight="1">
      <c r="A2114" s="2" t="s">
        <v>5065</v>
      </c>
      <c r="B2114" s="2" t="s">
        <v>5066</v>
      </c>
      <c r="C2114" s="2" t="s">
        <v>41</v>
      </c>
      <c r="D2114" s="2" t="s">
        <v>42</v>
      </c>
      <c r="E2114" s="5" t="s">
        <v>19</v>
      </c>
      <c r="F2114" s="3" t="s">
        <v>20</v>
      </c>
      <c r="G2114" s="3" t="s">
        <v>21</v>
      </c>
      <c r="H2114" s="2" t="s">
        <v>22</v>
      </c>
      <c r="I2114" s="2" t="s">
        <v>5067</v>
      </c>
      <c r="J2114" s="3" t="str">
        <f>HYPERLINK("https://www.boe.es/gazeta/dias/1829/11/21/pdfs/GMD-1829-163.pdf#page=3","Abrir facsímil")</f>
        <v>Abrir facsímil</v>
      </c>
      <c r="K2114" s="3" t="s">
        <v>24</v>
      </c>
    </row>
    <row r="2115" spans="1:11" ht="42" customHeight="1">
      <c r="A2115" s="2" t="s">
        <v>5068</v>
      </c>
      <c r="B2115" s="2" t="s">
        <v>5068</v>
      </c>
      <c r="C2115" s="2" t="s">
        <v>27</v>
      </c>
      <c r="D2115" s="2" t="s">
        <v>18</v>
      </c>
      <c r="E2115" s="5" t="s">
        <v>62</v>
      </c>
      <c r="F2115" s="3" t="s">
        <v>63</v>
      </c>
      <c r="G2115" s="3" t="s">
        <v>64</v>
      </c>
      <c r="H2115" s="2" t="s">
        <v>50</v>
      </c>
      <c r="I2115" s="2" t="s">
        <v>5069</v>
      </c>
      <c r="J2115" s="3" t="str">
        <f>HYPERLINK("https://www.boe.es/gazeta/dias/1829/02/19/pdfs/GMD-1829-22.pdf#page=3","Abrir facsímil")</f>
        <v>Abrir facsímil</v>
      </c>
      <c r="K2115" s="3" t="s">
        <v>52</v>
      </c>
    </row>
    <row r="2116" spans="1:11" ht="42" customHeight="1">
      <c r="A2116" s="2" t="s">
        <v>5070</v>
      </c>
      <c r="B2116" s="2" t="s">
        <v>5071</v>
      </c>
      <c r="C2116" s="2" t="s">
        <v>17</v>
      </c>
      <c r="D2116" s="2" t="s">
        <v>18</v>
      </c>
      <c r="E2116" s="5" t="s">
        <v>754</v>
      </c>
      <c r="F2116" s="3" t="s">
        <v>755</v>
      </c>
      <c r="G2116" s="3" t="s">
        <v>30</v>
      </c>
      <c r="H2116" s="2" t="s">
        <v>22</v>
      </c>
      <c r="I2116" s="2" t="s">
        <v>5072</v>
      </c>
      <c r="J2116" s="3" t="str">
        <f>HYPERLINK("https://www.boe.es/gazeta/dias/1829/03/12/pdfs/GMD-1829-31.pdf#page=4","Abrir facsímil")</f>
        <v>Abrir facsímil</v>
      </c>
      <c r="K2116" s="3" t="s">
        <v>24</v>
      </c>
    </row>
    <row r="2117" spans="1:11" ht="42" customHeight="1">
      <c r="A2117" s="2" t="s">
        <v>5073</v>
      </c>
      <c r="B2117" s="2" t="s">
        <v>5073</v>
      </c>
      <c r="C2117" s="2" t="s">
        <v>17</v>
      </c>
      <c r="D2117" s="2" t="s">
        <v>18</v>
      </c>
      <c r="E2117" s="5" t="s">
        <v>1046</v>
      </c>
      <c r="F2117" s="3" t="s">
        <v>1047</v>
      </c>
      <c r="G2117" s="3" t="s">
        <v>30</v>
      </c>
      <c r="H2117" s="2" t="s">
        <v>50</v>
      </c>
      <c r="I2117" s="2" t="s">
        <v>5074</v>
      </c>
      <c r="J2117" s="3" t="str">
        <f>HYPERLINK("https://www.boe.es/gazeta/dias/1829/11/17/pdfs/GMD-1829-161.pdf#page=4","Abrir facsímil")</f>
        <v>Abrir facsímil</v>
      </c>
      <c r="K2117" s="3" t="s">
        <v>52</v>
      </c>
    </row>
    <row r="2118" spans="1:11" ht="42" customHeight="1">
      <c r="A2118" s="2" t="s">
        <v>5075</v>
      </c>
      <c r="B2118" s="2" t="s">
        <v>5076</v>
      </c>
      <c r="C2118" s="2" t="s">
        <v>17</v>
      </c>
      <c r="D2118" s="2" t="s">
        <v>18</v>
      </c>
      <c r="E2118" s="5" t="s">
        <v>214</v>
      </c>
      <c r="F2118" s="3" t="s">
        <v>215</v>
      </c>
      <c r="G2118" s="3" t="s">
        <v>30</v>
      </c>
      <c r="H2118" s="2" t="s">
        <v>50</v>
      </c>
      <c r="I2118" s="2" t="s">
        <v>5077</v>
      </c>
      <c r="J2118" s="3" t="str">
        <f>HYPERLINK("https://www.boe.es/gazeta/dias/1829/08/13/pdfs/GMD-1829-113.pdf#page=4","Abrir facsímil")</f>
        <v>Abrir facsímil</v>
      </c>
      <c r="K2118" s="3" t="s">
        <v>52</v>
      </c>
    </row>
    <row r="2119" spans="1:11" ht="42" customHeight="1">
      <c r="A2119" s="2" t="s">
        <v>5078</v>
      </c>
      <c r="B2119" s="2" t="s">
        <v>5079</v>
      </c>
      <c r="C2119" s="2" t="s">
        <v>17</v>
      </c>
      <c r="D2119" s="2" t="s">
        <v>18</v>
      </c>
      <c r="E2119" s="5" t="s">
        <v>178</v>
      </c>
      <c r="F2119" s="3" t="s">
        <v>179</v>
      </c>
      <c r="G2119" s="3" t="s">
        <v>30</v>
      </c>
      <c r="H2119" s="2" t="s">
        <v>50</v>
      </c>
      <c r="I2119" s="2" t="s">
        <v>5080</v>
      </c>
      <c r="J2119" s="3" t="str">
        <f>HYPERLINK("https://www.boe.es/gazeta/dias/1829/01/15/pdfs/GMD-1829-7.pdf#page=4","Abrir facsímil")</f>
        <v>Abrir facsímil</v>
      </c>
      <c r="K2119" s="3" t="s">
        <v>52</v>
      </c>
    </row>
    <row r="2120" spans="1:11" ht="42" customHeight="1">
      <c r="A2120" s="2" t="s">
        <v>5081</v>
      </c>
      <c r="B2120" s="2" t="s">
        <v>5081</v>
      </c>
      <c r="C2120" s="2" t="s">
        <v>151</v>
      </c>
      <c r="D2120" s="2" t="s">
        <v>18</v>
      </c>
      <c r="E2120" s="5" t="s">
        <v>87</v>
      </c>
      <c r="F2120" s="3" t="s">
        <v>88</v>
      </c>
      <c r="G2120" s="3" t="s">
        <v>30</v>
      </c>
      <c r="H2120" s="2" t="s">
        <v>50</v>
      </c>
      <c r="I2120" s="2" t="s">
        <v>5082</v>
      </c>
      <c r="J2120" s="3" t="str">
        <f>HYPERLINK("https://www.boe.es/gazeta/dias/1829/11/24/pdfs/GMD-1829-164.pdf#page=4","Abrir facsímil")</f>
        <v>Abrir facsímil</v>
      </c>
      <c r="K2120" s="3" t="s">
        <v>52</v>
      </c>
    </row>
    <row r="2121" spans="1:11" ht="42" customHeight="1">
      <c r="A2121" s="2" t="s">
        <v>5083</v>
      </c>
      <c r="B2121" s="2" t="s">
        <v>5084</v>
      </c>
      <c r="C2121" s="2" t="s">
        <v>167</v>
      </c>
      <c r="D2121" s="2" t="s">
        <v>18</v>
      </c>
      <c r="E2121" s="5" t="s">
        <v>287</v>
      </c>
      <c r="F2121" s="3" t="s">
        <v>288</v>
      </c>
      <c r="G2121" s="3" t="s">
        <v>30</v>
      </c>
      <c r="H2121" s="2" t="s">
        <v>50</v>
      </c>
      <c r="I2121" s="2" t="s">
        <v>5085</v>
      </c>
      <c r="J2121" s="3" t="str">
        <f>HYPERLINK("https://www.boe.es/gazeta/dias/1829/12/08/pdfs/GMD-1829-170.pdf#page=4","Abrir facsímil")</f>
        <v>Abrir facsímil</v>
      </c>
      <c r="K2121" s="3" t="s">
        <v>52</v>
      </c>
    </row>
    <row r="2122" spans="1:11" ht="42" customHeight="1">
      <c r="A2122" s="2" t="s">
        <v>5086</v>
      </c>
      <c r="B2122" s="2" t="s">
        <v>5086</v>
      </c>
      <c r="C2122" s="2" t="s">
        <v>41</v>
      </c>
      <c r="D2122" s="2" t="s">
        <v>42</v>
      </c>
      <c r="E2122" s="5" t="s">
        <v>1642</v>
      </c>
      <c r="F2122" s="3" t="s">
        <v>1643</v>
      </c>
      <c r="G2122" s="3" t="s">
        <v>21</v>
      </c>
      <c r="H2122" s="2" t="s">
        <v>50</v>
      </c>
      <c r="I2122" s="2" t="s">
        <v>5087</v>
      </c>
      <c r="J2122" s="3" t="str">
        <f>HYPERLINK("https://www.boe.es/gazeta/dias/1829/09/24/pdfs/GMD-1829-138.pdf#page=3","Abrir facsímil")</f>
        <v>Abrir facsímil</v>
      </c>
      <c r="K2122" s="3" t="s">
        <v>52</v>
      </c>
    </row>
    <row r="2123" spans="1:11" ht="42" customHeight="1">
      <c r="A2123" s="2" t="s">
        <v>5088</v>
      </c>
      <c r="B2123" s="2" t="s">
        <v>5089</v>
      </c>
      <c r="C2123" s="2" t="s">
        <v>167</v>
      </c>
      <c r="D2123" s="2" t="s">
        <v>18</v>
      </c>
      <c r="E2123" s="5" t="s">
        <v>1493</v>
      </c>
      <c r="F2123" s="3" t="s">
        <v>1494</v>
      </c>
      <c r="G2123" s="3" t="s">
        <v>1495</v>
      </c>
      <c r="H2123" s="2" t="s">
        <v>22</v>
      </c>
      <c r="I2123" s="2" t="s">
        <v>5090</v>
      </c>
      <c r="J2123" s="3" t="str">
        <f>HYPERLINK("https://www.boe.es/gazeta/dias/1829/05/26/pdfs/GMD-1829-79.pdf#page=4","Abrir facsímil")</f>
        <v>Abrir facsímil</v>
      </c>
      <c r="K2123" s="3" t="s">
        <v>24</v>
      </c>
    </row>
    <row r="2124" spans="1:11" ht="42" customHeight="1">
      <c r="A2124" s="2" t="s">
        <v>5088</v>
      </c>
      <c r="B2124" s="2" t="s">
        <v>5089</v>
      </c>
      <c r="C2124" s="2" t="s">
        <v>167</v>
      </c>
      <c r="D2124" s="2" t="s">
        <v>18</v>
      </c>
      <c r="E2124" s="5" t="s">
        <v>504</v>
      </c>
      <c r="F2124" s="3" t="s">
        <v>505</v>
      </c>
      <c r="G2124" s="3" t="s">
        <v>30</v>
      </c>
      <c r="H2124" s="2" t="s">
        <v>22</v>
      </c>
      <c r="I2124" s="2" t="s">
        <v>5091</v>
      </c>
      <c r="J2124" s="3" t="str">
        <f>HYPERLINK("https://www.boe.es/gazeta/dias/1829/12/03/pdfs/GMD-1829-168.pdf#page=4","Abrir facsímil")</f>
        <v>Abrir facsímil</v>
      </c>
      <c r="K2124" s="3" t="s">
        <v>24</v>
      </c>
    </row>
    <row r="2125" spans="1:11" ht="42" customHeight="1">
      <c r="A2125" s="2" t="s">
        <v>5092</v>
      </c>
      <c r="B2125" s="2" t="s">
        <v>5093</v>
      </c>
      <c r="C2125" s="2" t="s">
        <v>34</v>
      </c>
      <c r="D2125" s="2" t="s">
        <v>35</v>
      </c>
      <c r="E2125" s="5" t="s">
        <v>745</v>
      </c>
      <c r="F2125" s="3" t="s">
        <v>746</v>
      </c>
      <c r="G2125" s="3" t="s">
        <v>747</v>
      </c>
      <c r="H2125" s="2" t="s">
        <v>22</v>
      </c>
      <c r="I2125" s="2" t="s">
        <v>5094</v>
      </c>
      <c r="J2125" s="3" t="str">
        <f>HYPERLINK("https://www.boe.es/gazeta/dias/1829/05/16/pdfs/GMD-1829-72.pdf#page=3","Abrir facsímil")</f>
        <v>Abrir facsímil</v>
      </c>
      <c r="K2125" s="3" t="s">
        <v>24</v>
      </c>
    </row>
    <row r="2126" spans="1:11" ht="42" customHeight="1">
      <c r="A2126" s="2" t="s">
        <v>5095</v>
      </c>
      <c r="B2126" s="2" t="s">
        <v>5096</v>
      </c>
      <c r="C2126" s="2" t="s">
        <v>17</v>
      </c>
      <c r="D2126" s="2" t="s">
        <v>18</v>
      </c>
      <c r="E2126" s="5" t="s">
        <v>1562</v>
      </c>
      <c r="F2126" s="3" t="s">
        <v>1563</v>
      </c>
      <c r="G2126" s="3" t="s">
        <v>30</v>
      </c>
      <c r="H2126" s="2" t="s">
        <v>22</v>
      </c>
      <c r="I2126" s="2" t="s">
        <v>5097</v>
      </c>
      <c r="J2126" s="3" t="str">
        <f>HYPERLINK("https://www.boe.es/gazeta/dias/1829/05/05/pdfs/GMD-1829-54.pdf#page=4","Abrir facsímil")</f>
        <v>Abrir facsímil</v>
      </c>
      <c r="K2126" s="3" t="s">
        <v>24</v>
      </c>
    </row>
    <row r="2127" spans="1:11" ht="42" customHeight="1">
      <c r="A2127" s="2" t="s">
        <v>5098</v>
      </c>
      <c r="B2127" s="2" t="s">
        <v>5099</v>
      </c>
      <c r="C2127" s="2" t="s">
        <v>17</v>
      </c>
      <c r="D2127" s="2" t="s">
        <v>18</v>
      </c>
      <c r="E2127" s="5" t="s">
        <v>194</v>
      </c>
      <c r="F2127" s="3" t="s">
        <v>195</v>
      </c>
      <c r="G2127" s="3" t="s">
        <v>21</v>
      </c>
      <c r="H2127" s="2" t="s">
        <v>22</v>
      </c>
      <c r="I2127" s="2" t="s">
        <v>5100</v>
      </c>
      <c r="J2127" s="3" t="str">
        <f>HYPERLINK("https://www.boe.es/gazeta/dias/1829/05/07/pdfs/GMD-1829-55.pdf#page=3","Abrir facsímil")</f>
        <v>Abrir facsímil</v>
      </c>
      <c r="K2127" s="3" t="s">
        <v>24</v>
      </c>
    </row>
    <row r="2128" spans="1:11" ht="42" customHeight="1">
      <c r="A2128" s="2" t="s">
        <v>5101</v>
      </c>
      <c r="B2128" s="2" t="s">
        <v>5102</v>
      </c>
      <c r="C2128" s="2" t="s">
        <v>17</v>
      </c>
      <c r="D2128" s="2" t="s">
        <v>18</v>
      </c>
      <c r="E2128" s="5" t="s">
        <v>194</v>
      </c>
      <c r="F2128" s="3" t="s">
        <v>195</v>
      </c>
      <c r="G2128" s="3" t="s">
        <v>21</v>
      </c>
      <c r="H2128" s="2" t="s">
        <v>22</v>
      </c>
      <c r="I2128" s="2" t="s">
        <v>5103</v>
      </c>
      <c r="J2128" s="3" t="str">
        <f>HYPERLINK("https://www.boe.es/gazeta/dias/1829/05/07/pdfs/GMD-1829-55.pdf#page=3","Abrir facsímil")</f>
        <v>Abrir facsímil</v>
      </c>
      <c r="K2128" s="3" t="s">
        <v>24</v>
      </c>
    </row>
    <row r="2129" spans="1:11" ht="42" customHeight="1">
      <c r="A2129" s="2" t="s">
        <v>5104</v>
      </c>
      <c r="B2129" s="2" t="s">
        <v>5105</v>
      </c>
      <c r="C2129" s="2" t="s">
        <v>41</v>
      </c>
      <c r="D2129" s="2" t="s">
        <v>42</v>
      </c>
      <c r="E2129" s="5" t="s">
        <v>75</v>
      </c>
      <c r="F2129" s="3" t="s">
        <v>76</v>
      </c>
      <c r="G2129" s="3" t="s">
        <v>21</v>
      </c>
      <c r="H2129" s="2" t="s">
        <v>22</v>
      </c>
      <c r="I2129" s="2" t="s">
        <v>5106</v>
      </c>
      <c r="J2129" s="3" t="str">
        <f>HYPERLINK("https://www.boe.es/gazeta/dias/1829/09/05/pdfs/GMD-1829-123.pdf#page=3","Abrir facsímil")</f>
        <v>Abrir facsímil</v>
      </c>
      <c r="K2129" s="3" t="s">
        <v>24</v>
      </c>
    </row>
    <row r="2130" spans="1:11" ht="42" customHeight="1">
      <c r="A2130" s="2" t="s">
        <v>5107</v>
      </c>
      <c r="B2130" s="2" t="s">
        <v>5108</v>
      </c>
      <c r="C2130" s="2" t="s">
        <v>17</v>
      </c>
      <c r="D2130" s="2" t="s">
        <v>18</v>
      </c>
      <c r="E2130" s="5" t="s">
        <v>287</v>
      </c>
      <c r="F2130" s="3" t="s">
        <v>288</v>
      </c>
      <c r="G2130" s="3" t="s">
        <v>45</v>
      </c>
      <c r="H2130" s="2" t="s">
        <v>22</v>
      </c>
      <c r="I2130" s="2" t="s">
        <v>5109</v>
      </c>
      <c r="J2130" s="3" t="str">
        <f>HYPERLINK("https://www.boe.es/gazeta/dias/1829/12/08/pdfs/GMD-1829-170.pdf#page=1","Abrir facsímil")</f>
        <v>Abrir facsímil</v>
      </c>
      <c r="K2130" s="3" t="s">
        <v>24</v>
      </c>
    </row>
    <row r="2131" spans="1:11" ht="42" customHeight="1">
      <c r="A2131" s="2" t="s">
        <v>5110</v>
      </c>
      <c r="B2131" s="2" t="s">
        <v>5110</v>
      </c>
      <c r="C2131" s="2" t="s">
        <v>27</v>
      </c>
      <c r="D2131" s="2" t="s">
        <v>18</v>
      </c>
      <c r="E2131" s="5" t="s">
        <v>1493</v>
      </c>
      <c r="F2131" s="3" t="s">
        <v>1494</v>
      </c>
      <c r="G2131" s="3" t="s">
        <v>1495</v>
      </c>
      <c r="H2131" s="2" t="s">
        <v>50</v>
      </c>
      <c r="I2131" s="2" t="s">
        <v>5111</v>
      </c>
      <c r="J2131" s="3" t="str">
        <f>HYPERLINK("https://www.boe.es/gazeta/dias/1829/05/26/pdfs/GMD-1829-79.pdf#page=4","Abrir facsímil")</f>
        <v>Abrir facsímil</v>
      </c>
      <c r="K2131" s="3" t="s">
        <v>52</v>
      </c>
    </row>
    <row r="2132" spans="1:11" ht="42" customHeight="1">
      <c r="A2132" s="2" t="s">
        <v>5110</v>
      </c>
      <c r="B2132" s="2" t="s">
        <v>5110</v>
      </c>
      <c r="C2132" s="2" t="s">
        <v>151</v>
      </c>
      <c r="D2132" s="2" t="s">
        <v>18</v>
      </c>
      <c r="E2132" s="5" t="s">
        <v>265</v>
      </c>
      <c r="F2132" s="3" t="s">
        <v>266</v>
      </c>
      <c r="G2132" s="3" t="s">
        <v>30</v>
      </c>
      <c r="H2132" s="2" t="s">
        <v>50</v>
      </c>
      <c r="I2132" s="2" t="s">
        <v>5112</v>
      </c>
      <c r="J2132" s="3" t="str">
        <f>HYPERLINK("https://www.boe.es/gazeta/dias/1829/08/18/pdfs/GMD-1829-115.pdf#page=4","Abrir facsímil")</f>
        <v>Abrir facsímil</v>
      </c>
      <c r="K2132" s="3" t="s">
        <v>52</v>
      </c>
    </row>
    <row r="2133" spans="1:11" ht="42" customHeight="1">
      <c r="A2133" s="2" t="s">
        <v>5113</v>
      </c>
      <c r="B2133" s="2" t="s">
        <v>5114</v>
      </c>
      <c r="C2133" s="2" t="s">
        <v>41</v>
      </c>
      <c r="D2133" s="2" t="s">
        <v>42</v>
      </c>
      <c r="E2133" s="5" t="s">
        <v>380</v>
      </c>
      <c r="F2133" s="3" t="s">
        <v>381</v>
      </c>
      <c r="G2133" s="3" t="s">
        <v>30</v>
      </c>
      <c r="H2133" s="2" t="s">
        <v>50</v>
      </c>
      <c r="I2133" s="2" t="s">
        <v>5115</v>
      </c>
      <c r="J2133" s="3" t="str">
        <f>HYPERLINK("https://www.boe.es/gazeta/dias/1829/11/10/pdfs/GMD-1829-158.pdf#page=4","Abrir facsímil")</f>
        <v>Abrir facsímil</v>
      </c>
      <c r="K2133" s="3" t="s">
        <v>52</v>
      </c>
    </row>
    <row r="2134" spans="1:11" ht="42" customHeight="1">
      <c r="A2134" s="2" t="s">
        <v>5116</v>
      </c>
      <c r="B2134" s="2" t="s">
        <v>5117</v>
      </c>
      <c r="C2134" s="2" t="s">
        <v>41</v>
      </c>
      <c r="D2134" s="2" t="s">
        <v>42</v>
      </c>
      <c r="E2134" s="5" t="s">
        <v>504</v>
      </c>
      <c r="F2134" s="3" t="s">
        <v>505</v>
      </c>
      <c r="G2134" s="3" t="s">
        <v>71</v>
      </c>
      <c r="H2134" s="2" t="s">
        <v>50</v>
      </c>
      <c r="I2134" s="2" t="s">
        <v>5118</v>
      </c>
      <c r="J2134" s="3" t="str">
        <f>HYPERLINK("https://www.boe.es/gazeta/dias/1829/12/03/pdfs/GMD-1829-168.pdf#page=2","Abrir facsímil")</f>
        <v>Abrir facsímil</v>
      </c>
      <c r="K2134" s="3" t="s">
        <v>52</v>
      </c>
    </row>
    <row r="2135" spans="1:11" ht="42" customHeight="1">
      <c r="A2135" s="2" t="s">
        <v>5119</v>
      </c>
      <c r="B2135" s="2" t="s">
        <v>5120</v>
      </c>
      <c r="C2135" s="2" t="s">
        <v>55</v>
      </c>
      <c r="D2135" s="2" t="s">
        <v>18</v>
      </c>
      <c r="E2135" s="5" t="s">
        <v>188</v>
      </c>
      <c r="F2135" s="3" t="s">
        <v>189</v>
      </c>
      <c r="G2135" s="3" t="s">
        <v>71</v>
      </c>
      <c r="H2135" s="2" t="s">
        <v>22</v>
      </c>
      <c r="I2135" s="2" t="s">
        <v>5121</v>
      </c>
      <c r="J2135" s="3" t="str">
        <f>HYPERLINK("https://www.boe.es/gazeta/dias/1829/05/02/pdfs/GMD-1829-53.pdf#page=2","Abrir facsímil")</f>
        <v>Abrir facsímil</v>
      </c>
      <c r="K2135" s="3" t="s">
        <v>24</v>
      </c>
    </row>
    <row r="2136" spans="1:11" ht="42" customHeight="1">
      <c r="A2136" s="2" t="s">
        <v>5122</v>
      </c>
      <c r="B2136" s="2" t="s">
        <v>5122</v>
      </c>
      <c r="C2136" s="2" t="s">
        <v>41</v>
      </c>
      <c r="D2136" s="2" t="s">
        <v>42</v>
      </c>
      <c r="E2136" s="5" t="s">
        <v>188</v>
      </c>
      <c r="F2136" s="3" t="s">
        <v>189</v>
      </c>
      <c r="G2136" s="3" t="s">
        <v>190</v>
      </c>
      <c r="H2136" s="2" t="s">
        <v>50</v>
      </c>
      <c r="I2136" s="2" t="s">
        <v>5123</v>
      </c>
      <c r="J2136" s="3" t="str">
        <f>HYPERLINK("https://www.boe.es/gazeta/dias/1829/05/02/pdfs/GMD-1829-53.pdf#page=3","Abrir facsímil")</f>
        <v>Abrir facsímil</v>
      </c>
      <c r="K2136" s="3" t="s">
        <v>52</v>
      </c>
    </row>
    <row r="2137" spans="1:11" ht="42" customHeight="1">
      <c r="A2137" s="2" t="s">
        <v>5122</v>
      </c>
      <c r="B2137" s="2" t="s">
        <v>5122</v>
      </c>
      <c r="C2137" s="2" t="s">
        <v>41</v>
      </c>
      <c r="D2137" s="2" t="s">
        <v>42</v>
      </c>
      <c r="E2137" s="5" t="s">
        <v>164</v>
      </c>
      <c r="F2137" s="3" t="s">
        <v>165</v>
      </c>
      <c r="G2137" s="3" t="s">
        <v>368</v>
      </c>
      <c r="H2137" s="2" t="s">
        <v>50</v>
      </c>
      <c r="I2137" s="2" t="s">
        <v>5124</v>
      </c>
      <c r="J2137" s="3" t="str">
        <f>HYPERLINK("https://www.boe.es/gazeta/dias/1829/06/06/pdfs/GMD-1829-84.pdf#page=3","Abrir facsímil")</f>
        <v>Abrir facsímil</v>
      </c>
      <c r="K2137" s="3" t="s">
        <v>52</v>
      </c>
    </row>
    <row r="2138" spans="1:11" ht="42" customHeight="1">
      <c r="A2138" s="2" t="s">
        <v>5122</v>
      </c>
      <c r="B2138" s="2" t="s">
        <v>5122</v>
      </c>
      <c r="C2138" s="2" t="s">
        <v>167</v>
      </c>
      <c r="D2138" s="2" t="s">
        <v>18</v>
      </c>
      <c r="E2138" s="5" t="s">
        <v>992</v>
      </c>
      <c r="F2138" s="3" t="s">
        <v>993</v>
      </c>
      <c r="G2138" s="3" t="s">
        <v>21</v>
      </c>
      <c r="H2138" s="2" t="s">
        <v>50</v>
      </c>
      <c r="I2138" s="2" t="s">
        <v>5125</v>
      </c>
      <c r="J2138" s="3" t="str">
        <f>HYPERLINK("https://www.boe.es/gazeta/dias/1829/06/25/pdfs/GMD-1829-92.pdf#page=3","Abrir facsímil")</f>
        <v>Abrir facsímil</v>
      </c>
      <c r="K2138" s="3" t="s">
        <v>52</v>
      </c>
    </row>
    <row r="2139" spans="1:11" ht="42" customHeight="1">
      <c r="A2139" s="2" t="s">
        <v>5122</v>
      </c>
      <c r="B2139" s="2" t="s">
        <v>5122</v>
      </c>
      <c r="C2139" s="2" t="s">
        <v>41</v>
      </c>
      <c r="D2139" s="2" t="s">
        <v>42</v>
      </c>
      <c r="E2139" s="5" t="s">
        <v>272</v>
      </c>
      <c r="F2139" s="3" t="s">
        <v>273</v>
      </c>
      <c r="G2139" s="3" t="s">
        <v>21</v>
      </c>
      <c r="H2139" s="2" t="s">
        <v>50</v>
      </c>
      <c r="I2139" s="2" t="s">
        <v>5126</v>
      </c>
      <c r="J2139" s="3" t="str">
        <f>HYPERLINK("https://www.boe.es/gazeta/dias/1829/07/11/pdfs/GMD-1829-99.pdf#page=3","Abrir facsímil")</f>
        <v>Abrir facsímil</v>
      </c>
      <c r="K2139" s="3" t="s">
        <v>52</v>
      </c>
    </row>
    <row r="2140" spans="1:11" ht="42" customHeight="1">
      <c r="A2140" s="2" t="s">
        <v>5127</v>
      </c>
      <c r="B2140" s="2" t="s">
        <v>5127</v>
      </c>
      <c r="C2140" s="2" t="s">
        <v>34</v>
      </c>
      <c r="D2140" s="2" t="s">
        <v>35</v>
      </c>
      <c r="E2140" s="5" t="s">
        <v>287</v>
      </c>
      <c r="F2140" s="3" t="s">
        <v>288</v>
      </c>
      <c r="G2140" s="3" t="s">
        <v>71</v>
      </c>
      <c r="H2140" s="2" t="s">
        <v>50</v>
      </c>
      <c r="I2140" s="2" t="s">
        <v>5128</v>
      </c>
      <c r="J2140" s="3" t="str">
        <f>HYPERLINK("https://www.boe.es/gazeta/dias/1829/12/08/pdfs/GMD-1829-170.pdf#page=2","Abrir facsímil")</f>
        <v>Abrir facsímil</v>
      </c>
      <c r="K2140" s="3" t="s">
        <v>52</v>
      </c>
    </row>
    <row r="2141" spans="1:11" ht="42" customHeight="1">
      <c r="A2141" s="2" t="s">
        <v>5129</v>
      </c>
      <c r="B2141" s="2" t="s">
        <v>5129</v>
      </c>
      <c r="C2141" s="2" t="s">
        <v>17</v>
      </c>
      <c r="D2141" s="2" t="s">
        <v>18</v>
      </c>
      <c r="E2141" s="5" t="s">
        <v>56</v>
      </c>
      <c r="F2141" s="3" t="s">
        <v>57</v>
      </c>
      <c r="G2141" s="3" t="s">
        <v>71</v>
      </c>
      <c r="H2141" s="2" t="s">
        <v>50</v>
      </c>
      <c r="I2141" s="2" t="s">
        <v>5130</v>
      </c>
      <c r="J2141" s="3" t="str">
        <f>HYPERLINK("https://www.boe.es/gazeta/dias/1829/09/15/pdfs/GMD-1829-134.pdf#page=2","Abrir facsímil")</f>
        <v>Abrir facsímil</v>
      </c>
      <c r="K2141" s="3" t="s">
        <v>52</v>
      </c>
    </row>
    <row r="2142" spans="1:11" ht="42" customHeight="1">
      <c r="A2142" s="2" t="s">
        <v>5131</v>
      </c>
      <c r="B2142" s="2" t="s">
        <v>5132</v>
      </c>
      <c r="C2142" s="2" t="s">
        <v>34</v>
      </c>
      <c r="D2142" s="2" t="s">
        <v>35</v>
      </c>
      <c r="E2142" s="5" t="s">
        <v>647</v>
      </c>
      <c r="F2142" s="3" t="s">
        <v>648</v>
      </c>
      <c r="G2142" s="3" t="s">
        <v>21</v>
      </c>
      <c r="H2142" s="2" t="s">
        <v>50</v>
      </c>
      <c r="I2142" s="2" t="s">
        <v>5133</v>
      </c>
      <c r="J2142" s="3" t="str">
        <f>HYPERLINK("https://www.boe.es/gazeta/dias/1829/07/09/pdfs/GMD-1829-98.pdf#page=3","Abrir facsímil")</f>
        <v>Abrir facsímil</v>
      </c>
      <c r="K2142" s="3" t="s">
        <v>52</v>
      </c>
    </row>
    <row r="2143" spans="1:11" ht="42" customHeight="1">
      <c r="A2143" s="2" t="s">
        <v>5134</v>
      </c>
      <c r="B2143" s="2" t="s">
        <v>5134</v>
      </c>
      <c r="C2143" s="2" t="s">
        <v>55</v>
      </c>
      <c r="D2143" s="2" t="s">
        <v>18</v>
      </c>
      <c r="E2143" s="5" t="s">
        <v>398</v>
      </c>
      <c r="F2143" s="3" t="s">
        <v>399</v>
      </c>
      <c r="G2143" s="3" t="s">
        <v>30</v>
      </c>
      <c r="H2143" s="2" t="s">
        <v>50</v>
      </c>
      <c r="I2143" s="2" t="s">
        <v>5135</v>
      </c>
      <c r="J2143" s="3" t="str">
        <f>HYPERLINK("https://www.boe.es/gazeta/dias/1829/12/24/pdfs/GMD-1829-177.pdf#page=4","Abrir facsímil")</f>
        <v>Abrir facsímil</v>
      </c>
      <c r="K2143" s="3" t="s">
        <v>52</v>
      </c>
    </row>
    <row r="2144" spans="1:11" ht="42" customHeight="1">
      <c r="A2144" s="2" t="s">
        <v>5136</v>
      </c>
      <c r="B2144" s="2" t="s">
        <v>5136</v>
      </c>
      <c r="C2144" s="2" t="s">
        <v>55</v>
      </c>
      <c r="D2144" s="2" t="s">
        <v>18</v>
      </c>
      <c r="E2144" s="5" t="s">
        <v>272</v>
      </c>
      <c r="F2144" s="3" t="s">
        <v>273</v>
      </c>
      <c r="G2144" s="3" t="s">
        <v>30</v>
      </c>
      <c r="H2144" s="2" t="s">
        <v>50</v>
      </c>
      <c r="I2144" s="2" t="s">
        <v>5137</v>
      </c>
      <c r="J2144" s="3" t="str">
        <f>HYPERLINK("https://www.boe.es/gazeta/dias/1829/07/11/pdfs/GMD-1829-99.pdf#page=4","Abrir facsímil")</f>
        <v>Abrir facsímil</v>
      </c>
      <c r="K2144" s="3" t="s">
        <v>52</v>
      </c>
    </row>
    <row r="2145" spans="1:11" ht="42" customHeight="1">
      <c r="A2145" s="2" t="s">
        <v>5136</v>
      </c>
      <c r="B2145" s="2" t="s">
        <v>5136</v>
      </c>
      <c r="C2145" s="2" t="s">
        <v>17</v>
      </c>
      <c r="D2145" s="2" t="s">
        <v>18</v>
      </c>
      <c r="E2145" s="5" t="s">
        <v>287</v>
      </c>
      <c r="F2145" s="3" t="s">
        <v>288</v>
      </c>
      <c r="G2145" s="3" t="s">
        <v>45</v>
      </c>
      <c r="H2145" s="2" t="s">
        <v>50</v>
      </c>
      <c r="I2145" s="2" t="s">
        <v>5138</v>
      </c>
      <c r="J2145" s="3" t="str">
        <f>HYPERLINK("https://www.boe.es/gazeta/dias/1829/12/08/pdfs/GMD-1829-170.pdf#page=1","Abrir facsímil")</f>
        <v>Abrir facsímil</v>
      </c>
      <c r="K2145" s="3" t="s">
        <v>52</v>
      </c>
    </row>
    <row r="2146" spans="1:11" ht="42" customHeight="1">
      <c r="A2146" s="2" t="s">
        <v>5139</v>
      </c>
      <c r="B2146" s="2" t="s">
        <v>5140</v>
      </c>
      <c r="C2146" s="2" t="s">
        <v>17</v>
      </c>
      <c r="D2146" s="2" t="s">
        <v>18</v>
      </c>
      <c r="E2146" s="5" t="s">
        <v>287</v>
      </c>
      <c r="F2146" s="3" t="s">
        <v>288</v>
      </c>
      <c r="G2146" s="3" t="s">
        <v>45</v>
      </c>
      <c r="H2146" s="2" t="s">
        <v>50</v>
      </c>
      <c r="I2146" s="2" t="s">
        <v>5141</v>
      </c>
      <c r="J2146" s="3" t="str">
        <f>HYPERLINK("https://www.boe.es/gazeta/dias/1829/12/08/pdfs/GMD-1829-170.pdf#page=1","Abrir facsímil")</f>
        <v>Abrir facsímil</v>
      </c>
      <c r="K2146" s="3" t="s">
        <v>52</v>
      </c>
    </row>
    <row r="2147" spans="1:11" ht="42" customHeight="1">
      <c r="A2147" s="2" t="s">
        <v>5142</v>
      </c>
      <c r="B2147" s="2" t="s">
        <v>5143</v>
      </c>
      <c r="C2147" s="2" t="s">
        <v>55</v>
      </c>
      <c r="D2147" s="2" t="s">
        <v>18</v>
      </c>
      <c r="E2147" s="5" t="s">
        <v>1501</v>
      </c>
      <c r="F2147" s="3" t="s">
        <v>1502</v>
      </c>
      <c r="G2147" s="3" t="s">
        <v>21</v>
      </c>
      <c r="H2147" s="2" t="s">
        <v>50</v>
      </c>
      <c r="I2147" s="2" t="s">
        <v>5144</v>
      </c>
      <c r="J2147" s="3" t="str">
        <f>HYPERLINK("https://www.boe.es/gazeta/dias/1829/04/14/pdfs/GMD-1829-45.pdf#page=3","Abrir facsímil")</f>
        <v>Abrir facsímil</v>
      </c>
      <c r="K2147" s="3" t="s">
        <v>52</v>
      </c>
    </row>
    <row r="2148" spans="1:11" ht="42" customHeight="1">
      <c r="A2148" s="2" t="s">
        <v>5145</v>
      </c>
      <c r="B2148" s="2" t="s">
        <v>5145</v>
      </c>
      <c r="C2148" s="2" t="s">
        <v>41</v>
      </c>
      <c r="D2148" s="2" t="s">
        <v>42</v>
      </c>
      <c r="E2148" s="5" t="s">
        <v>173</v>
      </c>
      <c r="F2148" s="3" t="s">
        <v>174</v>
      </c>
      <c r="G2148" s="3" t="s">
        <v>45</v>
      </c>
      <c r="H2148" s="2" t="s">
        <v>50</v>
      </c>
      <c r="I2148" s="2" t="s">
        <v>5146</v>
      </c>
      <c r="J2148" s="3" t="str">
        <f>HYPERLINK("https://www.boe.es/gazeta/dias/1829/08/01/pdfs/GMD-1829-108.pdf#page=1","Abrir facsímil")</f>
        <v>Abrir facsímil</v>
      </c>
      <c r="K2148" s="3" t="s">
        <v>52</v>
      </c>
    </row>
    <row r="2149" spans="1:11" ht="42" customHeight="1">
      <c r="A2149" s="2" t="s">
        <v>5147</v>
      </c>
      <c r="B2149" s="2" t="s">
        <v>5148</v>
      </c>
      <c r="C2149" s="2" t="s">
        <v>41</v>
      </c>
      <c r="D2149" s="2" t="s">
        <v>42</v>
      </c>
      <c r="E2149" s="5" t="s">
        <v>398</v>
      </c>
      <c r="F2149" s="3" t="s">
        <v>399</v>
      </c>
      <c r="G2149" s="3" t="s">
        <v>30</v>
      </c>
      <c r="H2149" s="2" t="s">
        <v>50</v>
      </c>
      <c r="I2149" s="2" t="s">
        <v>5149</v>
      </c>
      <c r="J2149" s="3" t="str">
        <f>HYPERLINK("https://www.boe.es/gazeta/dias/1829/12/24/pdfs/GMD-1829-177.pdf#page=4","Abrir facsímil")</f>
        <v>Abrir facsímil</v>
      </c>
      <c r="K2149" s="3" t="s">
        <v>52</v>
      </c>
    </row>
    <row r="2150" spans="1:11" ht="42" customHeight="1">
      <c r="A2150" s="2" t="s">
        <v>5150</v>
      </c>
      <c r="B2150" s="2" t="s">
        <v>5151</v>
      </c>
      <c r="C2150" s="2" t="s">
        <v>17</v>
      </c>
      <c r="D2150" s="2" t="s">
        <v>18</v>
      </c>
      <c r="E2150" s="5" t="s">
        <v>1046</v>
      </c>
      <c r="F2150" s="3" t="s">
        <v>1047</v>
      </c>
      <c r="G2150" s="3" t="s">
        <v>30</v>
      </c>
      <c r="H2150" s="2" t="s">
        <v>50</v>
      </c>
      <c r="I2150" s="2" t="s">
        <v>5152</v>
      </c>
      <c r="J2150" s="3" t="str">
        <f>HYPERLINK("https://www.boe.es/gazeta/dias/1829/11/17/pdfs/GMD-1829-161.pdf#page=4","Abrir facsímil")</f>
        <v>Abrir facsímil</v>
      </c>
      <c r="K2150" s="3" t="s">
        <v>52</v>
      </c>
    </row>
    <row r="2151" spans="1:11" ht="42" customHeight="1">
      <c r="A2151" s="2" t="s">
        <v>5153</v>
      </c>
      <c r="B2151" s="2" t="s">
        <v>5153</v>
      </c>
      <c r="C2151" s="2" t="s">
        <v>41</v>
      </c>
      <c r="D2151" s="2" t="s">
        <v>42</v>
      </c>
      <c r="E2151" s="5" t="s">
        <v>173</v>
      </c>
      <c r="F2151" s="3" t="s">
        <v>174</v>
      </c>
      <c r="G2151" s="3" t="s">
        <v>45</v>
      </c>
      <c r="H2151" s="2" t="s">
        <v>50</v>
      </c>
      <c r="I2151" s="2" t="s">
        <v>5154</v>
      </c>
      <c r="J2151" s="3" t="str">
        <f>HYPERLINK("https://www.boe.es/gazeta/dias/1829/08/01/pdfs/GMD-1829-108.pdf#page=1","Abrir facsímil")</f>
        <v>Abrir facsímil</v>
      </c>
      <c r="K2151" s="3" t="s">
        <v>52</v>
      </c>
    </row>
    <row r="2152" spans="1:11" ht="42" customHeight="1">
      <c r="A2152" s="2" t="s">
        <v>5155</v>
      </c>
      <c r="B2152" s="2" t="s">
        <v>5156</v>
      </c>
      <c r="C2152" s="2" t="s">
        <v>17</v>
      </c>
      <c r="D2152" s="2" t="s">
        <v>18</v>
      </c>
      <c r="E2152" s="5" t="s">
        <v>79</v>
      </c>
      <c r="F2152" s="3" t="s">
        <v>80</v>
      </c>
      <c r="G2152" s="3" t="s">
        <v>45</v>
      </c>
      <c r="H2152" s="2" t="s">
        <v>50</v>
      </c>
      <c r="I2152" s="2" t="s">
        <v>5157</v>
      </c>
      <c r="J2152" s="3" t="str">
        <f>HYPERLINK("https://www.boe.es/gazeta/dias/1829/02/21/pdfs/GMD-1829-23.pdf#page=1","Abrir facsímil")</f>
        <v>Abrir facsímil</v>
      </c>
      <c r="K2152" s="3" t="s">
        <v>52</v>
      </c>
    </row>
    <row r="2153" spans="1:11" ht="42" customHeight="1">
      <c r="A2153" s="2" t="s">
        <v>5158</v>
      </c>
      <c r="B2153" s="2" t="s">
        <v>5159</v>
      </c>
      <c r="C2153" s="2" t="s">
        <v>41</v>
      </c>
      <c r="D2153" s="2" t="s">
        <v>42</v>
      </c>
      <c r="E2153" s="5" t="s">
        <v>194</v>
      </c>
      <c r="F2153" s="3" t="s">
        <v>195</v>
      </c>
      <c r="G2153" s="3" t="s">
        <v>21</v>
      </c>
      <c r="H2153" s="2" t="s">
        <v>50</v>
      </c>
      <c r="I2153" s="2" t="s">
        <v>5160</v>
      </c>
      <c r="J2153" s="3" t="str">
        <f>HYPERLINK("https://www.boe.es/gazeta/dias/1829/05/07/pdfs/GMD-1829-55.pdf#page=3","Abrir facsímil")</f>
        <v>Abrir facsímil</v>
      </c>
      <c r="K2153" s="3" t="s">
        <v>52</v>
      </c>
    </row>
    <row r="2154" spans="1:11" ht="42" customHeight="1">
      <c r="A2154" s="2" t="s">
        <v>5161</v>
      </c>
      <c r="B2154" s="2" t="s">
        <v>5161</v>
      </c>
      <c r="C2154" s="2" t="s">
        <v>41</v>
      </c>
      <c r="D2154" s="2" t="s">
        <v>42</v>
      </c>
      <c r="E2154" s="5" t="s">
        <v>233</v>
      </c>
      <c r="F2154" s="3" t="s">
        <v>234</v>
      </c>
      <c r="G2154" s="3" t="s">
        <v>45</v>
      </c>
      <c r="H2154" s="2" t="s">
        <v>50</v>
      </c>
      <c r="I2154" s="2" t="s">
        <v>5162</v>
      </c>
      <c r="J2154" s="3" t="str">
        <f>HYPERLINK("https://www.boe.es/gazeta/dias/1829/03/07/pdfs/GMD-1829-29.pdf#page=1","Abrir facsímil")</f>
        <v>Abrir facsímil</v>
      </c>
      <c r="K2154" s="3" t="s">
        <v>52</v>
      </c>
    </row>
    <row r="2155" spans="1:11" ht="42" customHeight="1">
      <c r="A2155" s="2" t="s">
        <v>5163</v>
      </c>
      <c r="B2155" s="2" t="s">
        <v>5163</v>
      </c>
      <c r="C2155" s="2" t="s">
        <v>41</v>
      </c>
      <c r="D2155" s="2" t="s">
        <v>42</v>
      </c>
      <c r="E2155" s="5" t="s">
        <v>3489</v>
      </c>
      <c r="F2155" s="3" t="s">
        <v>3490</v>
      </c>
      <c r="G2155" s="3" t="s">
        <v>3491</v>
      </c>
      <c r="H2155" s="2" t="s">
        <v>50</v>
      </c>
      <c r="I2155" s="2" t="s">
        <v>5164</v>
      </c>
      <c r="J2155" s="3" t="str">
        <f>HYPERLINK("https://www.boe.es/gazeta/dias/1829/01/01/pdfs/GMD-1829-1.pdf#page=1","Abrir facsímil")</f>
        <v>Abrir facsímil</v>
      </c>
      <c r="K2155" s="3" t="s">
        <v>52</v>
      </c>
    </row>
    <row r="2156" spans="1:11" ht="42" customHeight="1">
      <c r="A2156" s="2" t="s">
        <v>5165</v>
      </c>
      <c r="B2156" s="2" t="s">
        <v>5166</v>
      </c>
      <c r="C2156" s="2" t="s">
        <v>27</v>
      </c>
      <c r="D2156" s="2" t="s">
        <v>18</v>
      </c>
      <c r="E2156" s="5" t="s">
        <v>1015</v>
      </c>
      <c r="F2156" s="3" t="s">
        <v>1016</v>
      </c>
      <c r="G2156" s="3" t="s">
        <v>30</v>
      </c>
      <c r="H2156" s="2" t="s">
        <v>50</v>
      </c>
      <c r="I2156" s="2" t="s">
        <v>5167</v>
      </c>
      <c r="J2156" s="3" t="str">
        <f>HYPERLINK("https://www.boe.es/gazeta/dias/1829/10/17/pdfs/GMD-1829-148.pdf#page=4","Abrir facsímil")</f>
        <v>Abrir facsímil</v>
      </c>
      <c r="K2156" s="3" t="s">
        <v>52</v>
      </c>
    </row>
    <row r="2157" spans="1:11" ht="42" customHeight="1">
      <c r="A2157" s="2" t="s">
        <v>5168</v>
      </c>
      <c r="B2157" s="2" t="s">
        <v>5169</v>
      </c>
      <c r="C2157" s="2" t="s">
        <v>151</v>
      </c>
      <c r="D2157" s="2" t="s">
        <v>18</v>
      </c>
      <c r="E2157" s="5" t="s">
        <v>521</v>
      </c>
      <c r="F2157" s="3" t="s">
        <v>522</v>
      </c>
      <c r="G2157" s="3" t="s">
        <v>45</v>
      </c>
      <c r="H2157" s="2" t="s">
        <v>50</v>
      </c>
      <c r="I2157" s="2" t="s">
        <v>5170</v>
      </c>
      <c r="J2157" s="3" t="str">
        <f>HYPERLINK("https://www.boe.es/gazeta/dias/1829/01/27/pdfs/GMD-1829-12.pdf#page=1","Abrir facsímil")</f>
        <v>Abrir facsímil</v>
      </c>
      <c r="K2157" s="3" t="s">
        <v>52</v>
      </c>
    </row>
    <row r="2158" spans="1:11" ht="42" customHeight="1">
      <c r="A2158" s="2" t="s">
        <v>5171</v>
      </c>
      <c r="B2158" s="2" t="s">
        <v>5172</v>
      </c>
      <c r="C2158" s="2" t="s">
        <v>17</v>
      </c>
      <c r="D2158" s="2" t="s">
        <v>18</v>
      </c>
      <c r="E2158" s="5" t="s">
        <v>456</v>
      </c>
      <c r="F2158" s="3" t="s">
        <v>457</v>
      </c>
      <c r="G2158" s="3" t="s">
        <v>1466</v>
      </c>
      <c r="H2158" s="2" t="s">
        <v>50</v>
      </c>
      <c r="I2158" s="2" t="s">
        <v>5173</v>
      </c>
      <c r="J2158" s="3" t="str">
        <f>HYPERLINK("https://www.boe.es/gazeta/dias/1829/02/12/pdfs/GMD-1829-19.pdf#page=4","Abrir facsímil")</f>
        <v>Abrir facsímil</v>
      </c>
      <c r="K2158" s="3" t="s">
        <v>52</v>
      </c>
    </row>
    <row r="2159" spans="1:11" ht="42" customHeight="1">
      <c r="A2159" s="2" t="s">
        <v>5174</v>
      </c>
      <c r="B2159" s="2" t="s">
        <v>5175</v>
      </c>
      <c r="C2159" s="2" t="s">
        <v>41</v>
      </c>
      <c r="D2159" s="2" t="s">
        <v>42</v>
      </c>
      <c r="E2159" s="5" t="s">
        <v>339</v>
      </c>
      <c r="F2159" s="3" t="s">
        <v>340</v>
      </c>
      <c r="G2159" s="3" t="s">
        <v>30</v>
      </c>
      <c r="H2159" s="2" t="s">
        <v>50</v>
      </c>
      <c r="I2159" s="2" t="s">
        <v>5176</v>
      </c>
      <c r="J2159" s="3" t="str">
        <f>HYPERLINK("https://www.boe.es/gazeta/dias/1829/03/03/pdfs/GMD-1829-27.pdf#page=4","Abrir facsímil")</f>
        <v>Abrir facsímil</v>
      </c>
      <c r="K2159" s="3" t="s">
        <v>52</v>
      </c>
    </row>
    <row r="2160" spans="1:11" ht="42" customHeight="1">
      <c r="A2160" s="2" t="s">
        <v>5177</v>
      </c>
      <c r="B2160" s="2" t="s">
        <v>5178</v>
      </c>
      <c r="C2160" s="2" t="s">
        <v>17</v>
      </c>
      <c r="D2160" s="2" t="s">
        <v>18</v>
      </c>
      <c r="E2160" s="5" t="s">
        <v>584</v>
      </c>
      <c r="F2160" s="3" t="s">
        <v>585</v>
      </c>
      <c r="G2160" s="3" t="s">
        <v>30</v>
      </c>
      <c r="H2160" s="2" t="s">
        <v>50</v>
      </c>
      <c r="I2160" s="2" t="s">
        <v>5179</v>
      </c>
      <c r="J2160" s="3" t="str">
        <f>HYPERLINK("https://www.boe.es/gazeta/dias/1829/08/15/pdfs/GMD-1829-114.pdf#page=4","Abrir facsímil")</f>
        <v>Abrir facsímil</v>
      </c>
      <c r="K2160" s="3" t="s">
        <v>52</v>
      </c>
    </row>
    <row r="2161" spans="1:11" ht="42" customHeight="1">
      <c r="A2161" s="2" t="s">
        <v>5180</v>
      </c>
      <c r="B2161" s="2" t="s">
        <v>5181</v>
      </c>
      <c r="C2161" s="2" t="s">
        <v>17</v>
      </c>
      <c r="D2161" s="2" t="s">
        <v>18</v>
      </c>
      <c r="E2161" s="5" t="s">
        <v>202</v>
      </c>
      <c r="F2161" s="3" t="s">
        <v>203</v>
      </c>
      <c r="G2161" s="3" t="s">
        <v>30</v>
      </c>
      <c r="H2161" s="2" t="s">
        <v>50</v>
      </c>
      <c r="I2161" s="2" t="s">
        <v>5182</v>
      </c>
      <c r="J2161" s="3" t="str">
        <f>HYPERLINK("https://www.boe.es/gazeta/dias/1829/04/07/pdfs/GMD-1829-42.pdf#page=4","Abrir facsímil")</f>
        <v>Abrir facsímil</v>
      </c>
      <c r="K2161" s="3" t="s">
        <v>52</v>
      </c>
    </row>
    <row r="2162" spans="1:11" ht="42" customHeight="1">
      <c r="A2162" s="2" t="s">
        <v>5183</v>
      </c>
      <c r="B2162" s="2" t="s">
        <v>5183</v>
      </c>
      <c r="C2162" s="2" t="s">
        <v>34</v>
      </c>
      <c r="D2162" s="2" t="s">
        <v>35</v>
      </c>
      <c r="E2162" s="5" t="s">
        <v>272</v>
      </c>
      <c r="F2162" s="3" t="s">
        <v>273</v>
      </c>
      <c r="G2162" s="3" t="s">
        <v>30</v>
      </c>
      <c r="H2162" s="2" t="s">
        <v>50</v>
      </c>
      <c r="I2162" s="2" t="s">
        <v>5184</v>
      </c>
      <c r="J2162" s="3" t="str">
        <f>HYPERLINK("https://www.boe.es/gazeta/dias/1829/07/11/pdfs/GMD-1829-99.pdf#page=4","Abrir facsímil")</f>
        <v>Abrir facsímil</v>
      </c>
      <c r="K2162" s="3" t="s">
        <v>52</v>
      </c>
    </row>
    <row r="2163" spans="1:11" ht="42" customHeight="1">
      <c r="A2163" s="2" t="s">
        <v>5185</v>
      </c>
      <c r="B2163" s="2" t="s">
        <v>5186</v>
      </c>
      <c r="C2163" s="2" t="s">
        <v>167</v>
      </c>
      <c r="D2163" s="2" t="s">
        <v>18</v>
      </c>
      <c r="E2163" s="5" t="s">
        <v>1279</v>
      </c>
      <c r="F2163" s="3" t="s">
        <v>1280</v>
      </c>
      <c r="G2163" s="3" t="s">
        <v>30</v>
      </c>
      <c r="H2163" s="2" t="s">
        <v>22</v>
      </c>
      <c r="I2163" s="2" t="s">
        <v>5187</v>
      </c>
      <c r="J2163" s="3" t="str">
        <f>HYPERLINK("https://www.boe.es/gazeta/dias/1829/06/30/pdfs/GMD-1829-94.pdf#page=4","Abrir facsímil")</f>
        <v>Abrir facsímil</v>
      </c>
      <c r="K2163" s="3" t="s">
        <v>24</v>
      </c>
    </row>
    <row r="2164" spans="1:11" ht="42" customHeight="1">
      <c r="A2164" s="2" t="s">
        <v>5188</v>
      </c>
      <c r="B2164" s="2" t="s">
        <v>5189</v>
      </c>
      <c r="C2164" s="2" t="s">
        <v>41</v>
      </c>
      <c r="D2164" s="2" t="s">
        <v>42</v>
      </c>
      <c r="E2164" s="5" t="s">
        <v>1323</v>
      </c>
      <c r="F2164" s="3" t="s">
        <v>1324</v>
      </c>
      <c r="G2164" s="3" t="s">
        <v>21</v>
      </c>
      <c r="H2164" s="2" t="s">
        <v>50</v>
      </c>
      <c r="I2164" s="2" t="s">
        <v>5190</v>
      </c>
      <c r="J2164" s="3" t="str">
        <f>HYPERLINK("https://www.boe.es/gazeta/dias/1829/11/05/pdfs/GMD-1829-156.pdf#page=3","Abrir facsímil")</f>
        <v>Abrir facsímil</v>
      </c>
      <c r="K2164" s="3" t="s">
        <v>52</v>
      </c>
    </row>
    <row r="2165" spans="1:11" ht="42" customHeight="1">
      <c r="A2165" s="2" t="s">
        <v>5191</v>
      </c>
      <c r="B2165" s="2" t="s">
        <v>5191</v>
      </c>
      <c r="C2165" s="2" t="s">
        <v>41</v>
      </c>
      <c r="D2165" s="2" t="s">
        <v>42</v>
      </c>
      <c r="E2165" s="5" t="s">
        <v>601</v>
      </c>
      <c r="F2165" s="3" t="s">
        <v>602</v>
      </c>
      <c r="G2165" s="3" t="s">
        <v>21</v>
      </c>
      <c r="H2165" s="2" t="s">
        <v>50</v>
      </c>
      <c r="I2165" s="2" t="s">
        <v>5192</v>
      </c>
      <c r="J2165" s="3" t="str">
        <f>HYPERLINK("https://www.boe.es/gazeta/dias/1829/07/14/pdfs/GMD-1829-100.pdf#page=3","Abrir facsímil")</f>
        <v>Abrir facsímil</v>
      </c>
      <c r="K2165" s="3" t="s">
        <v>52</v>
      </c>
    </row>
    <row r="2166" spans="1:11" ht="42" customHeight="1">
      <c r="A2166" s="2" t="s">
        <v>5193</v>
      </c>
      <c r="B2166" s="2" t="s">
        <v>5194</v>
      </c>
      <c r="C2166" s="2" t="s">
        <v>27</v>
      </c>
      <c r="D2166" s="2" t="s">
        <v>18</v>
      </c>
      <c r="E2166" s="5" t="s">
        <v>202</v>
      </c>
      <c r="F2166" s="3" t="s">
        <v>203</v>
      </c>
      <c r="G2166" s="3" t="s">
        <v>30</v>
      </c>
      <c r="H2166" s="2" t="s">
        <v>50</v>
      </c>
      <c r="I2166" s="2" t="s">
        <v>5195</v>
      </c>
      <c r="J2166" s="3" t="str">
        <f>HYPERLINK("https://www.boe.es/gazeta/dias/1829/04/07/pdfs/GMD-1829-42.pdf#page=4","Abrir facsímil")</f>
        <v>Abrir facsímil</v>
      </c>
      <c r="K2166" s="3" t="s">
        <v>52</v>
      </c>
    </row>
    <row r="2167" spans="1:11" ht="42" customHeight="1">
      <c r="A2167" s="2" t="s">
        <v>5196</v>
      </c>
      <c r="B2167" s="2" t="s">
        <v>5197</v>
      </c>
      <c r="C2167" s="2" t="s">
        <v>41</v>
      </c>
      <c r="D2167" s="2" t="s">
        <v>42</v>
      </c>
      <c r="E2167" s="5" t="s">
        <v>1764</v>
      </c>
      <c r="F2167" s="3" t="s">
        <v>1765</v>
      </c>
      <c r="G2167" s="3" t="s">
        <v>45</v>
      </c>
      <c r="H2167" s="2" t="s">
        <v>50</v>
      </c>
      <c r="I2167" s="2" t="s">
        <v>5198</v>
      </c>
      <c r="J2167" s="3" t="str">
        <f>HYPERLINK("https://www.boe.es/gazeta/dias/1829/07/02/pdfs/GMD-1829-95.pdf#page=1","Abrir facsímil")</f>
        <v>Abrir facsímil</v>
      </c>
      <c r="K2167" s="3" t="s">
        <v>52</v>
      </c>
    </row>
    <row r="2168" spans="1:11" ht="42" customHeight="1">
      <c r="A2168" s="2" t="s">
        <v>5199</v>
      </c>
      <c r="B2168" s="2" t="s">
        <v>5200</v>
      </c>
      <c r="C2168" s="2" t="s">
        <v>41</v>
      </c>
      <c r="D2168" s="2" t="s">
        <v>42</v>
      </c>
      <c r="E2168" s="5" t="s">
        <v>1206</v>
      </c>
      <c r="F2168" s="3" t="s">
        <v>1207</v>
      </c>
      <c r="G2168" s="3" t="s">
        <v>30</v>
      </c>
      <c r="H2168" s="2" t="s">
        <v>50</v>
      </c>
      <c r="I2168" s="2" t="s">
        <v>5201</v>
      </c>
      <c r="J2168" s="3" t="str">
        <f>HYPERLINK("https://www.boe.es/gazeta/dias/1829/03/17/pdfs/GMD-1829-33.pdf#page=4","Abrir facsímil")</f>
        <v>Abrir facsímil</v>
      </c>
      <c r="K2168" s="3" t="s">
        <v>52</v>
      </c>
    </row>
    <row r="2169" spans="1:11" ht="42" customHeight="1">
      <c r="A2169" s="2" t="s">
        <v>5202</v>
      </c>
      <c r="B2169" s="2" t="s">
        <v>5203</v>
      </c>
      <c r="C2169" s="2" t="s">
        <v>41</v>
      </c>
      <c r="D2169" s="2" t="s">
        <v>42</v>
      </c>
      <c r="E2169" s="5" t="s">
        <v>584</v>
      </c>
      <c r="F2169" s="3" t="s">
        <v>585</v>
      </c>
      <c r="G2169" s="3" t="s">
        <v>30</v>
      </c>
      <c r="H2169" s="2" t="s">
        <v>50</v>
      </c>
      <c r="I2169" s="2" t="s">
        <v>5204</v>
      </c>
      <c r="J2169" s="3" t="str">
        <f>HYPERLINK("https://www.boe.es/gazeta/dias/1829/08/15/pdfs/GMD-1829-114.pdf#page=4","Abrir facsímil")</f>
        <v>Abrir facsímil</v>
      </c>
      <c r="K2169" s="3" t="s">
        <v>52</v>
      </c>
    </row>
    <row r="2170" spans="1:11" ht="42" customHeight="1">
      <c r="A2170" s="2" t="s">
        <v>5205</v>
      </c>
      <c r="B2170" s="2" t="s">
        <v>5205</v>
      </c>
      <c r="C2170" s="2" t="s">
        <v>34</v>
      </c>
      <c r="D2170" s="2" t="s">
        <v>35</v>
      </c>
      <c r="E2170" s="5" t="s">
        <v>593</v>
      </c>
      <c r="F2170" s="3" t="s">
        <v>594</v>
      </c>
      <c r="G2170" s="3" t="s">
        <v>30</v>
      </c>
      <c r="H2170" s="2" t="s">
        <v>50</v>
      </c>
      <c r="I2170" s="2" t="s">
        <v>5206</v>
      </c>
      <c r="J2170" s="3" t="str">
        <f>HYPERLINK("https://www.boe.es/gazeta/dias/1829/04/21/pdfs/GMD-1829-48.pdf#page=4","Abrir facsímil")</f>
        <v>Abrir facsímil</v>
      </c>
      <c r="K2170" s="3" t="s">
        <v>52</v>
      </c>
    </row>
    <row r="2171" spans="1:11" ht="42" customHeight="1">
      <c r="A2171" s="2" t="s">
        <v>5207</v>
      </c>
      <c r="B2171" s="2" t="s">
        <v>5208</v>
      </c>
      <c r="C2171" s="2" t="s">
        <v>17</v>
      </c>
      <c r="D2171" s="2" t="s">
        <v>18</v>
      </c>
      <c r="E2171" s="5" t="s">
        <v>334</v>
      </c>
      <c r="F2171" s="3" t="s">
        <v>335</v>
      </c>
      <c r="G2171" s="3" t="s">
        <v>30</v>
      </c>
      <c r="H2171" s="2" t="s">
        <v>50</v>
      </c>
      <c r="I2171" s="2" t="s">
        <v>5209</v>
      </c>
      <c r="J2171" s="3" t="str">
        <f>HYPERLINK("https://www.boe.es/gazeta/dias/1829/11/19/pdfs/GMD-1829-162.pdf#page=4","Abrir facsímil")</f>
        <v>Abrir facsímil</v>
      </c>
      <c r="K2171" s="3" t="s">
        <v>52</v>
      </c>
    </row>
    <row r="2172" spans="1:11" ht="42" customHeight="1">
      <c r="A2172" s="2" t="s">
        <v>5210</v>
      </c>
      <c r="B2172" s="2" t="s">
        <v>5211</v>
      </c>
      <c r="C2172" s="2" t="s">
        <v>55</v>
      </c>
      <c r="D2172" s="2" t="s">
        <v>18</v>
      </c>
      <c r="E2172" s="5" t="s">
        <v>702</v>
      </c>
      <c r="F2172" s="3" t="s">
        <v>703</v>
      </c>
      <c r="G2172" s="3" t="s">
        <v>704</v>
      </c>
      <c r="H2172" s="2" t="s">
        <v>50</v>
      </c>
      <c r="I2172" s="2" t="s">
        <v>5212</v>
      </c>
      <c r="J2172" s="3" t="str">
        <f>HYPERLINK("https://www.boe.es/gazeta/dias/1829/02/17/pdfs/GMD-1829-21.pdf#page=4","Abrir facsímil")</f>
        <v>Abrir facsímil</v>
      </c>
      <c r="K2172" s="3" t="s">
        <v>52</v>
      </c>
    </row>
    <row r="2173" spans="1:11" ht="42" customHeight="1">
      <c r="A2173" s="2" t="s">
        <v>5213</v>
      </c>
      <c r="B2173" s="2" t="s">
        <v>5214</v>
      </c>
      <c r="C2173" s="2" t="s">
        <v>17</v>
      </c>
      <c r="D2173" s="2" t="s">
        <v>18</v>
      </c>
      <c r="E2173" s="5" t="s">
        <v>339</v>
      </c>
      <c r="F2173" s="3" t="s">
        <v>340</v>
      </c>
      <c r="G2173" s="3" t="s">
        <v>30</v>
      </c>
      <c r="H2173" s="2" t="s">
        <v>50</v>
      </c>
      <c r="I2173" s="2" t="s">
        <v>5215</v>
      </c>
      <c r="J2173" s="3" t="str">
        <f>HYPERLINK("https://www.boe.es/gazeta/dias/1829/03/03/pdfs/GMD-1829-27.pdf#page=4","Abrir facsímil")</f>
        <v>Abrir facsímil</v>
      </c>
      <c r="K2173" s="3" t="s">
        <v>52</v>
      </c>
    </row>
    <row r="2174" spans="1:11" ht="42" customHeight="1">
      <c r="A2174" s="2" t="s">
        <v>5216</v>
      </c>
      <c r="B2174" s="2" t="s">
        <v>5216</v>
      </c>
      <c r="C2174" s="2" t="s">
        <v>41</v>
      </c>
      <c r="D2174" s="2" t="s">
        <v>42</v>
      </c>
      <c r="E2174" s="5" t="s">
        <v>983</v>
      </c>
      <c r="F2174" s="3" t="s">
        <v>984</v>
      </c>
      <c r="G2174" s="3" t="s">
        <v>45</v>
      </c>
      <c r="H2174" s="2" t="s">
        <v>50</v>
      </c>
      <c r="I2174" s="2" t="s">
        <v>5217</v>
      </c>
      <c r="J2174" s="3" t="str">
        <f>HYPERLINK("https://www.boe.es/gazeta/dias/1829/01/29/pdfs/GMD-1829-13.pdf#page=1","Abrir facsímil")</f>
        <v>Abrir facsímil</v>
      </c>
      <c r="K2174" s="3" t="s">
        <v>52</v>
      </c>
    </row>
    <row r="2175" spans="1:11" ht="42" customHeight="1">
      <c r="A2175" s="2" t="s">
        <v>5216</v>
      </c>
      <c r="B2175" s="2" t="s">
        <v>5216</v>
      </c>
      <c r="C2175" s="2" t="s">
        <v>41</v>
      </c>
      <c r="D2175" s="2" t="s">
        <v>42</v>
      </c>
      <c r="E2175" s="5" t="s">
        <v>132</v>
      </c>
      <c r="F2175" s="3" t="s">
        <v>133</v>
      </c>
      <c r="G2175" s="3" t="s">
        <v>45</v>
      </c>
      <c r="H2175" s="2" t="s">
        <v>50</v>
      </c>
      <c r="I2175" s="2" t="s">
        <v>5218</v>
      </c>
      <c r="J2175" s="3" t="str">
        <f>HYPERLINK("https://www.boe.es/gazeta/dias/1829/10/27/pdfs/GMD-1829-152.pdf#page=1","Abrir facsímil")</f>
        <v>Abrir facsímil</v>
      </c>
      <c r="K2175" s="3" t="s">
        <v>52</v>
      </c>
    </row>
    <row r="2176" spans="1:11" ht="42" customHeight="1">
      <c r="A2176" s="2" t="s">
        <v>5219</v>
      </c>
      <c r="B2176" s="2" t="s">
        <v>5219</v>
      </c>
      <c r="C2176" s="2" t="s">
        <v>41</v>
      </c>
      <c r="D2176" s="2" t="s">
        <v>42</v>
      </c>
      <c r="E2176" s="5" t="s">
        <v>385</v>
      </c>
      <c r="F2176" s="3" t="s">
        <v>386</v>
      </c>
      <c r="G2176" s="3" t="s">
        <v>21</v>
      </c>
      <c r="H2176" s="2" t="s">
        <v>50</v>
      </c>
      <c r="I2176" s="2" t="s">
        <v>5220</v>
      </c>
      <c r="J2176" s="3" t="str">
        <f>HYPERLINK("https://www.boe.es/gazeta/dias/1829/08/11/pdfs/GMD-1829-112.pdf#page=3","Abrir facsímil")</f>
        <v>Abrir facsímil</v>
      </c>
      <c r="K2176" s="3" t="s">
        <v>52</v>
      </c>
    </row>
    <row r="2177" spans="1:11" ht="42" customHeight="1">
      <c r="A2177" s="2" t="s">
        <v>5221</v>
      </c>
      <c r="B2177" s="2" t="s">
        <v>5221</v>
      </c>
      <c r="C2177" s="2" t="s">
        <v>41</v>
      </c>
      <c r="D2177" s="2" t="s">
        <v>42</v>
      </c>
      <c r="E2177" s="5" t="s">
        <v>2652</v>
      </c>
      <c r="F2177" s="3" t="s">
        <v>2653</v>
      </c>
      <c r="G2177" s="3" t="s">
        <v>45</v>
      </c>
      <c r="H2177" s="2" t="s">
        <v>50</v>
      </c>
      <c r="I2177" s="2" t="s">
        <v>5222</v>
      </c>
      <c r="J2177" s="3" t="str">
        <f>HYPERLINK("https://www.boe.es/gazeta/dias/1829/02/03/pdfs/GMD-1829-15.pdf#page=1","Abrir facsímil")</f>
        <v>Abrir facsímil</v>
      </c>
      <c r="K2177" s="3" t="s">
        <v>52</v>
      </c>
    </row>
    <row r="2178" spans="1:11" ht="42" customHeight="1">
      <c r="A2178" s="2" t="s">
        <v>5221</v>
      </c>
      <c r="B2178" s="2" t="s">
        <v>5221</v>
      </c>
      <c r="C2178" s="2" t="s">
        <v>41</v>
      </c>
      <c r="D2178" s="2" t="s">
        <v>42</v>
      </c>
      <c r="E2178" s="5" t="s">
        <v>671</v>
      </c>
      <c r="F2178" s="3" t="s">
        <v>672</v>
      </c>
      <c r="G2178" s="3" t="s">
        <v>71</v>
      </c>
      <c r="H2178" s="2" t="s">
        <v>50</v>
      </c>
      <c r="I2178" s="2" t="s">
        <v>5223</v>
      </c>
      <c r="J2178" s="3" t="str">
        <f>HYPERLINK("https://www.boe.es/gazeta/dias/1829/04/11/pdfs/GMD-1829-44.pdf#page=2","Abrir facsímil")</f>
        <v>Abrir facsímil</v>
      </c>
      <c r="K2178" s="3" t="s">
        <v>52</v>
      </c>
    </row>
    <row r="2179" spans="1:11" ht="42" customHeight="1">
      <c r="A2179" s="2" t="s">
        <v>5221</v>
      </c>
      <c r="B2179" s="2" t="s">
        <v>5221</v>
      </c>
      <c r="C2179" s="2" t="s">
        <v>151</v>
      </c>
      <c r="D2179" s="2" t="s">
        <v>18</v>
      </c>
      <c r="E2179" s="5" t="s">
        <v>745</v>
      </c>
      <c r="F2179" s="3" t="s">
        <v>746</v>
      </c>
      <c r="G2179" s="3" t="s">
        <v>71</v>
      </c>
      <c r="H2179" s="2" t="s">
        <v>50</v>
      </c>
      <c r="I2179" s="2" t="s">
        <v>5224</v>
      </c>
      <c r="J2179" s="3" t="str">
        <f>HYPERLINK("https://www.boe.es/gazeta/dias/1829/05/16/pdfs/GMD-1829-72.pdf#page=2","Abrir facsímil")</f>
        <v>Abrir facsímil</v>
      </c>
      <c r="K2179" s="3" t="s">
        <v>52</v>
      </c>
    </row>
    <row r="2180" spans="1:11" ht="42" customHeight="1">
      <c r="A2180" s="2" t="s">
        <v>5221</v>
      </c>
      <c r="B2180" s="2" t="s">
        <v>5221</v>
      </c>
      <c r="C2180" s="2" t="s">
        <v>41</v>
      </c>
      <c r="D2180" s="2" t="s">
        <v>42</v>
      </c>
      <c r="E2180" s="5" t="s">
        <v>260</v>
      </c>
      <c r="F2180" s="3" t="s">
        <v>261</v>
      </c>
      <c r="G2180" s="3" t="s">
        <v>71</v>
      </c>
      <c r="H2180" s="2" t="s">
        <v>50</v>
      </c>
      <c r="I2180" s="2" t="s">
        <v>5225</v>
      </c>
      <c r="J2180" s="3" t="str">
        <f>HYPERLINK("https://www.boe.es/gazeta/dias/1829/05/30/pdfs/GMD-1829-81.pdf#page=2","Abrir facsímil")</f>
        <v>Abrir facsímil</v>
      </c>
      <c r="K2180" s="3" t="s">
        <v>52</v>
      </c>
    </row>
    <row r="2181" spans="1:11" ht="42" customHeight="1">
      <c r="A2181" s="2" t="s">
        <v>5226</v>
      </c>
      <c r="B2181" s="2" t="s">
        <v>5226</v>
      </c>
      <c r="C2181" s="2" t="s">
        <v>34</v>
      </c>
      <c r="D2181" s="2" t="s">
        <v>35</v>
      </c>
      <c r="E2181" s="5" t="s">
        <v>647</v>
      </c>
      <c r="F2181" s="3" t="s">
        <v>648</v>
      </c>
      <c r="G2181" s="3" t="s">
        <v>30</v>
      </c>
      <c r="H2181" s="2" t="s">
        <v>50</v>
      </c>
      <c r="I2181" s="2" t="s">
        <v>5227</v>
      </c>
      <c r="J2181" s="3" t="str">
        <f>HYPERLINK("https://www.boe.es/gazeta/dias/1829/07/09/pdfs/GMD-1829-98.pdf#page=4","Abrir facsímil")</f>
        <v>Abrir facsímil</v>
      </c>
      <c r="K2181" s="3" t="s">
        <v>52</v>
      </c>
    </row>
    <row r="2182" spans="1:11" ht="42" customHeight="1">
      <c r="A2182" s="2" t="s">
        <v>5228</v>
      </c>
      <c r="B2182" s="2" t="s">
        <v>5228</v>
      </c>
      <c r="C2182" s="2" t="s">
        <v>41</v>
      </c>
      <c r="D2182" s="2" t="s">
        <v>42</v>
      </c>
      <c r="E2182" s="5" t="s">
        <v>1275</v>
      </c>
      <c r="F2182" s="3" t="s">
        <v>1276</v>
      </c>
      <c r="G2182" s="3" t="s">
        <v>21</v>
      </c>
      <c r="H2182" s="2" t="s">
        <v>50</v>
      </c>
      <c r="I2182" s="2" t="s">
        <v>5229</v>
      </c>
      <c r="J2182" s="3" t="str">
        <f>HYPERLINK("https://www.boe.es/gazeta/dias/1829/06/23/pdfs/GMD-1829-91.pdf#page=3","Abrir facsímil")</f>
        <v>Abrir facsímil</v>
      </c>
      <c r="K2182" s="3" t="s">
        <v>52</v>
      </c>
    </row>
    <row r="2183" spans="1:11" ht="42" customHeight="1">
      <c r="A2183" s="2" t="s">
        <v>5230</v>
      </c>
      <c r="B2183" s="2" t="s">
        <v>5231</v>
      </c>
      <c r="C2183" s="2" t="s">
        <v>34</v>
      </c>
      <c r="D2183" s="2" t="s">
        <v>35</v>
      </c>
      <c r="E2183" s="5" t="s">
        <v>272</v>
      </c>
      <c r="F2183" s="3" t="s">
        <v>273</v>
      </c>
      <c r="G2183" s="3" t="s">
        <v>21</v>
      </c>
      <c r="H2183" s="2" t="s">
        <v>50</v>
      </c>
      <c r="I2183" s="2" t="s">
        <v>5232</v>
      </c>
      <c r="J2183" s="3" t="str">
        <f>HYPERLINK("https://www.boe.es/gazeta/dias/1829/07/11/pdfs/GMD-1829-99.pdf#page=3","Abrir facsímil")</f>
        <v>Abrir facsímil</v>
      </c>
      <c r="K2183" s="3" t="s">
        <v>52</v>
      </c>
    </row>
    <row r="2184" spans="1:11" ht="42" customHeight="1">
      <c r="A2184" s="2" t="s">
        <v>5233</v>
      </c>
      <c r="B2184" s="2" t="s">
        <v>5233</v>
      </c>
      <c r="C2184" s="2" t="s">
        <v>34</v>
      </c>
      <c r="D2184" s="2" t="s">
        <v>35</v>
      </c>
      <c r="E2184" s="5" t="s">
        <v>702</v>
      </c>
      <c r="F2184" s="3" t="s">
        <v>703</v>
      </c>
      <c r="G2184" s="3" t="s">
        <v>21</v>
      </c>
      <c r="H2184" s="2" t="s">
        <v>50</v>
      </c>
      <c r="I2184" s="2" t="s">
        <v>5234</v>
      </c>
      <c r="J2184" s="3" t="str">
        <f>HYPERLINK("https://www.boe.es/gazeta/dias/1829/02/17/pdfs/GMD-1829-21.pdf#page=3","Abrir facsímil")</f>
        <v>Abrir facsímil</v>
      </c>
      <c r="K2184" s="3" t="s">
        <v>52</v>
      </c>
    </row>
    <row r="2185" spans="1:11" ht="42" customHeight="1">
      <c r="A2185" s="2" t="s">
        <v>5235</v>
      </c>
      <c r="B2185" s="2" t="s">
        <v>5235</v>
      </c>
      <c r="C2185" s="2" t="s">
        <v>151</v>
      </c>
      <c r="D2185" s="2" t="s">
        <v>18</v>
      </c>
      <c r="E2185" s="5" t="s">
        <v>745</v>
      </c>
      <c r="F2185" s="3" t="s">
        <v>746</v>
      </c>
      <c r="G2185" s="3" t="s">
        <v>747</v>
      </c>
      <c r="H2185" s="2" t="s">
        <v>50</v>
      </c>
      <c r="I2185" s="2" t="s">
        <v>5236</v>
      </c>
      <c r="J2185" s="3" t="str">
        <f>HYPERLINK("https://www.boe.es/gazeta/dias/1829/05/16/pdfs/GMD-1829-72.pdf#page=3","Abrir facsímil")</f>
        <v>Abrir facsímil</v>
      </c>
      <c r="K2185" s="3" t="s">
        <v>52</v>
      </c>
    </row>
    <row r="2186" spans="1:11" ht="42" customHeight="1">
      <c r="A2186" s="2" t="s">
        <v>5237</v>
      </c>
      <c r="B2186" s="2" t="s">
        <v>5237</v>
      </c>
      <c r="C2186" s="2" t="s">
        <v>41</v>
      </c>
      <c r="D2186" s="2" t="s">
        <v>42</v>
      </c>
      <c r="E2186" s="5" t="s">
        <v>156</v>
      </c>
      <c r="F2186" s="3" t="s">
        <v>157</v>
      </c>
      <c r="G2186" s="3" t="s">
        <v>45</v>
      </c>
      <c r="H2186" s="2" t="s">
        <v>50</v>
      </c>
      <c r="I2186" s="2" t="s">
        <v>5238</v>
      </c>
      <c r="J2186" s="3" t="str">
        <f>HYPERLINK("https://www.boe.es/gazeta/dias/1829/12/05/pdfs/GMD-1829-169.pdf#page=1","Abrir facsímil")</f>
        <v>Abrir facsímil</v>
      </c>
      <c r="K2186" s="3" t="s">
        <v>52</v>
      </c>
    </row>
    <row r="2187" spans="1:11" ht="42" customHeight="1">
      <c r="A2187" s="2" t="s">
        <v>5239</v>
      </c>
      <c r="B2187" s="2" t="s">
        <v>5240</v>
      </c>
      <c r="C2187" s="2" t="s">
        <v>17</v>
      </c>
      <c r="D2187" s="2" t="s">
        <v>18</v>
      </c>
      <c r="E2187" s="5" t="s">
        <v>43</v>
      </c>
      <c r="F2187" s="3" t="s">
        <v>44</v>
      </c>
      <c r="G2187" s="3" t="s">
        <v>30</v>
      </c>
      <c r="H2187" s="2" t="s">
        <v>22</v>
      </c>
      <c r="I2187" s="2" t="s">
        <v>5241</v>
      </c>
      <c r="J2187" s="3" t="str">
        <f>HYPERLINK("https://www.boe.es/gazeta/dias/1829/11/14/pdfs/GMD-1829-160.pdf#page=4","Abrir facsímil")</f>
        <v>Abrir facsímil</v>
      </c>
      <c r="K2187" s="3" t="s">
        <v>24</v>
      </c>
    </row>
    <row r="2188" spans="1:11" ht="42" customHeight="1">
      <c r="A2188" s="2" t="s">
        <v>5242</v>
      </c>
      <c r="B2188" s="2" t="s">
        <v>5243</v>
      </c>
      <c r="C2188" s="2" t="s">
        <v>27</v>
      </c>
      <c r="D2188" s="2" t="s">
        <v>18</v>
      </c>
      <c r="E2188" s="5" t="s">
        <v>147</v>
      </c>
      <c r="F2188" s="3" t="s">
        <v>148</v>
      </c>
      <c r="G2188" s="3" t="s">
        <v>30</v>
      </c>
      <c r="H2188" s="2" t="s">
        <v>50</v>
      </c>
      <c r="I2188" s="2" t="s">
        <v>5244</v>
      </c>
      <c r="J2188" s="3" t="str">
        <f>HYPERLINK("https://www.boe.es/gazeta/dias/1829/12/19/pdfs/GMD-1829-175.pdf#page=4","Abrir facsímil")</f>
        <v>Abrir facsímil</v>
      </c>
      <c r="K2188" s="3" t="s">
        <v>52</v>
      </c>
    </row>
    <row r="2189" spans="1:11" ht="42" customHeight="1">
      <c r="A2189" s="2" t="s">
        <v>5245</v>
      </c>
      <c r="B2189" s="2" t="s">
        <v>5246</v>
      </c>
      <c r="C2189" s="2" t="s">
        <v>17</v>
      </c>
      <c r="D2189" s="2" t="s">
        <v>18</v>
      </c>
      <c r="E2189" s="5" t="s">
        <v>884</v>
      </c>
      <c r="F2189" s="3" t="s">
        <v>885</v>
      </c>
      <c r="G2189" s="3" t="s">
        <v>21</v>
      </c>
      <c r="H2189" s="2" t="s">
        <v>50</v>
      </c>
      <c r="I2189" s="2" t="s">
        <v>5247</v>
      </c>
      <c r="J2189" s="3" t="str">
        <f>HYPERLINK("https://www.boe.es/gazeta/dias/1829/07/07/pdfs/GMD-1829-97.pdf#page=3","Abrir facsímil")</f>
        <v>Abrir facsímil</v>
      </c>
      <c r="K2189" s="3" t="s">
        <v>52</v>
      </c>
    </row>
    <row r="2190" spans="1:11" ht="42" customHeight="1">
      <c r="A2190" s="2" t="s">
        <v>5248</v>
      </c>
      <c r="B2190" s="2" t="s">
        <v>5249</v>
      </c>
      <c r="C2190" s="2" t="s">
        <v>41</v>
      </c>
      <c r="D2190" s="2" t="s">
        <v>42</v>
      </c>
      <c r="E2190" s="5" t="s">
        <v>884</v>
      </c>
      <c r="F2190" s="3" t="s">
        <v>885</v>
      </c>
      <c r="G2190" s="3" t="s">
        <v>30</v>
      </c>
      <c r="H2190" s="2" t="s">
        <v>50</v>
      </c>
      <c r="I2190" s="2" t="s">
        <v>5250</v>
      </c>
      <c r="J2190" s="3" t="str">
        <f>HYPERLINK("https://www.boe.es/gazeta/dias/1829/07/07/pdfs/GMD-1829-97.pdf#page=4","Abrir facsímil")</f>
        <v>Abrir facsímil</v>
      </c>
      <c r="K2190" s="3" t="s">
        <v>52</v>
      </c>
    </row>
    <row r="2191" spans="1:11" ht="42" customHeight="1">
      <c r="A2191" s="2" t="s">
        <v>5251</v>
      </c>
      <c r="B2191" s="2" t="s">
        <v>5252</v>
      </c>
      <c r="C2191" s="2" t="s">
        <v>41</v>
      </c>
      <c r="D2191" s="2" t="s">
        <v>42</v>
      </c>
      <c r="E2191" s="5" t="s">
        <v>521</v>
      </c>
      <c r="F2191" s="3" t="s">
        <v>522</v>
      </c>
      <c r="G2191" s="3" t="s">
        <v>71</v>
      </c>
      <c r="H2191" s="2" t="s">
        <v>50</v>
      </c>
      <c r="I2191" s="2" t="s">
        <v>5253</v>
      </c>
      <c r="J2191" s="3" t="str">
        <f>HYPERLINK("https://www.boe.es/gazeta/dias/1829/01/27/pdfs/GMD-1829-12.pdf#page=2","Abrir facsímil")</f>
        <v>Abrir facsímil</v>
      </c>
      <c r="K2191" s="3" t="s">
        <v>52</v>
      </c>
    </row>
    <row r="2192" spans="1:11" ht="42" customHeight="1">
      <c r="A2192" s="2" t="s">
        <v>5254</v>
      </c>
      <c r="B2192" s="2" t="s">
        <v>5254</v>
      </c>
      <c r="C2192" s="2" t="s">
        <v>17</v>
      </c>
      <c r="D2192" s="2" t="s">
        <v>18</v>
      </c>
      <c r="E2192" s="5" t="s">
        <v>1291</v>
      </c>
      <c r="F2192" s="3" t="s">
        <v>1292</v>
      </c>
      <c r="G2192" s="3" t="s">
        <v>30</v>
      </c>
      <c r="H2192" s="2" t="s">
        <v>50</v>
      </c>
      <c r="I2192" s="2" t="s">
        <v>5255</v>
      </c>
      <c r="J2192" s="3" t="str">
        <f>HYPERLINK("https://www.boe.es/gazeta/dias/1829/12/17/pdfs/GMD-1829-174.pdf#page=4","Abrir facsímil")</f>
        <v>Abrir facsímil</v>
      </c>
      <c r="K2192" s="3" t="s">
        <v>52</v>
      </c>
    </row>
    <row r="2193" spans="1:11" ht="42" customHeight="1">
      <c r="A2193" s="2" t="s">
        <v>5256</v>
      </c>
      <c r="B2193" s="2" t="s">
        <v>5256</v>
      </c>
      <c r="C2193" s="2" t="s">
        <v>34</v>
      </c>
      <c r="D2193" s="2" t="s">
        <v>35</v>
      </c>
      <c r="E2193" s="5" t="s">
        <v>793</v>
      </c>
      <c r="F2193" s="3" t="s">
        <v>794</v>
      </c>
      <c r="G2193" s="3" t="s">
        <v>21</v>
      </c>
      <c r="H2193" s="2" t="s">
        <v>50</v>
      </c>
      <c r="I2193" s="2" t="s">
        <v>5257</v>
      </c>
      <c r="J2193" s="3" t="str">
        <f>HYPERLINK("https://www.boe.es/gazeta/dias/1829/03/19/pdfs/GMD-1829-34.pdf#page=3","Abrir facsímil")</f>
        <v>Abrir facsímil</v>
      </c>
      <c r="K2193" s="3" t="s">
        <v>52</v>
      </c>
    </row>
    <row r="2194" spans="1:11" ht="42" customHeight="1">
      <c r="A2194" s="2" t="s">
        <v>5258</v>
      </c>
      <c r="B2194" s="2" t="s">
        <v>5258</v>
      </c>
      <c r="C2194" s="2" t="s">
        <v>41</v>
      </c>
      <c r="D2194" s="2" t="s">
        <v>42</v>
      </c>
      <c r="E2194" s="5" t="s">
        <v>198</v>
      </c>
      <c r="F2194" s="3" t="s">
        <v>199</v>
      </c>
      <c r="G2194" s="3" t="s">
        <v>45</v>
      </c>
      <c r="H2194" s="2" t="s">
        <v>50</v>
      </c>
      <c r="I2194" s="2" t="s">
        <v>5259</v>
      </c>
      <c r="J2194" s="3" t="str">
        <f>HYPERLINK("https://www.boe.es/gazeta/dias/1829/05/19/pdfs/GMD-1829-76.pdf#page=1","Abrir facsímil")</f>
        <v>Abrir facsímil</v>
      </c>
      <c r="K2194" s="3" t="s">
        <v>52</v>
      </c>
    </row>
    <row r="2195" spans="1:11" ht="42" customHeight="1">
      <c r="A2195" s="2" t="s">
        <v>5260</v>
      </c>
      <c r="B2195" s="2" t="s">
        <v>5260</v>
      </c>
      <c r="C2195" s="2" t="s">
        <v>17</v>
      </c>
      <c r="D2195" s="2" t="s">
        <v>18</v>
      </c>
      <c r="E2195" s="5" t="s">
        <v>380</v>
      </c>
      <c r="F2195" s="3" t="s">
        <v>381</v>
      </c>
      <c r="G2195" s="3" t="s">
        <v>45</v>
      </c>
      <c r="H2195" s="2" t="s">
        <v>50</v>
      </c>
      <c r="I2195" s="2" t="s">
        <v>5261</v>
      </c>
      <c r="J2195" s="3" t="str">
        <f>HYPERLINK("https://www.boe.es/gazeta/dias/1829/11/10/pdfs/GMD-1829-158.pdf#page=1","Abrir facsímil")</f>
        <v>Abrir facsímil</v>
      </c>
      <c r="K2195" s="3" t="s">
        <v>52</v>
      </c>
    </row>
    <row r="2196" spans="1:11" ht="42" customHeight="1">
      <c r="A2196" s="2" t="s">
        <v>5262</v>
      </c>
      <c r="B2196" s="2" t="s">
        <v>5263</v>
      </c>
      <c r="C2196" s="2" t="s">
        <v>34</v>
      </c>
      <c r="D2196" s="2" t="s">
        <v>35</v>
      </c>
      <c r="E2196" s="5" t="s">
        <v>287</v>
      </c>
      <c r="F2196" s="3" t="s">
        <v>288</v>
      </c>
      <c r="G2196" s="3" t="s">
        <v>45</v>
      </c>
      <c r="H2196" s="2" t="s">
        <v>50</v>
      </c>
      <c r="I2196" s="2" t="s">
        <v>5264</v>
      </c>
      <c r="J2196" s="3" t="str">
        <f>HYPERLINK("https://www.boe.es/gazeta/dias/1829/12/08/pdfs/GMD-1829-170.pdf#page=1","Abrir facsímil")</f>
        <v>Abrir facsímil</v>
      </c>
      <c r="K2196" s="3" t="s">
        <v>52</v>
      </c>
    </row>
    <row r="2197" spans="1:11" ht="42" customHeight="1">
      <c r="A2197" s="2" t="s">
        <v>5265</v>
      </c>
      <c r="B2197" s="2" t="s">
        <v>5266</v>
      </c>
      <c r="C2197" s="2" t="s">
        <v>55</v>
      </c>
      <c r="D2197" s="2" t="s">
        <v>18</v>
      </c>
      <c r="E2197" s="5" t="s">
        <v>19</v>
      </c>
      <c r="F2197" s="3" t="s">
        <v>20</v>
      </c>
      <c r="G2197" s="3" t="s">
        <v>21</v>
      </c>
      <c r="H2197" s="2" t="s">
        <v>50</v>
      </c>
      <c r="I2197" s="2" t="s">
        <v>5267</v>
      </c>
      <c r="J2197" s="3" t="str">
        <f>HYPERLINK("https://www.boe.es/gazeta/dias/1829/11/21/pdfs/GMD-1829-163.pdf#page=3","Abrir facsímil")</f>
        <v>Abrir facsímil</v>
      </c>
      <c r="K2197" s="3" t="s">
        <v>52</v>
      </c>
    </row>
    <row r="2198" spans="1:11" ht="42" customHeight="1">
      <c r="A2198" s="2" t="s">
        <v>5268</v>
      </c>
      <c r="B2198" s="2" t="s">
        <v>5268</v>
      </c>
      <c r="C2198" s="2" t="s">
        <v>17</v>
      </c>
      <c r="D2198" s="2" t="s">
        <v>18</v>
      </c>
      <c r="E2198" s="5" t="s">
        <v>874</v>
      </c>
      <c r="F2198" s="3" t="s">
        <v>875</v>
      </c>
      <c r="G2198" s="3" t="s">
        <v>21</v>
      </c>
      <c r="H2198" s="2" t="s">
        <v>50</v>
      </c>
      <c r="I2198" s="2" t="s">
        <v>5269</v>
      </c>
      <c r="J2198" s="3" t="str">
        <f>HYPERLINK("https://www.boe.es/gazeta/dias/1829/02/26/pdfs/GMD-1829-25.pdf#page=3","Abrir facsímil")</f>
        <v>Abrir facsímil</v>
      </c>
      <c r="K2198" s="3" t="s">
        <v>52</v>
      </c>
    </row>
    <row r="2199" spans="1:11" ht="42" customHeight="1">
      <c r="A2199" s="2" t="s">
        <v>5270</v>
      </c>
      <c r="B2199" s="2" t="s">
        <v>5271</v>
      </c>
      <c r="C2199" s="2" t="s">
        <v>41</v>
      </c>
      <c r="D2199" s="2" t="s">
        <v>42</v>
      </c>
      <c r="E2199" s="5" t="s">
        <v>19</v>
      </c>
      <c r="F2199" s="3" t="s">
        <v>20</v>
      </c>
      <c r="G2199" s="3" t="s">
        <v>21</v>
      </c>
      <c r="H2199" s="2" t="s">
        <v>50</v>
      </c>
      <c r="I2199" s="2" t="s">
        <v>5272</v>
      </c>
      <c r="J2199" s="3" t="str">
        <f>HYPERLINK("https://www.boe.es/gazeta/dias/1829/11/21/pdfs/GMD-1829-163.pdf#page=3","Abrir facsímil")</f>
        <v>Abrir facsímil</v>
      </c>
      <c r="K2199" s="3" t="s">
        <v>52</v>
      </c>
    </row>
    <row r="2200" spans="1:11" ht="42" customHeight="1">
      <c r="A2200" s="2" t="s">
        <v>5273</v>
      </c>
      <c r="B2200" s="2" t="s">
        <v>5274</v>
      </c>
      <c r="C2200" s="2" t="s">
        <v>167</v>
      </c>
      <c r="D2200" s="2" t="s">
        <v>18</v>
      </c>
      <c r="E2200" s="5" t="s">
        <v>202</v>
      </c>
      <c r="F2200" s="3" t="s">
        <v>203</v>
      </c>
      <c r="G2200" s="3" t="s">
        <v>30</v>
      </c>
      <c r="H2200" s="2" t="s">
        <v>50</v>
      </c>
      <c r="I2200" s="2" t="s">
        <v>5275</v>
      </c>
      <c r="J2200" s="3" t="str">
        <f>HYPERLINK("https://www.boe.es/gazeta/dias/1829/04/07/pdfs/GMD-1829-42.pdf#page=4","Abrir facsímil")</f>
        <v>Abrir facsímil</v>
      </c>
      <c r="K2200" s="3" t="s">
        <v>52</v>
      </c>
    </row>
    <row r="2201" spans="1:11" ht="42" customHeight="1">
      <c r="A2201" s="2" t="s">
        <v>5276</v>
      </c>
      <c r="B2201" s="2" t="s">
        <v>5277</v>
      </c>
      <c r="C2201" s="2" t="s">
        <v>34</v>
      </c>
      <c r="D2201" s="2" t="s">
        <v>35</v>
      </c>
      <c r="E2201" s="5" t="s">
        <v>1002</v>
      </c>
      <c r="F2201" s="3" t="s">
        <v>1003</v>
      </c>
      <c r="G2201" s="3" t="s">
        <v>21</v>
      </c>
      <c r="H2201" s="2" t="s">
        <v>50</v>
      </c>
      <c r="I2201" s="2" t="s">
        <v>5278</v>
      </c>
      <c r="J2201" s="3" t="str">
        <f>HYPERLINK("https://www.boe.es/gazeta/dias/1829/04/04/pdfs/GMD-1829-41.pdf#page=3","Abrir facsímil")</f>
        <v>Abrir facsímil</v>
      </c>
      <c r="K2201" s="3" t="s">
        <v>52</v>
      </c>
    </row>
    <row r="2202" spans="1:11" ht="42" customHeight="1">
      <c r="A2202" s="2" t="s">
        <v>5279</v>
      </c>
      <c r="B2202" s="2" t="s">
        <v>5279</v>
      </c>
      <c r="C2202" s="2" t="s">
        <v>41</v>
      </c>
      <c r="D2202" s="2" t="s">
        <v>42</v>
      </c>
      <c r="E2202" s="5" t="s">
        <v>233</v>
      </c>
      <c r="F2202" s="3" t="s">
        <v>234</v>
      </c>
      <c r="G2202" s="3" t="s">
        <v>45</v>
      </c>
      <c r="H2202" s="2" t="s">
        <v>50</v>
      </c>
      <c r="I2202" s="2" t="s">
        <v>5280</v>
      </c>
      <c r="J2202" s="3" t="str">
        <f>HYPERLINK("https://www.boe.es/gazeta/dias/1829/03/07/pdfs/GMD-1829-29.pdf#page=1","Abrir facsímil")</f>
        <v>Abrir facsímil</v>
      </c>
      <c r="K2202" s="3" t="s">
        <v>52</v>
      </c>
    </row>
    <row r="2203" spans="1:11" ht="42" customHeight="1">
      <c r="A2203" s="2" t="s">
        <v>5281</v>
      </c>
      <c r="B2203" s="2" t="s">
        <v>5282</v>
      </c>
      <c r="C2203" s="2" t="s">
        <v>41</v>
      </c>
      <c r="D2203" s="2" t="s">
        <v>42</v>
      </c>
      <c r="E2203" s="5" t="s">
        <v>1206</v>
      </c>
      <c r="F2203" s="3" t="s">
        <v>1207</v>
      </c>
      <c r="G2203" s="3" t="s">
        <v>30</v>
      </c>
      <c r="H2203" s="2" t="s">
        <v>50</v>
      </c>
      <c r="I2203" s="2" t="s">
        <v>5283</v>
      </c>
      <c r="J2203" s="3" t="str">
        <f>HYPERLINK("https://www.boe.es/gazeta/dias/1829/03/17/pdfs/GMD-1829-33.pdf#page=4","Abrir facsímil")</f>
        <v>Abrir facsímil</v>
      </c>
      <c r="K2203" s="3" t="s">
        <v>52</v>
      </c>
    </row>
    <row r="2204" spans="1:11" ht="42" customHeight="1">
      <c r="A2204" s="2" t="s">
        <v>5284</v>
      </c>
      <c r="B2204" s="2" t="s">
        <v>5284</v>
      </c>
      <c r="C2204" s="2" t="s">
        <v>27</v>
      </c>
      <c r="D2204" s="2" t="s">
        <v>18</v>
      </c>
      <c r="E2204" s="5" t="s">
        <v>1679</v>
      </c>
      <c r="F2204" s="3" t="s">
        <v>1680</v>
      </c>
      <c r="G2204" s="3" t="s">
        <v>30</v>
      </c>
      <c r="H2204" s="2" t="s">
        <v>50</v>
      </c>
      <c r="I2204" s="2" t="s">
        <v>5285</v>
      </c>
      <c r="J2204" s="3" t="str">
        <f>HYPERLINK("https://www.boe.es/gazeta/dias/1829/01/24/pdfs/GMD-1829-11.pdf#page=4","Abrir facsímil")</f>
        <v>Abrir facsímil</v>
      </c>
      <c r="K2204" s="3" t="s">
        <v>52</v>
      </c>
    </row>
    <row r="2205" spans="1:11" ht="42" customHeight="1">
      <c r="A2205" s="2" t="s">
        <v>5286</v>
      </c>
      <c r="B2205" s="2" t="s">
        <v>5286</v>
      </c>
      <c r="C2205" s="2" t="s">
        <v>41</v>
      </c>
      <c r="D2205" s="2" t="s">
        <v>42</v>
      </c>
      <c r="E2205" s="5" t="s">
        <v>330</v>
      </c>
      <c r="F2205" s="3" t="s">
        <v>331</v>
      </c>
      <c r="G2205" s="3" t="s">
        <v>30</v>
      </c>
      <c r="H2205" s="2" t="s">
        <v>50</v>
      </c>
      <c r="I2205" s="2" t="s">
        <v>5287</v>
      </c>
      <c r="J2205" s="3" t="str">
        <f>HYPERLINK("https://www.boe.es/gazeta/dias/1829/10/08/pdfs/GMD-1829-144.pdf#page=4","Abrir facsímil")</f>
        <v>Abrir facsímil</v>
      </c>
      <c r="K2205" s="3" t="s">
        <v>52</v>
      </c>
    </row>
    <row r="2206" spans="1:11" ht="42" customHeight="1">
      <c r="A2206" s="2" t="s">
        <v>5288</v>
      </c>
      <c r="B2206" s="2" t="s">
        <v>5289</v>
      </c>
      <c r="C2206" s="2" t="s">
        <v>41</v>
      </c>
      <c r="D2206" s="2" t="s">
        <v>42</v>
      </c>
      <c r="E2206" s="5" t="s">
        <v>75</v>
      </c>
      <c r="F2206" s="3" t="s">
        <v>76</v>
      </c>
      <c r="G2206" s="3" t="s">
        <v>21</v>
      </c>
      <c r="H2206" s="2" t="s">
        <v>50</v>
      </c>
      <c r="I2206" s="2" t="s">
        <v>5290</v>
      </c>
      <c r="J2206" s="3" t="str">
        <f>HYPERLINK("https://www.boe.es/gazeta/dias/1829/09/05/pdfs/GMD-1829-123.pdf#page=3","Abrir facsímil")</f>
        <v>Abrir facsímil</v>
      </c>
      <c r="K2206" s="3" t="s">
        <v>52</v>
      </c>
    </row>
    <row r="2207" spans="1:11" ht="42" customHeight="1">
      <c r="A2207" s="2" t="s">
        <v>5291</v>
      </c>
      <c r="B2207" s="2" t="s">
        <v>5292</v>
      </c>
      <c r="C2207" s="2" t="s">
        <v>17</v>
      </c>
      <c r="D2207" s="2" t="s">
        <v>18</v>
      </c>
      <c r="E2207" s="5" t="s">
        <v>647</v>
      </c>
      <c r="F2207" s="3" t="s">
        <v>648</v>
      </c>
      <c r="G2207" s="3" t="s">
        <v>21</v>
      </c>
      <c r="H2207" s="2" t="s">
        <v>50</v>
      </c>
      <c r="I2207" s="2" t="s">
        <v>5293</v>
      </c>
      <c r="J2207" s="3" t="str">
        <f>HYPERLINK("https://www.boe.es/gazeta/dias/1829/07/09/pdfs/GMD-1829-98.pdf#page=3","Abrir facsímil")</f>
        <v>Abrir facsímil</v>
      </c>
      <c r="K2207" s="3" t="s">
        <v>52</v>
      </c>
    </row>
    <row r="2208" spans="1:11" ht="42" customHeight="1">
      <c r="A2208" s="2" t="s">
        <v>5294</v>
      </c>
      <c r="B2208" s="2" t="s">
        <v>5295</v>
      </c>
      <c r="C2208" s="2" t="s">
        <v>17</v>
      </c>
      <c r="D2208" s="2" t="s">
        <v>18</v>
      </c>
      <c r="E2208" s="5" t="s">
        <v>1007</v>
      </c>
      <c r="F2208" s="3" t="s">
        <v>1008</v>
      </c>
      <c r="G2208" s="3" t="s">
        <v>30</v>
      </c>
      <c r="H2208" s="2" t="s">
        <v>50</v>
      </c>
      <c r="I2208" s="2" t="s">
        <v>5296</v>
      </c>
      <c r="J2208" s="3" t="str">
        <f>HYPERLINK("https://www.boe.es/gazeta/dias/1829/08/27/pdfs/GMD-1829-119.pdf#page=4","Abrir facsímil")</f>
        <v>Abrir facsímil</v>
      </c>
      <c r="K2208" s="3" t="s">
        <v>52</v>
      </c>
    </row>
    <row r="2209" spans="1:11" ht="42" customHeight="1">
      <c r="A2209" s="2" t="s">
        <v>5297</v>
      </c>
      <c r="B2209" s="2" t="s">
        <v>5298</v>
      </c>
      <c r="C2209" s="2" t="s">
        <v>151</v>
      </c>
      <c r="D2209" s="2" t="s">
        <v>18</v>
      </c>
      <c r="E2209" s="5" t="s">
        <v>183</v>
      </c>
      <c r="F2209" s="3" t="s">
        <v>184</v>
      </c>
      <c r="G2209" s="3" t="s">
        <v>21</v>
      </c>
      <c r="H2209" s="2" t="s">
        <v>50</v>
      </c>
      <c r="I2209" s="2" t="s">
        <v>5299</v>
      </c>
      <c r="J2209" s="3" t="str">
        <f>HYPERLINK("https://www.boe.es/gazeta/dias/1829/10/13/pdfs/GMD-1829-146.pdf#page=3","Abrir facsímil")</f>
        <v>Abrir facsímil</v>
      </c>
      <c r="K2209" s="3" t="s">
        <v>52</v>
      </c>
    </row>
    <row r="2210" spans="1:11" ht="42" customHeight="1">
      <c r="A2210" s="2" t="s">
        <v>5300</v>
      </c>
      <c r="B2210" s="2" t="s">
        <v>5301</v>
      </c>
      <c r="C2210" s="2" t="s">
        <v>17</v>
      </c>
      <c r="D2210" s="2" t="s">
        <v>18</v>
      </c>
      <c r="E2210" s="5" t="s">
        <v>147</v>
      </c>
      <c r="F2210" s="3" t="s">
        <v>148</v>
      </c>
      <c r="G2210" s="3" t="s">
        <v>21</v>
      </c>
      <c r="H2210" s="2" t="s">
        <v>50</v>
      </c>
      <c r="I2210" s="2" t="s">
        <v>5302</v>
      </c>
      <c r="J2210" s="3" t="str">
        <f>HYPERLINK("https://www.boe.es/gazeta/dias/1829/12/19/pdfs/GMD-1829-175.pdf#page=3","Abrir facsímil")</f>
        <v>Abrir facsímil</v>
      </c>
      <c r="K2210" s="3" t="s">
        <v>52</v>
      </c>
    </row>
    <row r="2211" spans="1:11" ht="42" customHeight="1">
      <c r="A2211" s="2" t="s">
        <v>5303</v>
      </c>
      <c r="B2211" s="2" t="s">
        <v>5304</v>
      </c>
      <c r="C2211" s="2" t="s">
        <v>27</v>
      </c>
      <c r="D2211" s="2" t="s">
        <v>18</v>
      </c>
      <c r="E2211" s="5" t="s">
        <v>992</v>
      </c>
      <c r="F2211" s="3" t="s">
        <v>993</v>
      </c>
      <c r="G2211" s="3" t="s">
        <v>30</v>
      </c>
      <c r="H2211" s="2" t="s">
        <v>50</v>
      </c>
      <c r="I2211" s="2" t="s">
        <v>5305</v>
      </c>
      <c r="J2211" s="3" t="str">
        <f>HYPERLINK("https://www.boe.es/gazeta/dias/1829/06/25/pdfs/GMD-1829-92.pdf#page=4","Abrir facsímil")</f>
        <v>Abrir facsímil</v>
      </c>
      <c r="K2211" s="3" t="s">
        <v>52</v>
      </c>
    </row>
    <row r="2212" spans="1:11" ht="42" customHeight="1">
      <c r="A2212" s="2" t="s">
        <v>5306</v>
      </c>
      <c r="B2212" s="2" t="s">
        <v>5306</v>
      </c>
      <c r="C2212" s="2" t="s">
        <v>41</v>
      </c>
      <c r="D2212" s="2" t="s">
        <v>42</v>
      </c>
      <c r="E2212" s="5" t="s">
        <v>623</v>
      </c>
      <c r="F2212" s="3" t="s">
        <v>624</v>
      </c>
      <c r="G2212" s="3" t="s">
        <v>71</v>
      </c>
      <c r="H2212" s="2" t="s">
        <v>50</v>
      </c>
      <c r="I2212" s="2" t="s">
        <v>5307</v>
      </c>
      <c r="J2212" s="3" t="str">
        <f>HYPERLINK("https://www.boe.es/gazeta/dias/1829/03/28/pdfs/GMD-1829-38.pdf#page=2","Abrir facsímil")</f>
        <v>Abrir facsímil</v>
      </c>
      <c r="K2212" s="3" t="s">
        <v>52</v>
      </c>
    </row>
    <row r="2213" spans="1:11" ht="42" customHeight="1">
      <c r="A2213" s="2" t="s">
        <v>5308</v>
      </c>
      <c r="B2213" s="2" t="s">
        <v>5308</v>
      </c>
      <c r="C2213" s="2" t="s">
        <v>41</v>
      </c>
      <c r="D2213" s="2" t="s">
        <v>42</v>
      </c>
      <c r="E2213" s="5" t="s">
        <v>1608</v>
      </c>
      <c r="F2213" s="3" t="s">
        <v>1609</v>
      </c>
      <c r="G2213" s="3" t="s">
        <v>71</v>
      </c>
      <c r="H2213" s="2" t="s">
        <v>50</v>
      </c>
      <c r="I2213" s="2" t="s">
        <v>5309</v>
      </c>
      <c r="J2213" s="3" t="str">
        <f>HYPERLINK("https://www.boe.es/gazeta/dias/1829/08/22/pdfs/GMD-1829-117.pdf#page=2","Abrir facsímil")</f>
        <v>Abrir facsímil</v>
      </c>
      <c r="K2213" s="3" t="s">
        <v>52</v>
      </c>
    </row>
    <row r="2214" spans="1:11" ht="42" customHeight="1">
      <c r="A2214" s="2" t="s">
        <v>5310</v>
      </c>
      <c r="B2214" s="2" t="s">
        <v>5310</v>
      </c>
      <c r="C2214" s="2" t="s">
        <v>41</v>
      </c>
      <c r="D2214" s="2" t="s">
        <v>42</v>
      </c>
      <c r="E2214" s="5" t="s">
        <v>1608</v>
      </c>
      <c r="F2214" s="3" t="s">
        <v>1609</v>
      </c>
      <c r="G2214" s="3" t="s">
        <v>71</v>
      </c>
      <c r="H2214" s="2" t="s">
        <v>50</v>
      </c>
      <c r="I2214" s="2" t="s">
        <v>5311</v>
      </c>
      <c r="J2214" s="3" t="str">
        <f>HYPERLINK("https://www.boe.es/gazeta/dias/1829/08/22/pdfs/GMD-1829-117.pdf#page=2","Abrir facsímil")</f>
        <v>Abrir facsímil</v>
      </c>
      <c r="K2214" s="3" t="s">
        <v>52</v>
      </c>
    </row>
    <row r="2215" spans="1:11" ht="42" customHeight="1">
      <c r="A2215" s="2" t="s">
        <v>5312</v>
      </c>
      <c r="B2215" s="2" t="s">
        <v>5312</v>
      </c>
      <c r="C2215" s="2" t="s">
        <v>41</v>
      </c>
      <c r="D2215" s="2" t="s">
        <v>42</v>
      </c>
      <c r="E2215" s="5" t="s">
        <v>1116</v>
      </c>
      <c r="F2215" s="3" t="s">
        <v>1117</v>
      </c>
      <c r="G2215" s="3" t="s">
        <v>45</v>
      </c>
      <c r="H2215" s="2" t="s">
        <v>50</v>
      </c>
      <c r="I2215" s="2" t="s">
        <v>5313</v>
      </c>
      <c r="J2215" s="3" t="str">
        <f>HYPERLINK("https://www.boe.es/gazeta/dias/1829/09/03/pdfs/GMD-1829-122.pdf#page=1","Abrir facsímil")</f>
        <v>Abrir facsímil</v>
      </c>
      <c r="K2215" s="3" t="s">
        <v>52</v>
      </c>
    </row>
    <row r="2216" spans="1:11" ht="42" customHeight="1">
      <c r="A2216" s="2" t="s">
        <v>5314</v>
      </c>
      <c r="B2216" s="2" t="s">
        <v>5315</v>
      </c>
      <c r="C2216" s="2" t="s">
        <v>27</v>
      </c>
      <c r="D2216" s="2" t="s">
        <v>18</v>
      </c>
      <c r="E2216" s="5" t="s">
        <v>279</v>
      </c>
      <c r="F2216" s="3" t="s">
        <v>280</v>
      </c>
      <c r="G2216" s="3" t="s">
        <v>30</v>
      </c>
      <c r="H2216" s="2" t="s">
        <v>50</v>
      </c>
      <c r="I2216" s="2" t="s">
        <v>5316</v>
      </c>
      <c r="J2216" s="3" t="str">
        <f>HYPERLINK("https://www.boe.es/gazeta/dias/1829/06/27/pdfs/GMD-1829-93.pdf#page=4","Abrir facsímil")</f>
        <v>Abrir facsímil</v>
      </c>
      <c r="K2216" s="3" t="s">
        <v>52</v>
      </c>
    </row>
    <row r="2217" spans="1:11" ht="42" customHeight="1">
      <c r="A2217" s="2" t="s">
        <v>5317</v>
      </c>
      <c r="B2217" s="2" t="s">
        <v>5318</v>
      </c>
      <c r="C2217" s="2" t="s">
        <v>151</v>
      </c>
      <c r="D2217" s="2" t="s">
        <v>18</v>
      </c>
      <c r="E2217" s="5" t="s">
        <v>854</v>
      </c>
      <c r="F2217" s="3" t="s">
        <v>855</v>
      </c>
      <c r="G2217" s="3" t="s">
        <v>45</v>
      </c>
      <c r="H2217" s="2" t="s">
        <v>22</v>
      </c>
      <c r="I2217" s="2" t="s">
        <v>5319</v>
      </c>
      <c r="J2217" s="3" t="str">
        <f>HYPERLINK("https://www.boe.es/gazeta/dias/1829/11/03/pdfs/GMD-1829-155.pdf#page=1","Abrir facsímil")</f>
        <v>Abrir facsímil</v>
      </c>
      <c r="K2217" s="3" t="s">
        <v>24</v>
      </c>
    </row>
    <row r="2218" spans="1:11" ht="42" customHeight="1">
      <c r="A2218" s="2" t="s">
        <v>5320</v>
      </c>
      <c r="B2218" s="2" t="s">
        <v>5321</v>
      </c>
      <c r="C2218" s="2" t="s">
        <v>55</v>
      </c>
      <c r="D2218" s="2" t="s">
        <v>18</v>
      </c>
      <c r="E2218" s="5" t="s">
        <v>1764</v>
      </c>
      <c r="F2218" s="3" t="s">
        <v>1765</v>
      </c>
      <c r="G2218" s="3" t="s">
        <v>30</v>
      </c>
      <c r="H2218" s="2" t="s">
        <v>50</v>
      </c>
      <c r="I2218" s="2" t="s">
        <v>5322</v>
      </c>
      <c r="J2218" s="3" t="str">
        <f>HYPERLINK("https://www.boe.es/gazeta/dias/1829/07/02/pdfs/GMD-1829-95.pdf#page=4","Abrir facsímil")</f>
        <v>Abrir facsímil</v>
      </c>
      <c r="K2218" s="3" t="s">
        <v>52</v>
      </c>
    </row>
    <row r="2219" spans="1:11" ht="42" customHeight="1">
      <c r="A2219" s="2" t="s">
        <v>5323</v>
      </c>
      <c r="B2219" s="2" t="s">
        <v>5324</v>
      </c>
      <c r="C2219" s="2" t="s">
        <v>61</v>
      </c>
      <c r="D2219" s="2" t="s">
        <v>18</v>
      </c>
      <c r="E2219" s="5" t="s">
        <v>248</v>
      </c>
      <c r="F2219" s="3" t="s">
        <v>249</v>
      </c>
      <c r="G2219" s="3" t="s">
        <v>21</v>
      </c>
      <c r="H2219" s="2" t="s">
        <v>50</v>
      </c>
      <c r="I2219" s="2" t="s">
        <v>5325</v>
      </c>
      <c r="J2219" s="3" t="str">
        <f>HYPERLINK("https://www.boe.es/gazeta/dias/1829/12/31/pdfs/GMD-1829-180.pdf#page=3","Abrir facsímil")</f>
        <v>Abrir facsímil</v>
      </c>
      <c r="K2219" s="3" t="s">
        <v>52</v>
      </c>
    </row>
    <row r="2220" spans="1:11" ht="42" customHeight="1">
      <c r="A2220" s="2" t="s">
        <v>5326</v>
      </c>
      <c r="B2220" s="2" t="s">
        <v>5327</v>
      </c>
      <c r="C2220" s="2" t="s">
        <v>151</v>
      </c>
      <c r="D2220" s="2" t="s">
        <v>18</v>
      </c>
      <c r="E2220" s="5" t="s">
        <v>330</v>
      </c>
      <c r="F2220" s="3" t="s">
        <v>331</v>
      </c>
      <c r="G2220" s="3" t="s">
        <v>21</v>
      </c>
      <c r="H2220" s="2" t="s">
        <v>50</v>
      </c>
      <c r="I2220" s="2" t="s">
        <v>5328</v>
      </c>
      <c r="J2220" s="3" t="str">
        <f>HYPERLINK("https://www.boe.es/gazeta/dias/1829/10/08/pdfs/GMD-1829-144.pdf#page=3","Abrir facsímil")</f>
        <v>Abrir facsímil</v>
      </c>
      <c r="K2220" s="3" t="s">
        <v>52</v>
      </c>
    </row>
    <row r="2221" spans="1:11" ht="42" customHeight="1">
      <c r="A2221" s="2" t="s">
        <v>5329</v>
      </c>
      <c r="B2221" s="2" t="s">
        <v>5330</v>
      </c>
      <c r="C2221" s="2" t="s">
        <v>34</v>
      </c>
      <c r="D2221" s="2" t="s">
        <v>35</v>
      </c>
      <c r="E2221" s="5" t="s">
        <v>19</v>
      </c>
      <c r="F2221" s="3" t="s">
        <v>20</v>
      </c>
      <c r="G2221" s="3" t="s">
        <v>21</v>
      </c>
      <c r="H2221" s="2" t="s">
        <v>50</v>
      </c>
      <c r="I2221" s="2" t="s">
        <v>5331</v>
      </c>
      <c r="J2221" s="3" t="str">
        <f>HYPERLINK("https://www.boe.es/gazeta/dias/1829/11/21/pdfs/GMD-1829-163.pdf#page=3","Abrir facsímil")</f>
        <v>Abrir facsímil</v>
      </c>
      <c r="K2221" s="3" t="s">
        <v>52</v>
      </c>
    </row>
    <row r="2222" spans="1:11" ht="42" customHeight="1">
      <c r="A2222" s="2" t="s">
        <v>5332</v>
      </c>
      <c r="B2222" s="2" t="s">
        <v>5333</v>
      </c>
      <c r="C2222" s="2" t="s">
        <v>41</v>
      </c>
      <c r="D2222" s="2" t="s">
        <v>42</v>
      </c>
      <c r="E2222" s="5" t="s">
        <v>385</v>
      </c>
      <c r="F2222" s="3" t="s">
        <v>386</v>
      </c>
      <c r="G2222" s="3" t="s">
        <v>30</v>
      </c>
      <c r="H2222" s="2" t="s">
        <v>50</v>
      </c>
      <c r="I2222" s="2" t="s">
        <v>5334</v>
      </c>
      <c r="J2222" s="3" t="str">
        <f>HYPERLINK("https://www.boe.es/gazeta/dias/1829/08/11/pdfs/GMD-1829-112.pdf#page=4","Abrir facsímil")</f>
        <v>Abrir facsímil</v>
      </c>
      <c r="K2222" s="3" t="s">
        <v>52</v>
      </c>
    </row>
    <row r="2223" spans="1:11" ht="42" customHeight="1">
      <c r="A2223" s="2" t="s">
        <v>5335</v>
      </c>
      <c r="B2223" s="2" t="s">
        <v>5335</v>
      </c>
      <c r="C2223" s="2" t="s">
        <v>55</v>
      </c>
      <c r="D2223" s="2" t="s">
        <v>18</v>
      </c>
      <c r="E2223" s="5" t="s">
        <v>461</v>
      </c>
      <c r="F2223" s="3" t="s">
        <v>462</v>
      </c>
      <c r="G2223" s="3" t="s">
        <v>21</v>
      </c>
      <c r="H2223" s="2" t="s">
        <v>50</v>
      </c>
      <c r="I2223" s="2" t="s">
        <v>5336</v>
      </c>
      <c r="J2223" s="3" t="str">
        <f>HYPERLINK("https://www.boe.es/gazeta/dias/1829/03/05/pdfs/GMD-1829-28.pdf#page=3","Abrir facsímil")</f>
        <v>Abrir facsímil</v>
      </c>
      <c r="K2223" s="3" t="s">
        <v>52</v>
      </c>
    </row>
    <row r="2224" spans="1:11" ht="42" customHeight="1">
      <c r="A2224" s="2" t="s">
        <v>5337</v>
      </c>
      <c r="B2224" s="2" t="s">
        <v>5337</v>
      </c>
      <c r="C2224" s="2" t="s">
        <v>41</v>
      </c>
      <c r="D2224" s="2" t="s">
        <v>42</v>
      </c>
      <c r="E2224" s="5" t="s">
        <v>194</v>
      </c>
      <c r="F2224" s="3" t="s">
        <v>195</v>
      </c>
      <c r="G2224" s="3" t="s">
        <v>45</v>
      </c>
      <c r="H2224" s="2" t="s">
        <v>50</v>
      </c>
      <c r="I2224" s="2" t="s">
        <v>5338</v>
      </c>
      <c r="J2224" s="3" t="str">
        <f>HYPERLINK("https://www.boe.es/gazeta/dias/1829/05/07/pdfs/GMD-1829-55.pdf#page=1","Abrir facsímil")</f>
        <v>Abrir facsímil</v>
      </c>
      <c r="K2224" s="3" t="s">
        <v>52</v>
      </c>
    </row>
    <row r="2225" spans="1:11" ht="42" customHeight="1">
      <c r="A2225" s="2" t="s">
        <v>5339</v>
      </c>
      <c r="B2225" s="2" t="s">
        <v>5340</v>
      </c>
      <c r="C2225" s="2" t="s">
        <v>17</v>
      </c>
      <c r="D2225" s="2" t="s">
        <v>18</v>
      </c>
      <c r="E2225" s="5" t="s">
        <v>339</v>
      </c>
      <c r="F2225" s="3" t="s">
        <v>340</v>
      </c>
      <c r="G2225" s="3" t="s">
        <v>30</v>
      </c>
      <c r="H2225" s="2" t="s">
        <v>50</v>
      </c>
      <c r="I2225" s="2" t="s">
        <v>5341</v>
      </c>
      <c r="J2225" s="3" t="str">
        <f>HYPERLINK("https://www.boe.es/gazeta/dias/1829/03/03/pdfs/GMD-1829-27.pdf#page=4","Abrir facsímil")</f>
        <v>Abrir facsímil</v>
      </c>
      <c r="K2225" s="3" t="s">
        <v>52</v>
      </c>
    </row>
    <row r="2226" spans="1:11" ht="42" customHeight="1">
      <c r="A2226" s="2" t="s">
        <v>5342</v>
      </c>
      <c r="B2226" s="2" t="s">
        <v>5342</v>
      </c>
      <c r="C2226" s="2" t="s">
        <v>151</v>
      </c>
      <c r="D2226" s="2" t="s">
        <v>18</v>
      </c>
      <c r="E2226" s="5" t="s">
        <v>279</v>
      </c>
      <c r="F2226" s="3" t="s">
        <v>280</v>
      </c>
      <c r="G2226" s="3" t="s">
        <v>45</v>
      </c>
      <c r="H2226" s="2" t="s">
        <v>50</v>
      </c>
      <c r="I2226" s="2" t="s">
        <v>5343</v>
      </c>
      <c r="J2226" s="3" t="str">
        <f>HYPERLINK("https://www.boe.es/gazeta/dias/1829/06/27/pdfs/GMD-1829-93.pdf#page=1","Abrir facsímil")</f>
        <v>Abrir facsímil</v>
      </c>
      <c r="K2226" s="3" t="s">
        <v>52</v>
      </c>
    </row>
    <row r="2227" spans="1:11" ht="42" customHeight="1">
      <c r="A2227" s="2" t="s">
        <v>5344</v>
      </c>
      <c r="B2227" s="2" t="s">
        <v>5345</v>
      </c>
      <c r="C2227" s="2" t="s">
        <v>55</v>
      </c>
      <c r="D2227" s="2" t="s">
        <v>18</v>
      </c>
      <c r="E2227" s="5" t="s">
        <v>238</v>
      </c>
      <c r="F2227" s="3" t="s">
        <v>239</v>
      </c>
      <c r="G2227" s="3" t="s">
        <v>721</v>
      </c>
      <c r="H2227" s="2" t="s">
        <v>50</v>
      </c>
      <c r="I2227" s="2" t="s">
        <v>5346</v>
      </c>
      <c r="J2227" s="3" t="str">
        <f>HYPERLINK("https://www.boe.es/gazeta/dias/1829/07/23/pdfs/GMD-1829-104.pdf#page=3","Abrir facsímil")</f>
        <v>Abrir facsímil</v>
      </c>
      <c r="K2227" s="3" t="s">
        <v>52</v>
      </c>
    </row>
    <row r="2228" spans="1:11" ht="42" customHeight="1">
      <c r="A2228" s="2" t="s">
        <v>5347</v>
      </c>
      <c r="B2228" s="2" t="s">
        <v>5348</v>
      </c>
      <c r="C2228" s="2" t="s">
        <v>55</v>
      </c>
      <c r="D2228" s="2" t="s">
        <v>18</v>
      </c>
      <c r="E2228" s="5" t="s">
        <v>83</v>
      </c>
      <c r="F2228" s="3" t="s">
        <v>84</v>
      </c>
      <c r="G2228" s="3" t="s">
        <v>30</v>
      </c>
      <c r="H2228" s="2" t="s">
        <v>50</v>
      </c>
      <c r="I2228" s="2" t="s">
        <v>5349</v>
      </c>
      <c r="J2228" s="3" t="str">
        <f>HYPERLINK("https://www.boe.es/gazeta/dias/1829/08/04/pdfs/GMD-1829-109.pdf#page=4","Abrir facsímil")</f>
        <v>Abrir facsímil</v>
      </c>
      <c r="K2228" s="3" t="s">
        <v>52</v>
      </c>
    </row>
    <row r="2229" spans="1:11" ht="42" customHeight="1">
      <c r="A2229" s="2" t="s">
        <v>5350</v>
      </c>
      <c r="B2229" s="2" t="s">
        <v>5351</v>
      </c>
      <c r="C2229" s="2" t="s">
        <v>17</v>
      </c>
      <c r="D2229" s="2" t="s">
        <v>18</v>
      </c>
      <c r="E2229" s="5" t="s">
        <v>601</v>
      </c>
      <c r="F2229" s="3" t="s">
        <v>602</v>
      </c>
      <c r="G2229" s="3" t="s">
        <v>45</v>
      </c>
      <c r="H2229" s="2" t="s">
        <v>50</v>
      </c>
      <c r="I2229" s="2" t="s">
        <v>5352</v>
      </c>
      <c r="J2229" s="3" t="str">
        <f>HYPERLINK("https://www.boe.es/gazeta/dias/1829/07/14/pdfs/GMD-1829-100.pdf#page=1","Abrir facsímil")</f>
        <v>Abrir facsímil</v>
      </c>
      <c r="K2229" s="3" t="s">
        <v>52</v>
      </c>
    </row>
    <row r="2230" spans="1:11" ht="42" customHeight="1">
      <c r="A2230" s="2" t="s">
        <v>5353</v>
      </c>
      <c r="B2230" s="2" t="s">
        <v>5354</v>
      </c>
      <c r="C2230" s="2" t="s">
        <v>41</v>
      </c>
      <c r="D2230" s="2" t="s">
        <v>42</v>
      </c>
      <c r="E2230" s="5" t="s">
        <v>209</v>
      </c>
      <c r="F2230" s="3" t="s">
        <v>210</v>
      </c>
      <c r="G2230" s="3" t="s">
        <v>71</v>
      </c>
      <c r="H2230" s="2" t="s">
        <v>50</v>
      </c>
      <c r="I2230" s="2" t="s">
        <v>5355</v>
      </c>
      <c r="J2230" s="3" t="str">
        <f>HYPERLINK("https://www.boe.es/gazeta/dias/1829/09/26/pdfs/GMD-1829-139.pdf#page=2","Abrir facsímil")</f>
        <v>Abrir facsímil</v>
      </c>
      <c r="K2230" s="3" t="s">
        <v>52</v>
      </c>
    </row>
    <row r="2231" spans="1:11" ht="42" customHeight="1">
      <c r="A2231" s="2" t="s">
        <v>5356</v>
      </c>
      <c r="B2231" s="2" t="s">
        <v>5356</v>
      </c>
      <c r="C2231" s="2" t="s">
        <v>41</v>
      </c>
      <c r="D2231" s="2" t="s">
        <v>42</v>
      </c>
      <c r="E2231" s="5" t="s">
        <v>691</v>
      </c>
      <c r="F2231" s="3" t="s">
        <v>692</v>
      </c>
      <c r="G2231" s="3" t="s">
        <v>71</v>
      </c>
      <c r="H2231" s="2" t="s">
        <v>50</v>
      </c>
      <c r="I2231" s="2" t="s">
        <v>5357</v>
      </c>
      <c r="J2231" s="3" t="str">
        <f>HYPERLINK("https://www.boe.es/gazeta/dias/1829/11/28/pdfs/GMD-1829-166.pdf#page=2","Abrir facsímil")</f>
        <v>Abrir facsímil</v>
      </c>
      <c r="K2231" s="3" t="s">
        <v>52</v>
      </c>
    </row>
    <row r="2232" spans="1:11" ht="42" customHeight="1">
      <c r="A2232" s="2" t="s">
        <v>5358</v>
      </c>
      <c r="B2232" s="2" t="s">
        <v>5358</v>
      </c>
      <c r="C2232" s="2" t="s">
        <v>41</v>
      </c>
      <c r="D2232" s="2" t="s">
        <v>42</v>
      </c>
      <c r="E2232" s="5" t="s">
        <v>1116</v>
      </c>
      <c r="F2232" s="3" t="s">
        <v>1117</v>
      </c>
      <c r="G2232" s="3" t="s">
        <v>71</v>
      </c>
      <c r="H2232" s="2" t="s">
        <v>50</v>
      </c>
      <c r="I2232" s="2" t="s">
        <v>5359</v>
      </c>
      <c r="J2232" s="3" t="str">
        <f>HYPERLINK("https://www.boe.es/gazeta/dias/1829/09/03/pdfs/GMD-1829-122.pdf#page=2","Abrir facsímil")</f>
        <v>Abrir facsímil</v>
      </c>
      <c r="K2232" s="3" t="s">
        <v>52</v>
      </c>
    </row>
    <row r="2233" spans="1:11" ht="42" customHeight="1">
      <c r="A2233" s="2" t="s">
        <v>5360</v>
      </c>
      <c r="B2233" s="2" t="s">
        <v>5360</v>
      </c>
      <c r="C2233" s="2" t="s">
        <v>41</v>
      </c>
      <c r="D2233" s="2" t="s">
        <v>42</v>
      </c>
      <c r="E2233" s="5" t="s">
        <v>485</v>
      </c>
      <c r="F2233" s="3" t="s">
        <v>486</v>
      </c>
      <c r="G2233" s="3" t="s">
        <v>71</v>
      </c>
      <c r="H2233" s="2" t="s">
        <v>50</v>
      </c>
      <c r="I2233" s="2" t="s">
        <v>5361</v>
      </c>
      <c r="J2233" s="3" t="str">
        <f>HYPERLINK("https://www.boe.es/gazeta/dias/1829/01/08/pdfs/GMD-1829-4.pdf#page=2","Abrir facsímil")</f>
        <v>Abrir facsímil</v>
      </c>
      <c r="K2233" s="3" t="s">
        <v>52</v>
      </c>
    </row>
    <row r="2234" spans="1:11" ht="42" customHeight="1">
      <c r="A2234" s="2" t="s">
        <v>5360</v>
      </c>
      <c r="B2234" s="2" t="s">
        <v>5360</v>
      </c>
      <c r="C2234" s="2" t="s">
        <v>41</v>
      </c>
      <c r="D2234" s="2" t="s">
        <v>42</v>
      </c>
      <c r="E2234" s="5" t="s">
        <v>178</v>
      </c>
      <c r="F2234" s="3" t="s">
        <v>179</v>
      </c>
      <c r="G2234" s="3" t="s">
        <v>45</v>
      </c>
      <c r="H2234" s="2" t="s">
        <v>50</v>
      </c>
      <c r="I2234" s="2" t="s">
        <v>5362</v>
      </c>
      <c r="J2234" s="3" t="str">
        <f>HYPERLINK("https://www.boe.es/gazeta/dias/1829/01/15/pdfs/GMD-1829-7.pdf#page=1","Abrir facsímil")</f>
        <v>Abrir facsímil</v>
      </c>
      <c r="K2234" s="3" t="s">
        <v>52</v>
      </c>
    </row>
    <row r="2235" spans="1:11" ht="42" customHeight="1">
      <c r="A2235" s="2" t="s">
        <v>5360</v>
      </c>
      <c r="B2235" s="2" t="s">
        <v>5360</v>
      </c>
      <c r="C2235" s="2" t="s">
        <v>41</v>
      </c>
      <c r="D2235" s="2" t="s">
        <v>42</v>
      </c>
      <c r="E2235" s="5" t="s">
        <v>521</v>
      </c>
      <c r="F2235" s="3" t="s">
        <v>522</v>
      </c>
      <c r="G2235" s="3" t="s">
        <v>21</v>
      </c>
      <c r="H2235" s="2" t="s">
        <v>50</v>
      </c>
      <c r="I2235" s="2" t="s">
        <v>5363</v>
      </c>
      <c r="J2235" s="3" t="str">
        <f>HYPERLINK("https://www.boe.es/gazeta/dias/1829/01/27/pdfs/GMD-1829-12.pdf#page=3","Abrir facsímil")</f>
        <v>Abrir facsímil</v>
      </c>
      <c r="K2235" s="3" t="s">
        <v>52</v>
      </c>
    </row>
    <row r="2236" spans="1:11" ht="42" customHeight="1">
      <c r="A2236" s="2" t="s">
        <v>5360</v>
      </c>
      <c r="B2236" s="2" t="s">
        <v>5360</v>
      </c>
      <c r="C2236" s="2" t="s">
        <v>41</v>
      </c>
      <c r="D2236" s="2" t="s">
        <v>42</v>
      </c>
      <c r="E2236" s="5" t="s">
        <v>2652</v>
      </c>
      <c r="F2236" s="3" t="s">
        <v>2653</v>
      </c>
      <c r="G2236" s="3" t="s">
        <v>3857</v>
      </c>
      <c r="H2236" s="2" t="s">
        <v>50</v>
      </c>
      <c r="I2236" s="2" t="s">
        <v>5364</v>
      </c>
      <c r="J2236" s="3" t="str">
        <f>HYPERLINK("https://www.boe.es/gazeta/dias/1829/02/03/pdfs/GMD-1829-15.pdf#page=2","Abrir facsímil")</f>
        <v>Abrir facsímil</v>
      </c>
      <c r="K2236" s="3" t="s">
        <v>52</v>
      </c>
    </row>
    <row r="2237" spans="1:11" ht="42" customHeight="1">
      <c r="A2237" s="2" t="s">
        <v>5360</v>
      </c>
      <c r="B2237" s="2" t="s">
        <v>5360</v>
      </c>
      <c r="C2237" s="2" t="s">
        <v>41</v>
      </c>
      <c r="D2237" s="2" t="s">
        <v>42</v>
      </c>
      <c r="E2237" s="5" t="s">
        <v>62</v>
      </c>
      <c r="F2237" s="3" t="s">
        <v>63</v>
      </c>
      <c r="G2237" s="3" t="s">
        <v>45</v>
      </c>
      <c r="H2237" s="2" t="s">
        <v>50</v>
      </c>
      <c r="I2237" s="2" t="s">
        <v>5365</v>
      </c>
      <c r="J2237" s="3" t="str">
        <f>HYPERLINK("https://www.boe.es/gazeta/dias/1829/02/19/pdfs/GMD-1829-22.pdf#page=1","Abrir facsímil")</f>
        <v>Abrir facsímil</v>
      </c>
      <c r="K2237" s="3" t="s">
        <v>52</v>
      </c>
    </row>
    <row r="2238" spans="1:11" ht="42" customHeight="1">
      <c r="A2238" s="2" t="s">
        <v>5360</v>
      </c>
      <c r="B2238" s="2" t="s">
        <v>5360</v>
      </c>
      <c r="C2238" s="2" t="s">
        <v>41</v>
      </c>
      <c r="D2238" s="2" t="s">
        <v>42</v>
      </c>
      <c r="E2238" s="5" t="s">
        <v>623</v>
      </c>
      <c r="F2238" s="3" t="s">
        <v>624</v>
      </c>
      <c r="G2238" s="3" t="s">
        <v>71</v>
      </c>
      <c r="H2238" s="2" t="s">
        <v>50</v>
      </c>
      <c r="I2238" s="2" t="s">
        <v>5366</v>
      </c>
      <c r="J2238" s="3" t="str">
        <f>HYPERLINK("https://www.boe.es/gazeta/dias/1829/03/28/pdfs/GMD-1829-38.pdf#page=2","Abrir facsímil")</f>
        <v>Abrir facsímil</v>
      </c>
      <c r="K2238" s="3" t="s">
        <v>52</v>
      </c>
    </row>
    <row r="2239" spans="1:11" ht="42" customHeight="1">
      <c r="A2239" s="2" t="s">
        <v>5360</v>
      </c>
      <c r="B2239" s="2" t="s">
        <v>5360</v>
      </c>
      <c r="C2239" s="2" t="s">
        <v>41</v>
      </c>
      <c r="D2239" s="2" t="s">
        <v>42</v>
      </c>
      <c r="E2239" s="5" t="s">
        <v>987</v>
      </c>
      <c r="F2239" s="3" t="s">
        <v>988</v>
      </c>
      <c r="G2239" s="3" t="s">
        <v>71</v>
      </c>
      <c r="H2239" s="2" t="s">
        <v>50</v>
      </c>
      <c r="I2239" s="2" t="s">
        <v>5367</v>
      </c>
      <c r="J2239" s="3" t="str">
        <f>HYPERLINK("https://www.boe.es/gazeta/dias/1829/03/31/pdfs/GMD-1829-39.pdf#page=2","Abrir facsímil")</f>
        <v>Abrir facsímil</v>
      </c>
      <c r="K2239" s="3" t="s">
        <v>52</v>
      </c>
    </row>
    <row r="2240" spans="1:11" ht="42" customHeight="1">
      <c r="A2240" s="2" t="s">
        <v>5360</v>
      </c>
      <c r="B2240" s="2" t="s">
        <v>5360</v>
      </c>
      <c r="C2240" s="2" t="s">
        <v>41</v>
      </c>
      <c r="D2240" s="2" t="s">
        <v>42</v>
      </c>
      <c r="E2240" s="5" t="s">
        <v>1002</v>
      </c>
      <c r="F2240" s="3" t="s">
        <v>1003</v>
      </c>
      <c r="G2240" s="3" t="s">
        <v>71</v>
      </c>
      <c r="H2240" s="2" t="s">
        <v>50</v>
      </c>
      <c r="I2240" s="2" t="s">
        <v>5368</v>
      </c>
      <c r="J2240" s="3" t="str">
        <f>HYPERLINK("https://www.boe.es/gazeta/dias/1829/04/04/pdfs/GMD-1829-41.pdf#page=2","Abrir facsímil")</f>
        <v>Abrir facsímil</v>
      </c>
      <c r="K2240" s="3" t="s">
        <v>52</v>
      </c>
    </row>
    <row r="2241" spans="1:11" ht="42" customHeight="1">
      <c r="A2241" s="2" t="s">
        <v>5360</v>
      </c>
      <c r="B2241" s="2" t="s">
        <v>5360</v>
      </c>
      <c r="C2241" s="2" t="s">
        <v>41</v>
      </c>
      <c r="D2241" s="2" t="s">
        <v>42</v>
      </c>
      <c r="E2241" s="5" t="s">
        <v>593</v>
      </c>
      <c r="F2241" s="3" t="s">
        <v>594</v>
      </c>
      <c r="G2241" s="3" t="s">
        <v>71</v>
      </c>
      <c r="H2241" s="2" t="s">
        <v>50</v>
      </c>
      <c r="I2241" s="2" t="s">
        <v>5369</v>
      </c>
      <c r="J2241" s="3" t="str">
        <f>HYPERLINK("https://www.boe.es/gazeta/dias/1829/04/21/pdfs/GMD-1829-48.pdf#page=2","Abrir facsímil")</f>
        <v>Abrir facsímil</v>
      </c>
      <c r="K2241" s="3" t="s">
        <v>52</v>
      </c>
    </row>
    <row r="2242" spans="1:11" ht="42" customHeight="1">
      <c r="A2242" s="2" t="s">
        <v>5360</v>
      </c>
      <c r="B2242" s="2" t="s">
        <v>5360</v>
      </c>
      <c r="C2242" s="2" t="s">
        <v>41</v>
      </c>
      <c r="D2242" s="2" t="s">
        <v>42</v>
      </c>
      <c r="E2242" s="5" t="s">
        <v>194</v>
      </c>
      <c r="F2242" s="3" t="s">
        <v>195</v>
      </c>
      <c r="G2242" s="3" t="s">
        <v>71</v>
      </c>
      <c r="H2242" s="2" t="s">
        <v>50</v>
      </c>
      <c r="I2242" s="2" t="s">
        <v>5370</v>
      </c>
      <c r="J2242" s="3" t="str">
        <f>HYPERLINK("https://www.boe.es/gazeta/dias/1829/05/07/pdfs/GMD-1829-55.pdf#page=2","Abrir facsímil")</f>
        <v>Abrir facsímil</v>
      </c>
      <c r="K2242" s="3" t="s">
        <v>52</v>
      </c>
    </row>
    <row r="2243" spans="1:11" ht="42" customHeight="1">
      <c r="A2243" s="2" t="s">
        <v>5360</v>
      </c>
      <c r="B2243" s="2" t="s">
        <v>5360</v>
      </c>
      <c r="C2243" s="2" t="s">
        <v>41</v>
      </c>
      <c r="D2243" s="2" t="s">
        <v>42</v>
      </c>
      <c r="E2243" s="5" t="s">
        <v>1493</v>
      </c>
      <c r="F2243" s="3" t="s">
        <v>1494</v>
      </c>
      <c r="G2243" s="3" t="s">
        <v>71</v>
      </c>
      <c r="H2243" s="2" t="s">
        <v>50</v>
      </c>
      <c r="I2243" s="2" t="s">
        <v>5371</v>
      </c>
      <c r="J2243" s="3" t="str">
        <f>HYPERLINK("https://www.boe.es/gazeta/dias/1829/05/26/pdfs/GMD-1829-79.pdf#page=2","Abrir facsímil")</f>
        <v>Abrir facsímil</v>
      </c>
      <c r="K2243" s="3" t="s">
        <v>52</v>
      </c>
    </row>
    <row r="2244" spans="1:11" ht="42" customHeight="1">
      <c r="A2244" s="2" t="s">
        <v>5360</v>
      </c>
      <c r="B2244" s="2" t="s">
        <v>5360</v>
      </c>
      <c r="C2244" s="2" t="s">
        <v>41</v>
      </c>
      <c r="D2244" s="2" t="s">
        <v>42</v>
      </c>
      <c r="E2244" s="5" t="s">
        <v>393</v>
      </c>
      <c r="F2244" s="3" t="s">
        <v>394</v>
      </c>
      <c r="G2244" s="3" t="s">
        <v>71</v>
      </c>
      <c r="H2244" s="2" t="s">
        <v>50</v>
      </c>
      <c r="I2244" s="2" t="s">
        <v>5372</v>
      </c>
      <c r="J2244" s="3" t="str">
        <f>HYPERLINK("https://www.boe.es/gazeta/dias/1829/06/04/pdfs/GMD-1829-83.pdf#page=2","Abrir facsímil")</f>
        <v>Abrir facsímil</v>
      </c>
      <c r="K2244" s="3" t="s">
        <v>52</v>
      </c>
    </row>
    <row r="2245" spans="1:11" ht="42" customHeight="1">
      <c r="A2245" s="2" t="s">
        <v>5360</v>
      </c>
      <c r="B2245" s="2" t="s">
        <v>5360</v>
      </c>
      <c r="C2245" s="2" t="s">
        <v>41</v>
      </c>
      <c r="D2245" s="2" t="s">
        <v>42</v>
      </c>
      <c r="E2245" s="5" t="s">
        <v>164</v>
      </c>
      <c r="F2245" s="3" t="s">
        <v>165</v>
      </c>
      <c r="G2245" s="3" t="s">
        <v>71</v>
      </c>
      <c r="H2245" s="2" t="s">
        <v>50</v>
      </c>
      <c r="I2245" s="2" t="s">
        <v>5373</v>
      </c>
      <c r="J2245" s="3" t="str">
        <f>HYPERLINK("https://www.boe.es/gazeta/dias/1829/06/06/pdfs/GMD-1829-84.pdf#page=2","Abrir facsímil")</f>
        <v>Abrir facsímil</v>
      </c>
      <c r="K2245" s="3" t="s">
        <v>52</v>
      </c>
    </row>
    <row r="2246" spans="1:11" ht="42" customHeight="1">
      <c r="A2246" s="2" t="s">
        <v>5360</v>
      </c>
      <c r="B2246" s="2" t="s">
        <v>5360</v>
      </c>
      <c r="C2246" s="2" t="s">
        <v>41</v>
      </c>
      <c r="D2246" s="2" t="s">
        <v>42</v>
      </c>
      <c r="E2246" s="5" t="s">
        <v>1075</v>
      </c>
      <c r="F2246" s="3" t="s">
        <v>1076</v>
      </c>
      <c r="G2246" s="3" t="s">
        <v>45</v>
      </c>
      <c r="H2246" s="2" t="s">
        <v>50</v>
      </c>
      <c r="I2246" s="2" t="s">
        <v>5374</v>
      </c>
      <c r="J2246" s="3" t="str">
        <f>HYPERLINK("https://www.boe.es/gazeta/dias/1829/06/16/pdfs/GMD-1829-88.pdf#page=1","Abrir facsímil")</f>
        <v>Abrir facsímil</v>
      </c>
      <c r="K2246" s="3" t="s">
        <v>52</v>
      </c>
    </row>
    <row r="2247" spans="1:11" ht="42" customHeight="1">
      <c r="A2247" s="2" t="s">
        <v>5360</v>
      </c>
      <c r="B2247" s="2" t="s">
        <v>5360</v>
      </c>
      <c r="C2247" s="2" t="s">
        <v>41</v>
      </c>
      <c r="D2247" s="2" t="s">
        <v>42</v>
      </c>
      <c r="E2247" s="5" t="s">
        <v>1275</v>
      </c>
      <c r="F2247" s="3" t="s">
        <v>1276</v>
      </c>
      <c r="G2247" s="3" t="s">
        <v>71</v>
      </c>
      <c r="H2247" s="2" t="s">
        <v>50</v>
      </c>
      <c r="I2247" s="2" t="s">
        <v>5375</v>
      </c>
      <c r="J2247" s="3" t="str">
        <f>HYPERLINK("https://www.boe.es/gazeta/dias/1829/06/23/pdfs/GMD-1829-91.pdf#page=2","Abrir facsímil")</f>
        <v>Abrir facsímil</v>
      </c>
      <c r="K2247" s="3" t="s">
        <v>52</v>
      </c>
    </row>
    <row r="2248" spans="1:11" ht="42" customHeight="1">
      <c r="A2248" s="2" t="s">
        <v>5360</v>
      </c>
      <c r="B2248" s="2" t="s">
        <v>5360</v>
      </c>
      <c r="C2248" s="2" t="s">
        <v>41</v>
      </c>
      <c r="D2248" s="2" t="s">
        <v>42</v>
      </c>
      <c r="E2248" s="5" t="s">
        <v>1279</v>
      </c>
      <c r="F2248" s="3" t="s">
        <v>1280</v>
      </c>
      <c r="G2248" s="3" t="s">
        <v>45</v>
      </c>
      <c r="H2248" s="2" t="s">
        <v>50</v>
      </c>
      <c r="I2248" s="2" t="s">
        <v>5376</v>
      </c>
      <c r="J2248" s="3" t="str">
        <f>HYPERLINK("https://www.boe.es/gazeta/dias/1829/06/30/pdfs/GMD-1829-94.pdf#page=1","Abrir facsímil")</f>
        <v>Abrir facsímil</v>
      </c>
      <c r="K2248" s="3" t="s">
        <v>52</v>
      </c>
    </row>
    <row r="2249" spans="1:11" ht="42" customHeight="1">
      <c r="A2249" s="2" t="s">
        <v>5360</v>
      </c>
      <c r="B2249" s="2" t="s">
        <v>5360</v>
      </c>
      <c r="C2249" s="2" t="s">
        <v>41</v>
      </c>
      <c r="D2249" s="2" t="s">
        <v>42</v>
      </c>
      <c r="E2249" s="5" t="s">
        <v>1279</v>
      </c>
      <c r="F2249" s="3" t="s">
        <v>1280</v>
      </c>
      <c r="G2249" s="3" t="s">
        <v>71</v>
      </c>
      <c r="H2249" s="2" t="s">
        <v>50</v>
      </c>
      <c r="I2249" s="2" t="s">
        <v>5377</v>
      </c>
      <c r="J2249" s="3" t="str">
        <f>HYPERLINK("https://www.boe.es/gazeta/dias/1829/06/30/pdfs/GMD-1829-94.pdf#page=2","Abrir facsímil")</f>
        <v>Abrir facsímil</v>
      </c>
      <c r="K2249" s="3" t="s">
        <v>52</v>
      </c>
    </row>
    <row r="2250" spans="1:11" ht="42" customHeight="1">
      <c r="A2250" s="2" t="s">
        <v>5360</v>
      </c>
      <c r="B2250" s="2" t="s">
        <v>5360</v>
      </c>
      <c r="C2250" s="2" t="s">
        <v>41</v>
      </c>
      <c r="D2250" s="2" t="s">
        <v>42</v>
      </c>
      <c r="E2250" s="5" t="s">
        <v>168</v>
      </c>
      <c r="F2250" s="3" t="s">
        <v>169</v>
      </c>
      <c r="G2250" s="3" t="s">
        <v>45</v>
      </c>
      <c r="H2250" s="2" t="s">
        <v>50</v>
      </c>
      <c r="I2250" s="2" t="s">
        <v>5378</v>
      </c>
      <c r="J2250" s="3" t="str">
        <f>HYPERLINK("https://www.boe.es/gazeta/dias/1829/07/04/pdfs/GMD-1829-96.pdf#page=1","Abrir facsímil")</f>
        <v>Abrir facsímil</v>
      </c>
      <c r="K2250" s="3" t="s">
        <v>52</v>
      </c>
    </row>
    <row r="2251" spans="1:11" ht="42" customHeight="1">
      <c r="A2251" s="2" t="s">
        <v>5360</v>
      </c>
      <c r="B2251" s="2" t="s">
        <v>5360</v>
      </c>
      <c r="C2251" s="2" t="s">
        <v>41</v>
      </c>
      <c r="D2251" s="2" t="s">
        <v>42</v>
      </c>
      <c r="E2251" s="5" t="s">
        <v>647</v>
      </c>
      <c r="F2251" s="3" t="s">
        <v>648</v>
      </c>
      <c r="G2251" s="3" t="s">
        <v>915</v>
      </c>
      <c r="H2251" s="2" t="s">
        <v>50</v>
      </c>
      <c r="I2251" s="2" t="s">
        <v>5379</v>
      </c>
      <c r="J2251" s="3" t="str">
        <f>HYPERLINK("https://www.boe.es/gazeta/dias/1829/07/09/pdfs/GMD-1829-98.pdf#page=1","Abrir facsímil")</f>
        <v>Abrir facsímil</v>
      </c>
      <c r="K2251" s="3" t="s">
        <v>52</v>
      </c>
    </row>
    <row r="2252" spans="1:11" ht="42" customHeight="1">
      <c r="A2252" s="2" t="s">
        <v>5360</v>
      </c>
      <c r="B2252" s="2" t="s">
        <v>5360</v>
      </c>
      <c r="C2252" s="2" t="s">
        <v>41</v>
      </c>
      <c r="D2252" s="2" t="s">
        <v>42</v>
      </c>
      <c r="E2252" s="5" t="s">
        <v>601</v>
      </c>
      <c r="F2252" s="3" t="s">
        <v>602</v>
      </c>
      <c r="G2252" s="3" t="s">
        <v>71</v>
      </c>
      <c r="H2252" s="2" t="s">
        <v>50</v>
      </c>
      <c r="I2252" s="2" t="s">
        <v>5380</v>
      </c>
      <c r="J2252" s="3" t="str">
        <f>HYPERLINK("https://www.boe.es/gazeta/dias/1829/07/14/pdfs/GMD-1829-100.pdf#page=2","Abrir facsímil")</f>
        <v>Abrir facsímil</v>
      </c>
      <c r="K2252" s="3" t="s">
        <v>52</v>
      </c>
    </row>
    <row r="2253" spans="1:11" ht="42" customHeight="1">
      <c r="A2253" s="2" t="s">
        <v>5360</v>
      </c>
      <c r="B2253" s="2" t="s">
        <v>5360</v>
      </c>
      <c r="C2253" s="2" t="s">
        <v>41</v>
      </c>
      <c r="D2253" s="2" t="s">
        <v>42</v>
      </c>
      <c r="E2253" s="5" t="s">
        <v>243</v>
      </c>
      <c r="F2253" s="3" t="s">
        <v>244</v>
      </c>
      <c r="G2253" s="3" t="s">
        <v>71</v>
      </c>
      <c r="H2253" s="2" t="s">
        <v>50</v>
      </c>
      <c r="I2253" s="2" t="s">
        <v>5381</v>
      </c>
      <c r="J2253" s="3" t="str">
        <f>HYPERLINK("https://www.boe.es/gazeta/dias/1829/07/21/pdfs/GMD-1829-103.pdf#page=2","Abrir facsímil")</f>
        <v>Abrir facsímil</v>
      </c>
      <c r="K2253" s="3" t="s">
        <v>52</v>
      </c>
    </row>
    <row r="2254" spans="1:11" ht="42" customHeight="1">
      <c r="A2254" s="2" t="s">
        <v>5360</v>
      </c>
      <c r="B2254" s="2" t="s">
        <v>5360</v>
      </c>
      <c r="C2254" s="2" t="s">
        <v>41</v>
      </c>
      <c r="D2254" s="2" t="s">
        <v>42</v>
      </c>
      <c r="E2254" s="5" t="s">
        <v>1608</v>
      </c>
      <c r="F2254" s="3" t="s">
        <v>1609</v>
      </c>
      <c r="G2254" s="3" t="s">
        <v>45</v>
      </c>
      <c r="H2254" s="2" t="s">
        <v>50</v>
      </c>
      <c r="I2254" s="2" t="s">
        <v>5382</v>
      </c>
      <c r="J2254" s="3" t="str">
        <f>HYPERLINK("https://www.boe.es/gazeta/dias/1829/08/22/pdfs/GMD-1829-117.pdf#page=1","Abrir facsímil")</f>
        <v>Abrir facsímil</v>
      </c>
      <c r="K2254" s="3" t="s">
        <v>52</v>
      </c>
    </row>
    <row r="2255" spans="1:11" ht="42" customHeight="1">
      <c r="A2255" s="2" t="s">
        <v>5360</v>
      </c>
      <c r="B2255" s="2" t="s">
        <v>5360</v>
      </c>
      <c r="C2255" s="2" t="s">
        <v>41</v>
      </c>
      <c r="D2255" s="2" t="s">
        <v>42</v>
      </c>
      <c r="E2255" s="5" t="s">
        <v>1608</v>
      </c>
      <c r="F2255" s="3" t="s">
        <v>1609</v>
      </c>
      <c r="G2255" s="3" t="s">
        <v>71</v>
      </c>
      <c r="H2255" s="2" t="s">
        <v>50</v>
      </c>
      <c r="I2255" s="2" t="s">
        <v>5383</v>
      </c>
      <c r="J2255" s="3" t="str">
        <f>HYPERLINK("https://www.boe.es/gazeta/dias/1829/08/22/pdfs/GMD-1829-117.pdf#page=2","Abrir facsímil")</f>
        <v>Abrir facsímil</v>
      </c>
      <c r="K2255" s="3" t="s">
        <v>52</v>
      </c>
    </row>
    <row r="2256" spans="1:11" ht="42" customHeight="1">
      <c r="A2256" s="2" t="s">
        <v>5360</v>
      </c>
      <c r="B2256" s="2" t="s">
        <v>5360</v>
      </c>
      <c r="C2256" s="2" t="s">
        <v>41</v>
      </c>
      <c r="D2256" s="2" t="s">
        <v>42</v>
      </c>
      <c r="E2256" s="5" t="s">
        <v>1007</v>
      </c>
      <c r="F2256" s="3" t="s">
        <v>1008</v>
      </c>
      <c r="G2256" s="3" t="s">
        <v>45</v>
      </c>
      <c r="H2256" s="2" t="s">
        <v>50</v>
      </c>
      <c r="I2256" s="2" t="s">
        <v>5384</v>
      </c>
      <c r="J2256" s="3" t="str">
        <f>HYPERLINK("https://www.boe.es/gazeta/dias/1829/08/27/pdfs/GMD-1829-119.pdf#page=1","Abrir facsímil")</f>
        <v>Abrir facsímil</v>
      </c>
      <c r="K2256" s="3" t="s">
        <v>52</v>
      </c>
    </row>
    <row r="2257" spans="1:11" ht="42" customHeight="1">
      <c r="A2257" s="2" t="s">
        <v>5360</v>
      </c>
      <c r="B2257" s="2" t="s">
        <v>5360</v>
      </c>
      <c r="C2257" s="2" t="s">
        <v>41</v>
      </c>
      <c r="D2257" s="2" t="s">
        <v>42</v>
      </c>
      <c r="E2257" s="5" t="s">
        <v>1116</v>
      </c>
      <c r="F2257" s="3" t="s">
        <v>1117</v>
      </c>
      <c r="G2257" s="3" t="s">
        <v>71</v>
      </c>
      <c r="H2257" s="2" t="s">
        <v>50</v>
      </c>
      <c r="I2257" s="2" t="s">
        <v>5385</v>
      </c>
      <c r="J2257" s="3" t="str">
        <f>HYPERLINK("https://www.boe.es/gazeta/dias/1829/09/03/pdfs/GMD-1829-122.pdf#page=2","Abrir facsímil")</f>
        <v>Abrir facsímil</v>
      </c>
      <c r="K2257" s="3" t="s">
        <v>52</v>
      </c>
    </row>
    <row r="2258" spans="1:11" ht="42" customHeight="1">
      <c r="A2258" s="2" t="s">
        <v>5360</v>
      </c>
      <c r="B2258" s="2" t="s">
        <v>5360</v>
      </c>
      <c r="C2258" s="2" t="s">
        <v>41</v>
      </c>
      <c r="D2258" s="2" t="s">
        <v>42</v>
      </c>
      <c r="E2258" s="5" t="s">
        <v>355</v>
      </c>
      <c r="F2258" s="3" t="s">
        <v>356</v>
      </c>
      <c r="G2258" s="3" t="s">
        <v>45</v>
      </c>
      <c r="H2258" s="2" t="s">
        <v>50</v>
      </c>
      <c r="I2258" s="2" t="s">
        <v>5386</v>
      </c>
      <c r="J2258" s="3" t="str">
        <f>HYPERLINK("https://www.boe.es/gazeta/dias/1829/10/03/pdfs/GMD-1829-142.pdf#page=1","Abrir facsímil")</f>
        <v>Abrir facsímil</v>
      </c>
      <c r="K2258" s="3" t="s">
        <v>52</v>
      </c>
    </row>
    <row r="2259" spans="1:11" ht="42" customHeight="1">
      <c r="A2259" s="2" t="s">
        <v>5387</v>
      </c>
      <c r="B2259" s="2" t="s">
        <v>5387</v>
      </c>
      <c r="C2259" s="2" t="s">
        <v>41</v>
      </c>
      <c r="D2259" s="2" t="s">
        <v>42</v>
      </c>
      <c r="E2259" s="5" t="s">
        <v>164</v>
      </c>
      <c r="F2259" s="3" t="s">
        <v>165</v>
      </c>
      <c r="G2259" s="3" t="s">
        <v>45</v>
      </c>
      <c r="H2259" s="2" t="s">
        <v>50</v>
      </c>
      <c r="I2259" s="2" t="s">
        <v>5388</v>
      </c>
      <c r="J2259" s="3" t="str">
        <f>HYPERLINK("https://www.boe.es/gazeta/dias/1829/06/06/pdfs/GMD-1829-84.pdf#page=1","Abrir facsímil")</f>
        <v>Abrir facsímil</v>
      </c>
      <c r="K2259" s="3" t="s">
        <v>52</v>
      </c>
    </row>
    <row r="2260" spans="1:11" ht="42" customHeight="1">
      <c r="A2260" s="2" t="s">
        <v>5389</v>
      </c>
      <c r="B2260" s="2" t="s">
        <v>5389</v>
      </c>
      <c r="C2260" s="2" t="s">
        <v>41</v>
      </c>
      <c r="D2260" s="2" t="s">
        <v>42</v>
      </c>
      <c r="E2260" s="5" t="s">
        <v>745</v>
      </c>
      <c r="F2260" s="3" t="s">
        <v>746</v>
      </c>
      <c r="G2260" s="3" t="s">
        <v>71</v>
      </c>
      <c r="H2260" s="2" t="s">
        <v>50</v>
      </c>
      <c r="I2260" s="2" t="s">
        <v>5390</v>
      </c>
      <c r="J2260" s="3" t="str">
        <f>HYPERLINK("https://www.boe.es/gazeta/dias/1829/05/16/pdfs/GMD-1829-72.pdf#page=2","Abrir facsímil")</f>
        <v>Abrir facsímil</v>
      </c>
      <c r="K2260" s="3" t="s">
        <v>52</v>
      </c>
    </row>
    <row r="2261" spans="1:11" ht="42" customHeight="1">
      <c r="A2261" s="2" t="s">
        <v>5391</v>
      </c>
      <c r="B2261" s="2" t="s">
        <v>5392</v>
      </c>
      <c r="C2261" s="2" t="s">
        <v>41</v>
      </c>
      <c r="D2261" s="2" t="s">
        <v>42</v>
      </c>
      <c r="E2261" s="5" t="s">
        <v>194</v>
      </c>
      <c r="F2261" s="3" t="s">
        <v>195</v>
      </c>
      <c r="G2261" s="3" t="s">
        <v>21</v>
      </c>
      <c r="H2261" s="2" t="s">
        <v>22</v>
      </c>
      <c r="I2261" s="2" t="s">
        <v>5393</v>
      </c>
      <c r="J2261" s="3" t="str">
        <f>HYPERLINK("https://www.boe.es/gazeta/dias/1829/05/07/pdfs/GMD-1829-55.pdf#page=3","Abrir facsímil")</f>
        <v>Abrir facsímil</v>
      </c>
      <c r="K2261" s="3" t="s">
        <v>24</v>
      </c>
    </row>
    <row r="2262" spans="1:11" ht="42" customHeight="1">
      <c r="A2262" s="2" t="s">
        <v>5394</v>
      </c>
      <c r="B2262" s="2" t="s">
        <v>5394</v>
      </c>
      <c r="C2262" s="2" t="s">
        <v>27</v>
      </c>
      <c r="D2262" s="2" t="s">
        <v>18</v>
      </c>
      <c r="E2262" s="5" t="s">
        <v>43</v>
      </c>
      <c r="F2262" s="3" t="s">
        <v>44</v>
      </c>
      <c r="G2262" s="3" t="s">
        <v>30</v>
      </c>
      <c r="H2262" s="2" t="s">
        <v>50</v>
      </c>
      <c r="I2262" s="2" t="s">
        <v>5395</v>
      </c>
      <c r="J2262" s="3" t="str">
        <f>HYPERLINK("https://www.boe.es/gazeta/dias/1829/11/14/pdfs/GMD-1829-160.pdf#page=4","Abrir facsímil")</f>
        <v>Abrir facsímil</v>
      </c>
      <c r="K2262" s="3" t="s">
        <v>52</v>
      </c>
    </row>
    <row r="2263" spans="1:11" ht="42" customHeight="1">
      <c r="A2263" s="2" t="s">
        <v>5396</v>
      </c>
      <c r="B2263" s="2" t="s">
        <v>5396</v>
      </c>
      <c r="C2263" s="2" t="s">
        <v>167</v>
      </c>
      <c r="D2263" s="2" t="s">
        <v>18</v>
      </c>
      <c r="E2263" s="5" t="s">
        <v>194</v>
      </c>
      <c r="F2263" s="3" t="s">
        <v>195</v>
      </c>
      <c r="G2263" s="3" t="s">
        <v>45</v>
      </c>
      <c r="H2263" s="2" t="s">
        <v>50</v>
      </c>
      <c r="I2263" s="2" t="s">
        <v>5397</v>
      </c>
      <c r="J2263" s="3" t="str">
        <f>HYPERLINK("https://www.boe.es/gazeta/dias/1829/05/07/pdfs/GMD-1829-55.pdf#page=1","Abrir facsímil")</f>
        <v>Abrir facsímil</v>
      </c>
      <c r="K2263" s="3" t="s">
        <v>52</v>
      </c>
    </row>
    <row r="2264" spans="1:11" ht="42" customHeight="1">
      <c r="A2264" s="2" t="s">
        <v>5398</v>
      </c>
      <c r="B2264" s="2" t="s">
        <v>5399</v>
      </c>
      <c r="C2264" s="2" t="s">
        <v>167</v>
      </c>
      <c r="D2264" s="2" t="s">
        <v>18</v>
      </c>
      <c r="E2264" s="5" t="s">
        <v>584</v>
      </c>
      <c r="F2264" s="3" t="s">
        <v>585</v>
      </c>
      <c r="G2264" s="3" t="s">
        <v>21</v>
      </c>
      <c r="H2264" s="2" t="s">
        <v>50</v>
      </c>
      <c r="I2264" s="2" t="s">
        <v>5400</v>
      </c>
      <c r="J2264" s="3" t="str">
        <f>HYPERLINK("https://www.boe.es/gazeta/dias/1829/08/15/pdfs/GMD-1829-114.pdf#page=3","Abrir facsímil")</f>
        <v>Abrir facsímil</v>
      </c>
      <c r="K2264" s="3" t="s">
        <v>52</v>
      </c>
    </row>
    <row r="2265" spans="1:11" ht="42" customHeight="1">
      <c r="A2265" s="2" t="s">
        <v>5401</v>
      </c>
      <c r="B2265" s="2" t="s">
        <v>5401</v>
      </c>
      <c r="C2265" s="2" t="s">
        <v>41</v>
      </c>
      <c r="D2265" s="2" t="s">
        <v>42</v>
      </c>
      <c r="E2265" s="5" t="s">
        <v>194</v>
      </c>
      <c r="F2265" s="3" t="s">
        <v>195</v>
      </c>
      <c r="G2265" s="3" t="s">
        <v>71</v>
      </c>
      <c r="H2265" s="2" t="s">
        <v>50</v>
      </c>
      <c r="I2265" s="2" t="s">
        <v>5402</v>
      </c>
      <c r="J2265" s="3" t="str">
        <f>HYPERLINK("https://www.boe.es/gazeta/dias/1829/05/07/pdfs/GMD-1829-55.pdf#page=2","Abrir facsímil")</f>
        <v>Abrir facsímil</v>
      </c>
      <c r="K2265" s="3" t="s">
        <v>52</v>
      </c>
    </row>
    <row r="2266" spans="1:11" ht="42" customHeight="1">
      <c r="A2266" s="2" t="s">
        <v>5403</v>
      </c>
      <c r="B2266" s="2" t="s">
        <v>5404</v>
      </c>
      <c r="C2266" s="2" t="s">
        <v>61</v>
      </c>
      <c r="D2266" s="2" t="s">
        <v>18</v>
      </c>
      <c r="E2266" s="5" t="s">
        <v>287</v>
      </c>
      <c r="F2266" s="3" t="s">
        <v>288</v>
      </c>
      <c r="G2266" s="3" t="s">
        <v>45</v>
      </c>
      <c r="H2266" s="2" t="s">
        <v>50</v>
      </c>
      <c r="I2266" s="2" t="s">
        <v>5405</v>
      </c>
      <c r="J2266" s="3" t="str">
        <f>HYPERLINK("https://www.boe.es/gazeta/dias/1829/12/08/pdfs/GMD-1829-170.pdf#page=1","Abrir facsímil")</f>
        <v>Abrir facsímil</v>
      </c>
      <c r="K2266" s="3" t="s">
        <v>52</v>
      </c>
    </row>
    <row r="2267" spans="1:11" ht="42" customHeight="1">
      <c r="A2267" s="2" t="s">
        <v>5406</v>
      </c>
      <c r="B2267" s="2" t="s">
        <v>5406</v>
      </c>
      <c r="C2267" s="2" t="s">
        <v>41</v>
      </c>
      <c r="D2267" s="2" t="s">
        <v>42</v>
      </c>
      <c r="E2267" s="5" t="s">
        <v>1172</v>
      </c>
      <c r="F2267" s="3" t="s">
        <v>1173</v>
      </c>
      <c r="G2267" s="3" t="s">
        <v>45</v>
      </c>
      <c r="H2267" s="2" t="s">
        <v>50</v>
      </c>
      <c r="I2267" s="2" t="s">
        <v>5407</v>
      </c>
      <c r="J2267" s="3" t="str">
        <f>HYPERLINK("https://www.boe.es/gazeta/dias/1829/12/15/pdfs/GMD-1829-173.pdf#page=1","Abrir facsímil")</f>
        <v>Abrir facsímil</v>
      </c>
      <c r="K2267" s="3" t="s">
        <v>52</v>
      </c>
    </row>
    <row r="2268" spans="1:11" ht="42" customHeight="1">
      <c r="A2268" s="2" t="s">
        <v>5408</v>
      </c>
      <c r="B2268" s="2" t="s">
        <v>5408</v>
      </c>
      <c r="C2268" s="2" t="s">
        <v>27</v>
      </c>
      <c r="D2268" s="2" t="s">
        <v>18</v>
      </c>
      <c r="E2268" s="5" t="s">
        <v>1347</v>
      </c>
      <c r="F2268" s="3" t="s">
        <v>1348</v>
      </c>
      <c r="G2268" s="3" t="s">
        <v>71</v>
      </c>
      <c r="H2268" s="2" t="s">
        <v>50</v>
      </c>
      <c r="I2268" s="2" t="s">
        <v>5409</v>
      </c>
      <c r="J2268" s="3" t="str">
        <f>HYPERLINK("https://www.boe.es/gazeta/dias/1829/01/20/pdfs/GMD-1829-9.pdf#page=2","Abrir facsímil")</f>
        <v>Abrir facsímil</v>
      </c>
      <c r="K2268" s="3" t="s">
        <v>52</v>
      </c>
    </row>
    <row r="2269" spans="1:11" ht="42" customHeight="1">
      <c r="A2269" s="2" t="s">
        <v>5410</v>
      </c>
      <c r="B2269" s="2" t="s">
        <v>5411</v>
      </c>
      <c r="C2269" s="2" t="s">
        <v>151</v>
      </c>
      <c r="D2269" s="2" t="s">
        <v>18</v>
      </c>
      <c r="E2269" s="5" t="s">
        <v>456</v>
      </c>
      <c r="F2269" s="3" t="s">
        <v>457</v>
      </c>
      <c r="G2269" s="3" t="s">
        <v>1466</v>
      </c>
      <c r="H2269" s="2" t="s">
        <v>50</v>
      </c>
      <c r="I2269" s="2" t="s">
        <v>5412</v>
      </c>
      <c r="J2269" s="3" t="str">
        <f>HYPERLINK("https://www.boe.es/gazeta/dias/1829/02/12/pdfs/GMD-1829-19.pdf#page=4","Abrir facsímil")</f>
        <v>Abrir facsímil</v>
      </c>
      <c r="K2269" s="3" t="s">
        <v>52</v>
      </c>
    </row>
    <row r="2270" spans="1:11" ht="42" customHeight="1">
      <c r="A2270" s="2" t="s">
        <v>5413</v>
      </c>
      <c r="B2270" s="2" t="s">
        <v>5413</v>
      </c>
      <c r="C2270" s="2" t="s">
        <v>41</v>
      </c>
      <c r="D2270" s="2" t="s">
        <v>42</v>
      </c>
      <c r="E2270" s="5" t="s">
        <v>79</v>
      </c>
      <c r="F2270" s="3" t="s">
        <v>80</v>
      </c>
      <c r="G2270" s="3" t="s">
        <v>45</v>
      </c>
      <c r="H2270" s="2" t="s">
        <v>50</v>
      </c>
      <c r="I2270" s="2" t="s">
        <v>5414</v>
      </c>
      <c r="J2270" s="3" t="str">
        <f>HYPERLINK("https://www.boe.es/gazeta/dias/1829/02/21/pdfs/GMD-1829-23.pdf#page=1","Abrir facsímil")</f>
        <v>Abrir facsímil</v>
      </c>
      <c r="K2270" s="3" t="s">
        <v>52</v>
      </c>
    </row>
    <row r="2271" spans="1:11" ht="42" customHeight="1">
      <c r="A2271" s="2" t="s">
        <v>5415</v>
      </c>
      <c r="B2271" s="2" t="s">
        <v>5416</v>
      </c>
      <c r="C2271" s="2" t="s">
        <v>17</v>
      </c>
      <c r="D2271" s="2" t="s">
        <v>18</v>
      </c>
      <c r="E2271" s="5" t="s">
        <v>248</v>
      </c>
      <c r="F2271" s="3" t="s">
        <v>249</v>
      </c>
      <c r="G2271" s="3" t="s">
        <v>30</v>
      </c>
      <c r="H2271" s="2" t="s">
        <v>50</v>
      </c>
      <c r="I2271" s="2" t="s">
        <v>5417</v>
      </c>
      <c r="J2271" s="3" t="str">
        <f>HYPERLINK("https://www.boe.es/gazeta/dias/1829/12/31/pdfs/GMD-1829-180.pdf#page=4","Abrir facsímil")</f>
        <v>Abrir facsímil</v>
      </c>
      <c r="K2271" s="3" t="s">
        <v>52</v>
      </c>
    </row>
    <row r="2272" spans="1:11" ht="42" customHeight="1">
      <c r="A2272" s="2" t="s">
        <v>5418</v>
      </c>
      <c r="B2272" s="2" t="s">
        <v>5418</v>
      </c>
      <c r="C2272" s="2" t="s">
        <v>41</v>
      </c>
      <c r="D2272" s="2" t="s">
        <v>42</v>
      </c>
      <c r="E2272" s="5" t="s">
        <v>987</v>
      </c>
      <c r="F2272" s="3" t="s">
        <v>988</v>
      </c>
      <c r="G2272" s="3" t="s">
        <v>71</v>
      </c>
      <c r="H2272" s="2" t="s">
        <v>50</v>
      </c>
      <c r="I2272" s="2" t="s">
        <v>5419</v>
      </c>
      <c r="J2272" s="3" t="str">
        <f>HYPERLINK("https://www.boe.es/gazeta/dias/1829/03/31/pdfs/GMD-1829-39.pdf#page=2","Abrir facsímil")</f>
        <v>Abrir facsímil</v>
      </c>
      <c r="K2272" s="3" t="s">
        <v>52</v>
      </c>
    </row>
    <row r="2273" spans="1:11" ht="42" customHeight="1">
      <c r="A2273" s="2" t="s">
        <v>5418</v>
      </c>
      <c r="B2273" s="2" t="s">
        <v>5418</v>
      </c>
      <c r="C2273" s="2" t="s">
        <v>41</v>
      </c>
      <c r="D2273" s="2" t="s">
        <v>42</v>
      </c>
      <c r="E2273" s="5" t="s">
        <v>1608</v>
      </c>
      <c r="F2273" s="3" t="s">
        <v>1609</v>
      </c>
      <c r="G2273" s="3" t="s">
        <v>45</v>
      </c>
      <c r="H2273" s="2" t="s">
        <v>50</v>
      </c>
      <c r="I2273" s="2" t="s">
        <v>5420</v>
      </c>
      <c r="J2273" s="3" t="str">
        <f>HYPERLINK("https://www.boe.es/gazeta/dias/1829/08/22/pdfs/GMD-1829-117.pdf#page=1","Abrir facsímil")</f>
        <v>Abrir facsímil</v>
      </c>
      <c r="K2273" s="3" t="s">
        <v>52</v>
      </c>
    </row>
    <row r="2274" spans="1:11" ht="42" customHeight="1">
      <c r="A2274" s="2" t="s">
        <v>5418</v>
      </c>
      <c r="B2274" s="2" t="s">
        <v>5418</v>
      </c>
      <c r="C2274" s="2" t="s">
        <v>41</v>
      </c>
      <c r="D2274" s="2" t="s">
        <v>42</v>
      </c>
      <c r="E2274" s="5" t="s">
        <v>1608</v>
      </c>
      <c r="F2274" s="3" t="s">
        <v>1609</v>
      </c>
      <c r="G2274" s="3" t="s">
        <v>71</v>
      </c>
      <c r="H2274" s="2" t="s">
        <v>50</v>
      </c>
      <c r="I2274" s="2" t="s">
        <v>5421</v>
      </c>
      <c r="J2274" s="3" t="str">
        <f>HYPERLINK("https://www.boe.es/gazeta/dias/1829/08/22/pdfs/GMD-1829-117.pdf#page=2","Abrir facsímil")</f>
        <v>Abrir facsímil</v>
      </c>
      <c r="K2274" s="3" t="s">
        <v>52</v>
      </c>
    </row>
    <row r="2275" spans="1:11" ht="42" customHeight="1">
      <c r="A2275" s="2" t="s">
        <v>5422</v>
      </c>
      <c r="B2275" s="2" t="s">
        <v>5422</v>
      </c>
      <c r="C2275" s="2" t="s">
        <v>41</v>
      </c>
      <c r="D2275" s="2" t="s">
        <v>42</v>
      </c>
      <c r="E2275" s="5" t="s">
        <v>1116</v>
      </c>
      <c r="F2275" s="3" t="s">
        <v>1117</v>
      </c>
      <c r="G2275" s="3" t="s">
        <v>71</v>
      </c>
      <c r="H2275" s="2" t="s">
        <v>50</v>
      </c>
      <c r="I2275" s="2" t="s">
        <v>5423</v>
      </c>
      <c r="J2275" s="3" t="str">
        <f>HYPERLINK("https://www.boe.es/gazeta/dias/1829/09/03/pdfs/GMD-1829-122.pdf#page=2","Abrir facsímil")</f>
        <v>Abrir facsímil</v>
      </c>
      <c r="K2275" s="3" t="s">
        <v>52</v>
      </c>
    </row>
    <row r="2276" spans="1:11" ht="42" customHeight="1">
      <c r="A2276" s="2" t="s">
        <v>5418</v>
      </c>
      <c r="B2276" s="2" t="s">
        <v>5418</v>
      </c>
      <c r="C2276" s="2" t="s">
        <v>41</v>
      </c>
      <c r="D2276" s="2" t="s">
        <v>42</v>
      </c>
      <c r="E2276" s="5" t="s">
        <v>355</v>
      </c>
      <c r="F2276" s="3" t="s">
        <v>356</v>
      </c>
      <c r="G2276" s="3" t="s">
        <v>71</v>
      </c>
      <c r="H2276" s="2" t="s">
        <v>50</v>
      </c>
      <c r="I2276" s="2" t="s">
        <v>5424</v>
      </c>
      <c r="J2276" s="3" t="str">
        <f>HYPERLINK("https://www.boe.es/gazeta/dias/1829/10/03/pdfs/GMD-1829-142.pdf#page=2","Abrir facsímil")</f>
        <v>Abrir facsímil</v>
      </c>
      <c r="K2276" s="3" t="s">
        <v>52</v>
      </c>
    </row>
    <row r="2277" spans="1:11" ht="42" customHeight="1">
      <c r="A2277" s="2" t="s">
        <v>5425</v>
      </c>
      <c r="B2277" s="2" t="s">
        <v>5425</v>
      </c>
      <c r="C2277" s="2" t="s">
        <v>41</v>
      </c>
      <c r="D2277" s="2" t="s">
        <v>42</v>
      </c>
      <c r="E2277" s="5" t="s">
        <v>745</v>
      </c>
      <c r="F2277" s="3" t="s">
        <v>746</v>
      </c>
      <c r="G2277" s="3" t="s">
        <v>71</v>
      </c>
      <c r="H2277" s="2" t="s">
        <v>50</v>
      </c>
      <c r="I2277" s="2" t="s">
        <v>5426</v>
      </c>
      <c r="J2277" s="3" t="str">
        <f>HYPERLINK("https://www.boe.es/gazeta/dias/1829/05/16/pdfs/GMD-1829-72.pdf#page=2","Abrir facsímil")</f>
        <v>Abrir facsímil</v>
      </c>
      <c r="K2277" s="3" t="s">
        <v>52</v>
      </c>
    </row>
    <row r="2278" spans="1:11" ht="42" customHeight="1">
      <c r="A2278" s="2" t="s">
        <v>5427</v>
      </c>
      <c r="B2278" s="2" t="s">
        <v>5427</v>
      </c>
      <c r="C2278" s="2" t="s">
        <v>41</v>
      </c>
      <c r="D2278" s="2" t="s">
        <v>42</v>
      </c>
      <c r="E2278" s="5" t="s">
        <v>198</v>
      </c>
      <c r="F2278" s="3" t="s">
        <v>199</v>
      </c>
      <c r="G2278" s="3" t="s">
        <v>45</v>
      </c>
      <c r="H2278" s="2" t="s">
        <v>50</v>
      </c>
      <c r="I2278" s="2" t="s">
        <v>5428</v>
      </c>
      <c r="J2278" s="3" t="str">
        <f>HYPERLINK("https://www.boe.es/gazeta/dias/1829/05/19/pdfs/GMD-1829-76.pdf#page=1","Abrir facsímil")</f>
        <v>Abrir facsímil</v>
      </c>
      <c r="K2278" s="3" t="s">
        <v>52</v>
      </c>
    </row>
    <row r="2279" spans="1:11" ht="42" customHeight="1">
      <c r="A2279" s="2" t="s">
        <v>5429</v>
      </c>
      <c r="B2279" s="2" t="s">
        <v>5430</v>
      </c>
      <c r="C2279" s="2" t="s">
        <v>41</v>
      </c>
      <c r="D2279" s="2" t="s">
        <v>42</v>
      </c>
      <c r="E2279" s="5" t="s">
        <v>1291</v>
      </c>
      <c r="F2279" s="3" t="s">
        <v>1292</v>
      </c>
      <c r="G2279" s="3" t="s">
        <v>30</v>
      </c>
      <c r="H2279" s="2" t="s">
        <v>50</v>
      </c>
      <c r="I2279" s="2" t="s">
        <v>5431</v>
      </c>
      <c r="J2279" s="3" t="str">
        <f>HYPERLINK("https://www.boe.es/gazeta/dias/1829/12/17/pdfs/GMD-1829-174.pdf#page=4","Abrir facsímil")</f>
        <v>Abrir facsímil</v>
      </c>
      <c r="K2279" s="3" t="s">
        <v>52</v>
      </c>
    </row>
    <row r="2280" spans="1:11" ht="42" customHeight="1">
      <c r="A2280" s="2" t="s">
        <v>5432</v>
      </c>
      <c r="B2280" s="2" t="s">
        <v>5432</v>
      </c>
      <c r="C2280" s="2" t="s">
        <v>41</v>
      </c>
      <c r="D2280" s="2" t="s">
        <v>42</v>
      </c>
      <c r="E2280" s="5" t="s">
        <v>1833</v>
      </c>
      <c r="F2280" s="3" t="s">
        <v>1834</v>
      </c>
      <c r="G2280" s="3" t="s">
        <v>21</v>
      </c>
      <c r="H2280" s="2" t="s">
        <v>50</v>
      </c>
      <c r="I2280" s="2" t="s">
        <v>5433</v>
      </c>
      <c r="J2280" s="3" t="str">
        <f>HYPERLINK("https://www.boe.es/gazeta/dias/1829/07/18/pdfs/GMD-1829-102.pdf#page=3","Abrir facsímil")</f>
        <v>Abrir facsímil</v>
      </c>
      <c r="K2280" s="3" t="s">
        <v>52</v>
      </c>
    </row>
    <row r="2281" spans="1:11" ht="42" customHeight="1">
      <c r="A2281" s="2" t="s">
        <v>5434</v>
      </c>
      <c r="B2281" s="2" t="s">
        <v>5434</v>
      </c>
      <c r="C2281" s="2" t="s">
        <v>41</v>
      </c>
      <c r="D2281" s="2" t="s">
        <v>42</v>
      </c>
      <c r="E2281" s="5" t="s">
        <v>1116</v>
      </c>
      <c r="F2281" s="3" t="s">
        <v>1117</v>
      </c>
      <c r="G2281" s="3" t="s">
        <v>71</v>
      </c>
      <c r="H2281" s="2" t="s">
        <v>50</v>
      </c>
      <c r="I2281" s="2" t="s">
        <v>5435</v>
      </c>
      <c r="J2281" s="3" t="str">
        <f>HYPERLINK("https://www.boe.es/gazeta/dias/1829/09/03/pdfs/GMD-1829-122.pdf#page=2","Abrir facsímil")</f>
        <v>Abrir facsímil</v>
      </c>
      <c r="K2281" s="3" t="s">
        <v>52</v>
      </c>
    </row>
    <row r="2282" spans="1:11" ht="42" customHeight="1">
      <c r="A2282" s="2" t="s">
        <v>5436</v>
      </c>
      <c r="B2282" s="2" t="s">
        <v>5437</v>
      </c>
      <c r="C2282" s="2" t="s">
        <v>34</v>
      </c>
      <c r="D2282" s="2" t="s">
        <v>35</v>
      </c>
      <c r="E2282" s="5" t="s">
        <v>363</v>
      </c>
      <c r="F2282" s="3" t="s">
        <v>364</v>
      </c>
      <c r="G2282" s="3" t="s">
        <v>30</v>
      </c>
      <c r="H2282" s="2" t="s">
        <v>50</v>
      </c>
      <c r="I2282" s="2" t="s">
        <v>5438</v>
      </c>
      <c r="J2282" s="3" t="str">
        <f>HYPERLINK("https://www.boe.es/gazeta/dias/1829/03/26/pdfs/GMD-1829-37.pdf#page=4","Abrir facsímil")</f>
        <v>Abrir facsímil</v>
      </c>
      <c r="K2282" s="3" t="s">
        <v>52</v>
      </c>
    </row>
    <row r="2283" spans="1:11" ht="42" customHeight="1">
      <c r="A2283" s="2" t="s">
        <v>5439</v>
      </c>
      <c r="B2283" s="2" t="s">
        <v>5440</v>
      </c>
      <c r="C2283" s="2" t="s">
        <v>17</v>
      </c>
      <c r="D2283" s="2" t="s">
        <v>18</v>
      </c>
      <c r="E2283" s="5" t="s">
        <v>1046</v>
      </c>
      <c r="F2283" s="3" t="s">
        <v>1047</v>
      </c>
      <c r="G2283" s="3" t="s">
        <v>30</v>
      </c>
      <c r="H2283" s="2" t="s">
        <v>50</v>
      </c>
      <c r="I2283" s="2" t="s">
        <v>5441</v>
      </c>
      <c r="J2283" s="3" t="str">
        <f>HYPERLINK("https://www.boe.es/gazeta/dias/1829/11/17/pdfs/GMD-1829-161.pdf#page=4","Abrir facsímil")</f>
        <v>Abrir facsímil</v>
      </c>
      <c r="K2283" s="3" t="s">
        <v>52</v>
      </c>
    </row>
    <row r="2284" spans="1:11" ht="42" customHeight="1">
      <c r="A2284" s="2" t="s">
        <v>5442</v>
      </c>
      <c r="B2284" s="2" t="s">
        <v>5442</v>
      </c>
      <c r="C2284" s="2" t="s">
        <v>27</v>
      </c>
      <c r="D2284" s="2" t="s">
        <v>18</v>
      </c>
      <c r="E2284" s="5" t="s">
        <v>393</v>
      </c>
      <c r="F2284" s="3" t="s">
        <v>394</v>
      </c>
      <c r="G2284" s="3" t="s">
        <v>30</v>
      </c>
      <c r="H2284" s="2" t="s">
        <v>50</v>
      </c>
      <c r="I2284" s="2" t="s">
        <v>5443</v>
      </c>
      <c r="J2284" s="3" t="str">
        <f>HYPERLINK("https://www.boe.es/gazeta/dias/1829/06/04/pdfs/GMD-1829-83.pdf#page=4","Abrir facsímil")</f>
        <v>Abrir facsímil</v>
      </c>
      <c r="K2284" s="3" t="s">
        <v>52</v>
      </c>
    </row>
    <row r="2285" spans="1:11" ht="42" customHeight="1">
      <c r="A2285" s="2" t="s">
        <v>5442</v>
      </c>
      <c r="B2285" s="2" t="s">
        <v>5442</v>
      </c>
      <c r="C2285" s="2" t="s">
        <v>27</v>
      </c>
      <c r="D2285" s="2" t="s">
        <v>18</v>
      </c>
      <c r="E2285" s="5" t="s">
        <v>691</v>
      </c>
      <c r="F2285" s="3" t="s">
        <v>692</v>
      </c>
      <c r="G2285" s="3" t="s">
        <v>30</v>
      </c>
      <c r="H2285" s="2" t="s">
        <v>50</v>
      </c>
      <c r="I2285" s="2" t="s">
        <v>5444</v>
      </c>
      <c r="J2285" s="3" t="str">
        <f>HYPERLINK("https://www.boe.es/gazeta/dias/1829/11/28/pdfs/GMD-1829-166.pdf#page=4","Abrir facsímil")</f>
        <v>Abrir facsímil</v>
      </c>
      <c r="K2285" s="3" t="s">
        <v>52</v>
      </c>
    </row>
    <row r="2286" spans="1:11" ht="42" customHeight="1">
      <c r="A2286" s="2" t="s">
        <v>5445</v>
      </c>
      <c r="B2286" s="2" t="s">
        <v>5446</v>
      </c>
      <c r="C2286" s="2" t="s">
        <v>34</v>
      </c>
      <c r="D2286" s="2" t="s">
        <v>35</v>
      </c>
      <c r="E2286" s="5" t="s">
        <v>173</v>
      </c>
      <c r="F2286" s="3" t="s">
        <v>174</v>
      </c>
      <c r="G2286" s="3" t="s">
        <v>21</v>
      </c>
      <c r="H2286" s="2" t="s">
        <v>50</v>
      </c>
      <c r="I2286" s="2" t="s">
        <v>5447</v>
      </c>
      <c r="J2286" s="3" t="str">
        <f>HYPERLINK("https://www.boe.es/gazeta/dias/1829/08/01/pdfs/GMD-1829-108.pdf#page=3","Abrir facsímil")</f>
        <v>Abrir facsímil</v>
      </c>
      <c r="K2286" s="3" t="s">
        <v>52</v>
      </c>
    </row>
    <row r="2287" spans="1:11" ht="42" customHeight="1">
      <c r="A2287" s="2" t="s">
        <v>5448</v>
      </c>
      <c r="B2287" s="2" t="s">
        <v>5448</v>
      </c>
      <c r="C2287" s="2" t="s">
        <v>41</v>
      </c>
      <c r="D2287" s="2" t="s">
        <v>42</v>
      </c>
      <c r="E2287" s="5" t="s">
        <v>260</v>
      </c>
      <c r="F2287" s="3" t="s">
        <v>261</v>
      </c>
      <c r="G2287" s="3" t="s">
        <v>71</v>
      </c>
      <c r="H2287" s="2" t="s">
        <v>50</v>
      </c>
      <c r="I2287" s="2" t="s">
        <v>5449</v>
      </c>
      <c r="J2287" s="3" t="str">
        <f>HYPERLINK("https://www.boe.es/gazeta/dias/1829/05/30/pdfs/GMD-1829-81.pdf#page=2","Abrir facsímil")</f>
        <v>Abrir facsímil</v>
      </c>
      <c r="K2287" s="3" t="s">
        <v>52</v>
      </c>
    </row>
    <row r="2288" spans="1:11" ht="42" customHeight="1">
      <c r="A2288" s="2" t="s">
        <v>5450</v>
      </c>
      <c r="B2288" s="2" t="s">
        <v>5451</v>
      </c>
      <c r="C2288" s="2" t="s">
        <v>41</v>
      </c>
      <c r="D2288" s="2" t="s">
        <v>42</v>
      </c>
      <c r="E2288" s="5" t="s">
        <v>504</v>
      </c>
      <c r="F2288" s="3" t="s">
        <v>505</v>
      </c>
      <c r="G2288" s="3" t="s">
        <v>21</v>
      </c>
      <c r="H2288" s="2" t="s">
        <v>22</v>
      </c>
      <c r="I2288" s="2" t="s">
        <v>5452</v>
      </c>
      <c r="J2288" s="3" t="str">
        <f>HYPERLINK("https://www.boe.es/gazeta/dias/1829/12/03/pdfs/GMD-1829-168.pdf#page=3","Abrir facsímil")</f>
        <v>Abrir facsímil</v>
      </c>
      <c r="K2288" s="3" t="s">
        <v>24</v>
      </c>
    </row>
    <row r="2289" spans="1:11" ht="42" customHeight="1">
      <c r="A2289" s="2" t="s">
        <v>5453</v>
      </c>
      <c r="B2289" s="2" t="s">
        <v>5454</v>
      </c>
      <c r="C2289" s="2" t="s">
        <v>17</v>
      </c>
      <c r="D2289" s="2" t="s">
        <v>18</v>
      </c>
      <c r="E2289" s="5" t="s">
        <v>178</v>
      </c>
      <c r="F2289" s="3" t="s">
        <v>179</v>
      </c>
      <c r="G2289" s="3" t="s">
        <v>30</v>
      </c>
      <c r="H2289" s="2" t="s">
        <v>22</v>
      </c>
      <c r="I2289" s="2" t="s">
        <v>5455</v>
      </c>
      <c r="J2289" s="3" t="str">
        <f>HYPERLINK("https://www.boe.es/gazeta/dias/1829/01/15/pdfs/GMD-1829-7.pdf#page=4","Abrir facsímil")</f>
        <v>Abrir facsímil</v>
      </c>
      <c r="K2289" s="3" t="s">
        <v>24</v>
      </c>
    </row>
    <row r="2290" spans="1:11" ht="42" customHeight="1">
      <c r="A2290" s="2" t="s">
        <v>5456</v>
      </c>
      <c r="B2290" s="2" t="s">
        <v>5457</v>
      </c>
      <c r="C2290" s="2" t="s">
        <v>17</v>
      </c>
      <c r="D2290" s="2" t="s">
        <v>18</v>
      </c>
      <c r="E2290" s="5" t="s">
        <v>1562</v>
      </c>
      <c r="F2290" s="3" t="s">
        <v>1563</v>
      </c>
      <c r="G2290" s="3" t="s">
        <v>30</v>
      </c>
      <c r="H2290" s="2" t="s">
        <v>22</v>
      </c>
      <c r="I2290" s="2" t="s">
        <v>5458</v>
      </c>
      <c r="J2290" s="3" t="str">
        <f>HYPERLINK("https://www.boe.es/gazeta/dias/1829/05/05/pdfs/GMD-1829-54.pdf#page=4","Abrir facsímil")</f>
        <v>Abrir facsímil</v>
      </c>
      <c r="K2290" s="3" t="s">
        <v>24</v>
      </c>
    </row>
    <row r="2291" spans="1:11" ht="42" customHeight="1">
      <c r="A2291" s="2" t="s">
        <v>5456</v>
      </c>
      <c r="B2291" s="2" t="s">
        <v>5457</v>
      </c>
      <c r="C2291" s="2" t="s">
        <v>27</v>
      </c>
      <c r="D2291" s="2" t="s">
        <v>18</v>
      </c>
      <c r="E2291" s="5" t="s">
        <v>601</v>
      </c>
      <c r="F2291" s="3" t="s">
        <v>602</v>
      </c>
      <c r="G2291" s="3" t="s">
        <v>30</v>
      </c>
      <c r="H2291" s="2" t="s">
        <v>22</v>
      </c>
      <c r="I2291" s="2" t="s">
        <v>5459</v>
      </c>
      <c r="J2291" s="3" t="str">
        <f>HYPERLINK("https://www.boe.es/gazeta/dias/1829/07/14/pdfs/GMD-1829-100.pdf#page=4","Abrir facsímil")</f>
        <v>Abrir facsímil</v>
      </c>
      <c r="K2291" s="3" t="s">
        <v>24</v>
      </c>
    </row>
    <row r="2292" spans="1:11" ht="42" customHeight="1">
      <c r="A2292" s="2" t="s">
        <v>5460</v>
      </c>
      <c r="B2292" s="2" t="s">
        <v>5460</v>
      </c>
      <c r="C2292" s="2" t="s">
        <v>34</v>
      </c>
      <c r="D2292" s="2" t="s">
        <v>35</v>
      </c>
      <c r="E2292" s="5" t="s">
        <v>1347</v>
      </c>
      <c r="F2292" s="3" t="s">
        <v>1348</v>
      </c>
      <c r="G2292" s="3" t="s">
        <v>30</v>
      </c>
      <c r="H2292" s="2" t="s">
        <v>50</v>
      </c>
      <c r="I2292" s="2" t="s">
        <v>5461</v>
      </c>
      <c r="J2292" s="3" t="str">
        <f>HYPERLINK("https://www.boe.es/gazeta/dias/1829/01/20/pdfs/GMD-1829-9.pdf#page=4","Abrir facsímil")</f>
        <v>Abrir facsímil</v>
      </c>
      <c r="K2292" s="3" t="s">
        <v>52</v>
      </c>
    </row>
    <row r="2293" spans="1:11" ht="42" customHeight="1">
      <c r="A2293" s="2" t="s">
        <v>5462</v>
      </c>
      <c r="B2293" s="2" t="s">
        <v>5462</v>
      </c>
      <c r="C2293" s="2" t="s">
        <v>55</v>
      </c>
      <c r="D2293" s="2" t="s">
        <v>18</v>
      </c>
      <c r="E2293" s="5" t="s">
        <v>1291</v>
      </c>
      <c r="F2293" s="3" t="s">
        <v>1292</v>
      </c>
      <c r="G2293" s="3" t="s">
        <v>30</v>
      </c>
      <c r="H2293" s="2" t="s">
        <v>50</v>
      </c>
      <c r="I2293" s="2" t="s">
        <v>5463</v>
      </c>
      <c r="J2293" s="3" t="str">
        <f>HYPERLINK("https://www.boe.es/gazeta/dias/1829/12/17/pdfs/GMD-1829-174.pdf#page=4","Abrir facsímil")</f>
        <v>Abrir facsímil</v>
      </c>
      <c r="K2293" s="3" t="s">
        <v>52</v>
      </c>
    </row>
    <row r="2294" spans="1:11" ht="42" customHeight="1">
      <c r="A2294" s="2" t="s">
        <v>5464</v>
      </c>
      <c r="B2294" s="2" t="s">
        <v>5465</v>
      </c>
      <c r="C2294" s="2" t="s">
        <v>41</v>
      </c>
      <c r="D2294" s="2" t="s">
        <v>42</v>
      </c>
      <c r="E2294" s="5" t="s">
        <v>425</v>
      </c>
      <c r="F2294" s="3" t="s">
        <v>426</v>
      </c>
      <c r="G2294" s="3" t="s">
        <v>71</v>
      </c>
      <c r="H2294" s="2" t="s">
        <v>50</v>
      </c>
      <c r="I2294" s="2" t="s">
        <v>5466</v>
      </c>
      <c r="J2294" s="3" t="str">
        <f>HYPERLINK("https://www.boe.es/gazeta/dias/1829/10/15/pdfs/GMD-1829-147.pdf#page=2","Abrir facsímil")</f>
        <v>Abrir facsímil</v>
      </c>
      <c r="K2294" s="3" t="s">
        <v>52</v>
      </c>
    </row>
    <row r="2295" spans="1:11" ht="42" customHeight="1">
      <c r="A2295" s="2" t="s">
        <v>5467</v>
      </c>
      <c r="B2295" s="2" t="s">
        <v>5467</v>
      </c>
      <c r="C2295" s="2" t="s">
        <v>41</v>
      </c>
      <c r="D2295" s="2" t="s">
        <v>42</v>
      </c>
      <c r="E2295" s="5" t="s">
        <v>91</v>
      </c>
      <c r="F2295" s="3" t="s">
        <v>92</v>
      </c>
      <c r="G2295" s="3" t="s">
        <v>30</v>
      </c>
      <c r="H2295" s="2" t="s">
        <v>50</v>
      </c>
      <c r="I2295" s="2" t="s">
        <v>5468</v>
      </c>
      <c r="J2295" s="3" t="str">
        <f>HYPERLINK("https://www.boe.es/gazeta/dias/1829/02/28/pdfs/GMD-1829-26.pdf#page=4","Abrir facsímil")</f>
        <v>Abrir facsímil</v>
      </c>
      <c r="K2295" s="3" t="s">
        <v>52</v>
      </c>
    </row>
    <row r="2296" spans="1:11" ht="42" customHeight="1">
      <c r="A2296" s="2" t="s">
        <v>5469</v>
      </c>
      <c r="B2296" s="2" t="s">
        <v>5470</v>
      </c>
      <c r="C2296" s="2" t="s">
        <v>41</v>
      </c>
      <c r="D2296" s="2" t="s">
        <v>42</v>
      </c>
      <c r="E2296" s="5" t="s">
        <v>102</v>
      </c>
      <c r="F2296" s="3" t="s">
        <v>103</v>
      </c>
      <c r="G2296" s="3" t="s">
        <v>71</v>
      </c>
      <c r="H2296" s="2" t="s">
        <v>50</v>
      </c>
      <c r="I2296" s="2" t="s">
        <v>5471</v>
      </c>
      <c r="J2296" s="3" t="str">
        <f>HYPERLINK("https://www.boe.es/gazeta/dias/1829/01/31/pdfs/GMD-1829-14.pdf#page=2","Abrir facsímil")</f>
        <v>Abrir facsímil</v>
      </c>
      <c r="K2296" s="3" t="s">
        <v>52</v>
      </c>
    </row>
    <row r="2297" spans="1:11" ht="42" customHeight="1">
      <c r="A2297" s="2" t="s">
        <v>5472</v>
      </c>
      <c r="B2297" s="2" t="s">
        <v>5473</v>
      </c>
      <c r="C2297" s="2" t="s">
        <v>17</v>
      </c>
      <c r="D2297" s="2" t="s">
        <v>18</v>
      </c>
      <c r="E2297" s="5" t="s">
        <v>62</v>
      </c>
      <c r="F2297" s="3" t="s">
        <v>63</v>
      </c>
      <c r="G2297" s="3" t="s">
        <v>64</v>
      </c>
      <c r="H2297" s="2" t="s">
        <v>50</v>
      </c>
      <c r="I2297" s="2" t="s">
        <v>5474</v>
      </c>
      <c r="J2297" s="3" t="str">
        <f>HYPERLINK("https://www.boe.es/gazeta/dias/1829/02/19/pdfs/GMD-1829-22.pdf#page=3","Abrir facsímil")</f>
        <v>Abrir facsímil</v>
      </c>
      <c r="K2297" s="3" t="s">
        <v>52</v>
      </c>
    </row>
    <row r="2298" spans="1:11" ht="42" customHeight="1">
      <c r="A2298" s="2" t="s">
        <v>5475</v>
      </c>
      <c r="B2298" s="2" t="s">
        <v>5476</v>
      </c>
      <c r="C2298" s="2" t="s">
        <v>55</v>
      </c>
      <c r="D2298" s="2" t="s">
        <v>18</v>
      </c>
      <c r="E2298" s="5" t="s">
        <v>521</v>
      </c>
      <c r="F2298" s="3" t="s">
        <v>522</v>
      </c>
      <c r="G2298" s="3" t="s">
        <v>30</v>
      </c>
      <c r="H2298" s="2" t="s">
        <v>50</v>
      </c>
      <c r="I2298" s="2" t="s">
        <v>5477</v>
      </c>
      <c r="J2298" s="3" t="str">
        <f>HYPERLINK("https://www.boe.es/gazeta/dias/1829/01/27/pdfs/GMD-1829-12.pdf#page=4","Abrir facsímil")</f>
        <v>Abrir facsímil</v>
      </c>
      <c r="K2298" s="3" t="s">
        <v>52</v>
      </c>
    </row>
    <row r="2299" spans="1:11" ht="42" customHeight="1">
      <c r="A2299" s="2" t="s">
        <v>5478</v>
      </c>
      <c r="B2299" s="2" t="s">
        <v>5479</v>
      </c>
      <c r="C2299" s="2" t="s">
        <v>27</v>
      </c>
      <c r="D2299" s="2" t="s">
        <v>18</v>
      </c>
      <c r="E2299" s="5" t="s">
        <v>156</v>
      </c>
      <c r="F2299" s="3" t="s">
        <v>157</v>
      </c>
      <c r="G2299" s="3" t="s">
        <v>71</v>
      </c>
      <c r="H2299" s="2" t="s">
        <v>50</v>
      </c>
      <c r="I2299" s="2" t="s">
        <v>5480</v>
      </c>
      <c r="J2299" s="3" t="str">
        <f>HYPERLINK("https://www.boe.es/gazeta/dias/1829/12/05/pdfs/GMD-1829-169.pdf#page=2","Abrir facsímil")</f>
        <v>Abrir facsímil</v>
      </c>
      <c r="K2299" s="3" t="s">
        <v>52</v>
      </c>
    </row>
    <row r="2300" spans="1:11" ht="42" customHeight="1">
      <c r="A2300" s="2" t="s">
        <v>5481</v>
      </c>
      <c r="B2300" s="2" t="s">
        <v>5482</v>
      </c>
      <c r="C2300" s="2" t="s">
        <v>167</v>
      </c>
      <c r="D2300" s="2" t="s">
        <v>18</v>
      </c>
      <c r="E2300" s="5" t="s">
        <v>287</v>
      </c>
      <c r="F2300" s="3" t="s">
        <v>288</v>
      </c>
      <c r="G2300" s="3" t="s">
        <v>45</v>
      </c>
      <c r="H2300" s="2" t="s">
        <v>50</v>
      </c>
      <c r="I2300" s="2" t="s">
        <v>5483</v>
      </c>
      <c r="J2300" s="3" t="str">
        <f>HYPERLINK("https://www.boe.es/gazeta/dias/1829/12/08/pdfs/GMD-1829-170.pdf#page=1","Abrir facsímil")</f>
        <v>Abrir facsímil</v>
      </c>
      <c r="K2300" s="3" t="s">
        <v>52</v>
      </c>
    </row>
    <row r="2301" spans="1:11" ht="42" customHeight="1">
      <c r="A2301" s="2" t="s">
        <v>5484</v>
      </c>
      <c r="B2301" s="2" t="s">
        <v>5485</v>
      </c>
      <c r="C2301" s="2" t="s">
        <v>55</v>
      </c>
      <c r="D2301" s="2" t="s">
        <v>18</v>
      </c>
      <c r="E2301" s="5" t="s">
        <v>238</v>
      </c>
      <c r="F2301" s="3" t="s">
        <v>239</v>
      </c>
      <c r="G2301" s="3" t="s">
        <v>30</v>
      </c>
      <c r="H2301" s="2" t="s">
        <v>50</v>
      </c>
      <c r="I2301" s="2" t="s">
        <v>5486</v>
      </c>
      <c r="J2301" s="3" t="str">
        <f>HYPERLINK("https://www.boe.es/gazeta/dias/1829/07/23/pdfs/GMD-1829-104.pdf#page=4","Abrir facsímil")</f>
        <v>Abrir facsímil</v>
      </c>
      <c r="K2301" s="3" t="s">
        <v>52</v>
      </c>
    </row>
    <row r="2302" spans="1:11" ht="42" customHeight="1">
      <c r="A2302" s="2" t="s">
        <v>5487</v>
      </c>
      <c r="B2302" s="2" t="s">
        <v>5487</v>
      </c>
      <c r="C2302" s="2" t="s">
        <v>41</v>
      </c>
      <c r="D2302" s="2" t="s">
        <v>42</v>
      </c>
      <c r="E2302" s="5" t="s">
        <v>178</v>
      </c>
      <c r="F2302" s="3" t="s">
        <v>179</v>
      </c>
      <c r="G2302" s="3" t="s">
        <v>71</v>
      </c>
      <c r="H2302" s="2" t="s">
        <v>50</v>
      </c>
      <c r="I2302" s="2" t="s">
        <v>5488</v>
      </c>
      <c r="J2302" s="3" t="str">
        <f>HYPERLINK("https://www.boe.es/gazeta/dias/1829/01/15/pdfs/GMD-1829-7.pdf#page=2","Abrir facsímil")</f>
        <v>Abrir facsímil</v>
      </c>
      <c r="K2302" s="3" t="s">
        <v>52</v>
      </c>
    </row>
    <row r="2303" spans="1:11" ht="42" customHeight="1">
      <c r="A2303" s="2" t="s">
        <v>5487</v>
      </c>
      <c r="B2303" s="2" t="s">
        <v>5487</v>
      </c>
      <c r="C2303" s="2" t="s">
        <v>151</v>
      </c>
      <c r="D2303" s="2" t="s">
        <v>18</v>
      </c>
      <c r="E2303" s="5" t="s">
        <v>272</v>
      </c>
      <c r="F2303" s="3" t="s">
        <v>273</v>
      </c>
      <c r="G2303" s="3" t="s">
        <v>21</v>
      </c>
      <c r="H2303" s="2" t="s">
        <v>50</v>
      </c>
      <c r="I2303" s="2" t="s">
        <v>5489</v>
      </c>
      <c r="J2303" s="3" t="str">
        <f>HYPERLINK("https://www.boe.es/gazeta/dias/1829/07/11/pdfs/GMD-1829-99.pdf#page=3","Abrir facsímil")</f>
        <v>Abrir facsímil</v>
      </c>
      <c r="K2303" s="3" t="s">
        <v>52</v>
      </c>
    </row>
    <row r="2304" spans="1:11" ht="42" customHeight="1">
      <c r="A2304" s="2" t="s">
        <v>5490</v>
      </c>
      <c r="B2304" s="2" t="s">
        <v>5491</v>
      </c>
      <c r="C2304" s="2" t="s">
        <v>34</v>
      </c>
      <c r="D2304" s="2" t="s">
        <v>35</v>
      </c>
      <c r="E2304" s="5" t="s">
        <v>1007</v>
      </c>
      <c r="F2304" s="3" t="s">
        <v>1008</v>
      </c>
      <c r="G2304" s="3" t="s">
        <v>30</v>
      </c>
      <c r="H2304" s="2" t="s">
        <v>50</v>
      </c>
      <c r="I2304" s="2" t="s">
        <v>5492</v>
      </c>
      <c r="J2304" s="3" t="str">
        <f>HYPERLINK("https://www.boe.es/gazeta/dias/1829/08/27/pdfs/GMD-1829-119.pdf#page=4","Abrir facsímil")</f>
        <v>Abrir facsímil</v>
      </c>
      <c r="K2304" s="3" t="s">
        <v>52</v>
      </c>
    </row>
    <row r="2305" spans="1:11" ht="42" customHeight="1">
      <c r="A2305" s="2" t="s">
        <v>5493</v>
      </c>
      <c r="B2305" s="2" t="s">
        <v>5494</v>
      </c>
      <c r="C2305" s="2" t="s">
        <v>61</v>
      </c>
      <c r="D2305" s="2" t="s">
        <v>18</v>
      </c>
      <c r="E2305" s="5" t="s">
        <v>576</v>
      </c>
      <c r="F2305" s="3" t="s">
        <v>577</v>
      </c>
      <c r="G2305" s="3" t="s">
        <v>30</v>
      </c>
      <c r="H2305" s="2" t="s">
        <v>50</v>
      </c>
      <c r="I2305" s="2" t="s">
        <v>5495</v>
      </c>
      <c r="J2305" s="3" t="str">
        <f>HYPERLINK("https://www.boe.es/gazeta/dias/1829/04/25/pdfs/GMD-1829-50.pdf#page=4","Abrir facsímil")</f>
        <v>Abrir facsímil</v>
      </c>
      <c r="K2305" s="3" t="s">
        <v>52</v>
      </c>
    </row>
    <row r="2306" spans="1:11" ht="42" customHeight="1">
      <c r="A2306" s="2" t="s">
        <v>5496</v>
      </c>
      <c r="B2306" s="2" t="s">
        <v>5497</v>
      </c>
      <c r="C2306" s="2" t="s">
        <v>34</v>
      </c>
      <c r="D2306" s="2" t="s">
        <v>35</v>
      </c>
      <c r="E2306" s="5" t="s">
        <v>178</v>
      </c>
      <c r="F2306" s="3" t="s">
        <v>179</v>
      </c>
      <c r="G2306" s="3" t="s">
        <v>30</v>
      </c>
      <c r="H2306" s="2" t="s">
        <v>50</v>
      </c>
      <c r="I2306" s="2" t="s">
        <v>5498</v>
      </c>
      <c r="J2306" s="3" t="str">
        <f>HYPERLINK("https://www.boe.es/gazeta/dias/1829/01/15/pdfs/GMD-1829-7.pdf#page=4","Abrir facsímil")</f>
        <v>Abrir facsímil</v>
      </c>
      <c r="K2306" s="3" t="s">
        <v>52</v>
      </c>
    </row>
    <row r="2307" spans="1:11" ht="42" customHeight="1">
      <c r="A2307" s="2" t="s">
        <v>5496</v>
      </c>
      <c r="B2307" s="2" t="s">
        <v>5497</v>
      </c>
      <c r="C2307" s="2" t="s">
        <v>41</v>
      </c>
      <c r="D2307" s="2" t="s">
        <v>42</v>
      </c>
      <c r="E2307" s="5" t="s">
        <v>1206</v>
      </c>
      <c r="F2307" s="3" t="s">
        <v>1207</v>
      </c>
      <c r="G2307" s="3" t="s">
        <v>30</v>
      </c>
      <c r="H2307" s="2" t="s">
        <v>50</v>
      </c>
      <c r="I2307" s="2" t="s">
        <v>5499</v>
      </c>
      <c r="J2307" s="3" t="str">
        <f>HYPERLINK("https://www.boe.es/gazeta/dias/1829/03/17/pdfs/GMD-1829-33.pdf#page=4","Abrir facsímil")</f>
        <v>Abrir facsímil</v>
      </c>
      <c r="K2307" s="3" t="s">
        <v>52</v>
      </c>
    </row>
    <row r="2308" spans="1:11" ht="42" customHeight="1">
      <c r="A2308" s="2" t="s">
        <v>5500</v>
      </c>
      <c r="B2308" s="2" t="s">
        <v>5501</v>
      </c>
      <c r="C2308" s="2" t="s">
        <v>61</v>
      </c>
      <c r="D2308" s="2" t="s">
        <v>18</v>
      </c>
      <c r="E2308" s="5" t="s">
        <v>287</v>
      </c>
      <c r="F2308" s="3" t="s">
        <v>288</v>
      </c>
      <c r="G2308" s="3" t="s">
        <v>45</v>
      </c>
      <c r="H2308" s="2" t="s">
        <v>22</v>
      </c>
      <c r="I2308" s="2" t="s">
        <v>5502</v>
      </c>
      <c r="J2308" s="3" t="str">
        <f>HYPERLINK("https://www.boe.es/gazeta/dias/1829/12/08/pdfs/GMD-1829-170.pdf#page=1","Abrir facsímil")</f>
        <v>Abrir facsímil</v>
      </c>
      <c r="K2308" s="3" t="s">
        <v>24</v>
      </c>
    </row>
    <row r="2309" spans="1:11" ht="42" customHeight="1">
      <c r="A2309" s="2" t="s">
        <v>5503</v>
      </c>
      <c r="B2309" s="2" t="s">
        <v>5504</v>
      </c>
      <c r="C2309" s="2" t="s">
        <v>17</v>
      </c>
      <c r="D2309" s="2" t="s">
        <v>18</v>
      </c>
      <c r="E2309" s="5" t="s">
        <v>183</v>
      </c>
      <c r="F2309" s="3" t="s">
        <v>184</v>
      </c>
      <c r="G2309" s="3" t="s">
        <v>21</v>
      </c>
      <c r="H2309" s="2" t="s">
        <v>50</v>
      </c>
      <c r="I2309" s="2" t="s">
        <v>5505</v>
      </c>
      <c r="J2309" s="3" t="str">
        <f>HYPERLINK("https://www.boe.es/gazeta/dias/1829/10/13/pdfs/GMD-1829-146.pdf#page=3","Abrir facsímil")</f>
        <v>Abrir facsímil</v>
      </c>
      <c r="K2309" s="3" t="s">
        <v>52</v>
      </c>
    </row>
    <row r="2310" spans="1:11" ht="42" customHeight="1">
      <c r="A2310" s="2" t="s">
        <v>5506</v>
      </c>
      <c r="B2310" s="2" t="s">
        <v>5506</v>
      </c>
      <c r="C2310" s="2" t="s">
        <v>41</v>
      </c>
      <c r="D2310" s="2" t="s">
        <v>42</v>
      </c>
      <c r="E2310" s="5" t="s">
        <v>874</v>
      </c>
      <c r="F2310" s="3" t="s">
        <v>875</v>
      </c>
      <c r="G2310" s="3" t="s">
        <v>21</v>
      </c>
      <c r="H2310" s="2" t="s">
        <v>50</v>
      </c>
      <c r="I2310" s="2" t="s">
        <v>5507</v>
      </c>
      <c r="J2310" s="3" t="str">
        <f>HYPERLINK("https://www.boe.es/gazeta/dias/1829/02/26/pdfs/GMD-1829-25.pdf#page=3","Abrir facsímil")</f>
        <v>Abrir facsímil</v>
      </c>
      <c r="K2310" s="3" t="s">
        <v>52</v>
      </c>
    </row>
    <row r="2311" spans="1:11" ht="42" customHeight="1">
      <c r="A2311" s="2" t="s">
        <v>5508</v>
      </c>
      <c r="B2311" s="2" t="s">
        <v>5509</v>
      </c>
      <c r="C2311" s="2" t="s">
        <v>17</v>
      </c>
      <c r="D2311" s="2" t="s">
        <v>18</v>
      </c>
      <c r="E2311" s="5" t="s">
        <v>178</v>
      </c>
      <c r="F2311" s="3" t="s">
        <v>179</v>
      </c>
      <c r="G2311" s="3" t="s">
        <v>30</v>
      </c>
      <c r="H2311" s="2" t="s">
        <v>50</v>
      </c>
      <c r="I2311" s="2" t="s">
        <v>5510</v>
      </c>
      <c r="J2311" s="3" t="str">
        <f>HYPERLINK("https://www.boe.es/gazeta/dias/1829/01/15/pdfs/GMD-1829-7.pdf#page=4","Abrir facsímil")</f>
        <v>Abrir facsímil</v>
      </c>
      <c r="K2311" s="3" t="s">
        <v>52</v>
      </c>
    </row>
    <row r="2312" spans="1:11" ht="42" customHeight="1">
      <c r="A2312" s="2" t="s">
        <v>5511</v>
      </c>
      <c r="B2312" s="2" t="s">
        <v>5512</v>
      </c>
      <c r="C2312" s="2" t="s">
        <v>34</v>
      </c>
      <c r="D2312" s="2" t="s">
        <v>35</v>
      </c>
      <c r="E2312" s="5" t="s">
        <v>1142</v>
      </c>
      <c r="F2312" s="3" t="s">
        <v>1143</v>
      </c>
      <c r="G2312" s="3" t="s">
        <v>71</v>
      </c>
      <c r="H2312" s="2" t="s">
        <v>50</v>
      </c>
      <c r="I2312" s="2" t="s">
        <v>5513</v>
      </c>
      <c r="J2312" s="3" t="str">
        <f>HYPERLINK("https://www.boe.es/gazeta/dias/1829/04/18/pdfs/GMD-1829-47.pdf#page=2","Abrir facsímil")</f>
        <v>Abrir facsímil</v>
      </c>
      <c r="K2312" s="3" t="s">
        <v>52</v>
      </c>
    </row>
    <row r="2313" spans="1:11" ht="42" customHeight="1">
      <c r="A2313" s="2" t="s">
        <v>5514</v>
      </c>
      <c r="B2313" s="2" t="s">
        <v>5515</v>
      </c>
      <c r="C2313" s="2" t="s">
        <v>34</v>
      </c>
      <c r="D2313" s="2" t="s">
        <v>35</v>
      </c>
      <c r="E2313" s="5" t="s">
        <v>1562</v>
      </c>
      <c r="F2313" s="3" t="s">
        <v>1563</v>
      </c>
      <c r="G2313" s="3" t="s">
        <v>30</v>
      </c>
      <c r="H2313" s="2" t="s">
        <v>50</v>
      </c>
      <c r="I2313" s="2" t="s">
        <v>5516</v>
      </c>
      <c r="J2313" s="3" t="str">
        <f>HYPERLINK("https://www.boe.es/gazeta/dias/1829/05/05/pdfs/GMD-1829-54.pdf#page=4","Abrir facsímil")</f>
        <v>Abrir facsímil</v>
      </c>
      <c r="K2313" s="3" t="s">
        <v>52</v>
      </c>
    </row>
    <row r="2314" spans="1:11" ht="42" customHeight="1">
      <c r="A2314" s="2" t="s">
        <v>5517</v>
      </c>
      <c r="B2314" s="2" t="s">
        <v>5518</v>
      </c>
      <c r="C2314" s="2" t="s">
        <v>41</v>
      </c>
      <c r="D2314" s="2" t="s">
        <v>42</v>
      </c>
      <c r="E2314" s="5" t="s">
        <v>194</v>
      </c>
      <c r="F2314" s="3" t="s">
        <v>195</v>
      </c>
      <c r="G2314" s="3" t="s">
        <v>21</v>
      </c>
      <c r="H2314" s="2" t="s">
        <v>50</v>
      </c>
      <c r="I2314" s="2" t="s">
        <v>5519</v>
      </c>
      <c r="J2314" s="3" t="str">
        <f>HYPERLINK("https://www.boe.es/gazeta/dias/1829/05/07/pdfs/GMD-1829-55.pdf#page=3","Abrir facsímil")</f>
        <v>Abrir facsímil</v>
      </c>
      <c r="K2314" s="3" t="s">
        <v>52</v>
      </c>
    </row>
    <row r="2315" spans="1:11" ht="42" customHeight="1">
      <c r="A2315" s="2" t="s">
        <v>5520</v>
      </c>
      <c r="B2315" s="2" t="s">
        <v>5521</v>
      </c>
      <c r="C2315" s="2" t="s">
        <v>589</v>
      </c>
      <c r="D2315" s="2" t="s">
        <v>35</v>
      </c>
      <c r="E2315" s="5" t="s">
        <v>279</v>
      </c>
      <c r="F2315" s="3" t="s">
        <v>280</v>
      </c>
      <c r="G2315" s="3" t="s">
        <v>30</v>
      </c>
      <c r="H2315" s="2" t="s">
        <v>50</v>
      </c>
      <c r="I2315" s="2" t="s">
        <v>5522</v>
      </c>
      <c r="J2315" s="3" t="str">
        <f>HYPERLINK("https://www.boe.es/gazeta/dias/1829/06/27/pdfs/GMD-1829-93.pdf#page=4","Abrir facsímil")</f>
        <v>Abrir facsímil</v>
      </c>
      <c r="K2315" s="3" t="s">
        <v>52</v>
      </c>
    </row>
    <row r="2316" spans="1:11" ht="42" customHeight="1">
      <c r="A2316" s="2" t="s">
        <v>5523</v>
      </c>
      <c r="B2316" s="2" t="s">
        <v>5524</v>
      </c>
      <c r="C2316" s="2" t="s">
        <v>17</v>
      </c>
      <c r="D2316" s="2" t="s">
        <v>18</v>
      </c>
      <c r="E2316" s="5" t="s">
        <v>1116</v>
      </c>
      <c r="F2316" s="3" t="s">
        <v>1117</v>
      </c>
      <c r="G2316" s="3" t="s">
        <v>30</v>
      </c>
      <c r="H2316" s="2" t="s">
        <v>50</v>
      </c>
      <c r="I2316" s="2" t="s">
        <v>5525</v>
      </c>
      <c r="J2316" s="3" t="str">
        <f>HYPERLINK("https://www.boe.es/gazeta/dias/1829/09/03/pdfs/GMD-1829-122.pdf#page=4","Abrir facsímil")</f>
        <v>Abrir facsímil</v>
      </c>
      <c r="K2316" s="3" t="s">
        <v>52</v>
      </c>
    </row>
    <row r="2317" spans="1:11" ht="42" customHeight="1">
      <c r="A2317" s="2" t="s">
        <v>5526</v>
      </c>
      <c r="B2317" s="2" t="s">
        <v>5527</v>
      </c>
      <c r="C2317" s="2" t="s">
        <v>34</v>
      </c>
      <c r="D2317" s="2" t="s">
        <v>35</v>
      </c>
      <c r="E2317" s="5" t="s">
        <v>147</v>
      </c>
      <c r="F2317" s="3" t="s">
        <v>148</v>
      </c>
      <c r="G2317" s="3" t="s">
        <v>21</v>
      </c>
      <c r="H2317" s="2" t="s">
        <v>50</v>
      </c>
      <c r="I2317" s="2" t="s">
        <v>5528</v>
      </c>
      <c r="J2317" s="3" t="str">
        <f>HYPERLINK("https://www.boe.es/gazeta/dias/1829/12/19/pdfs/GMD-1829-175.pdf#page=3","Abrir facsímil")</f>
        <v>Abrir facsímil</v>
      </c>
      <c r="K2317" s="3" t="s">
        <v>52</v>
      </c>
    </row>
    <row r="2318" spans="1:11" ht="42" customHeight="1">
      <c r="A2318" s="2" t="s">
        <v>5529</v>
      </c>
      <c r="B2318" s="2" t="s">
        <v>5530</v>
      </c>
      <c r="C2318" s="2" t="s">
        <v>27</v>
      </c>
      <c r="D2318" s="2" t="s">
        <v>18</v>
      </c>
      <c r="E2318" s="5" t="s">
        <v>1839</v>
      </c>
      <c r="F2318" s="3" t="s">
        <v>1840</v>
      </c>
      <c r="G2318" s="3" t="s">
        <v>2469</v>
      </c>
      <c r="H2318" s="2" t="s">
        <v>50</v>
      </c>
      <c r="I2318" s="2" t="s">
        <v>5531</v>
      </c>
      <c r="J2318" s="3" t="str">
        <f>HYPERLINK("https://www.boe.es/gazeta/dias/1829/07/28/pdfs/GMD-1829-106.pdf#page=3","Abrir facsímil")</f>
        <v>Abrir facsímil</v>
      </c>
      <c r="K2318" s="3" t="s">
        <v>52</v>
      </c>
    </row>
    <row r="2319" spans="1:11" ht="42" customHeight="1">
      <c r="A2319" s="2" t="s">
        <v>5532</v>
      </c>
      <c r="B2319" s="2" t="s">
        <v>5533</v>
      </c>
      <c r="C2319" s="2" t="s">
        <v>41</v>
      </c>
      <c r="D2319" s="2" t="s">
        <v>42</v>
      </c>
      <c r="E2319" s="5" t="s">
        <v>19</v>
      </c>
      <c r="F2319" s="3" t="s">
        <v>20</v>
      </c>
      <c r="G2319" s="3" t="s">
        <v>21</v>
      </c>
      <c r="H2319" s="2" t="s">
        <v>50</v>
      </c>
      <c r="I2319" s="2" t="s">
        <v>5534</v>
      </c>
      <c r="J2319" s="3" t="str">
        <f>HYPERLINK("https://www.boe.es/gazeta/dias/1829/11/21/pdfs/GMD-1829-163.pdf#page=3","Abrir facsímil")</f>
        <v>Abrir facsímil</v>
      </c>
      <c r="K2319" s="3" t="s">
        <v>52</v>
      </c>
    </row>
    <row r="2320" spans="1:11" ht="42" customHeight="1">
      <c r="A2320" s="2" t="s">
        <v>5535</v>
      </c>
      <c r="B2320" s="2" t="s">
        <v>5536</v>
      </c>
      <c r="C2320" s="2" t="s">
        <v>34</v>
      </c>
      <c r="D2320" s="2" t="s">
        <v>35</v>
      </c>
      <c r="E2320" s="5" t="s">
        <v>330</v>
      </c>
      <c r="F2320" s="3" t="s">
        <v>331</v>
      </c>
      <c r="G2320" s="3" t="s">
        <v>21</v>
      </c>
      <c r="H2320" s="2" t="s">
        <v>50</v>
      </c>
      <c r="I2320" s="2" t="s">
        <v>5537</v>
      </c>
      <c r="J2320" s="3" t="str">
        <f>HYPERLINK("https://www.boe.es/gazeta/dias/1829/10/08/pdfs/GMD-1829-144.pdf#page=3","Abrir facsímil")</f>
        <v>Abrir facsímil</v>
      </c>
      <c r="K2320" s="3" t="s">
        <v>52</v>
      </c>
    </row>
    <row r="2321" spans="1:11" ht="42" customHeight="1">
      <c r="A2321" s="2" t="s">
        <v>5538</v>
      </c>
      <c r="B2321" s="2" t="s">
        <v>5539</v>
      </c>
      <c r="C2321" s="2" t="s">
        <v>34</v>
      </c>
      <c r="D2321" s="2" t="s">
        <v>35</v>
      </c>
      <c r="E2321" s="5" t="s">
        <v>83</v>
      </c>
      <c r="F2321" s="3" t="s">
        <v>84</v>
      </c>
      <c r="G2321" s="3" t="s">
        <v>1177</v>
      </c>
      <c r="H2321" s="2" t="s">
        <v>50</v>
      </c>
      <c r="I2321" s="2" t="s">
        <v>5540</v>
      </c>
      <c r="J2321" s="3" t="str">
        <f>HYPERLINK("https://www.boe.es/gazeta/dias/1829/08/04/pdfs/GMD-1829-109.pdf#page=3","Abrir facsímil")</f>
        <v>Abrir facsímil</v>
      </c>
      <c r="K2321" s="3" t="s">
        <v>52</v>
      </c>
    </row>
    <row r="2322" spans="1:11" ht="42" customHeight="1">
      <c r="A2322" s="2" t="s">
        <v>5541</v>
      </c>
      <c r="B2322" s="2" t="s">
        <v>5542</v>
      </c>
      <c r="C2322" s="2" t="s">
        <v>17</v>
      </c>
      <c r="D2322" s="2" t="s">
        <v>18</v>
      </c>
      <c r="E2322" s="5" t="s">
        <v>194</v>
      </c>
      <c r="F2322" s="3" t="s">
        <v>195</v>
      </c>
      <c r="G2322" s="3" t="s">
        <v>21</v>
      </c>
      <c r="H2322" s="2" t="s">
        <v>50</v>
      </c>
      <c r="I2322" s="2" t="s">
        <v>5543</v>
      </c>
      <c r="J2322" s="3" t="str">
        <f>HYPERLINK("https://www.boe.es/gazeta/dias/1829/05/07/pdfs/GMD-1829-55.pdf#page=3","Abrir facsímil")</f>
        <v>Abrir facsímil</v>
      </c>
      <c r="K2322" s="3" t="s">
        <v>52</v>
      </c>
    </row>
    <row r="2323" spans="1:11" ht="42" customHeight="1">
      <c r="A2323" s="2" t="s">
        <v>5544</v>
      </c>
      <c r="B2323" s="2" t="s">
        <v>5544</v>
      </c>
      <c r="C2323" s="2" t="s">
        <v>41</v>
      </c>
      <c r="D2323" s="2" t="s">
        <v>42</v>
      </c>
      <c r="E2323" s="5" t="s">
        <v>504</v>
      </c>
      <c r="F2323" s="3" t="s">
        <v>505</v>
      </c>
      <c r="G2323" s="3" t="s">
        <v>71</v>
      </c>
      <c r="H2323" s="2" t="s">
        <v>50</v>
      </c>
      <c r="I2323" s="2" t="s">
        <v>5545</v>
      </c>
      <c r="J2323" s="3" t="str">
        <f>HYPERLINK("https://www.boe.es/gazeta/dias/1829/12/03/pdfs/GMD-1829-168.pdf#page=2","Abrir facsímil")</f>
        <v>Abrir facsímil</v>
      </c>
      <c r="K2323" s="3" t="s">
        <v>52</v>
      </c>
    </row>
    <row r="2324" spans="1:11" ht="42" customHeight="1">
      <c r="A2324" s="2" t="s">
        <v>5546</v>
      </c>
      <c r="B2324" s="2" t="s">
        <v>5547</v>
      </c>
      <c r="C2324" s="2" t="s">
        <v>41</v>
      </c>
      <c r="D2324" s="2" t="s">
        <v>42</v>
      </c>
      <c r="E2324" s="5" t="s">
        <v>194</v>
      </c>
      <c r="F2324" s="3" t="s">
        <v>195</v>
      </c>
      <c r="G2324" s="3" t="s">
        <v>21</v>
      </c>
      <c r="H2324" s="2" t="s">
        <v>50</v>
      </c>
      <c r="I2324" s="2" t="s">
        <v>5548</v>
      </c>
      <c r="J2324" s="3" t="str">
        <f>HYPERLINK("https://www.boe.es/gazeta/dias/1829/05/07/pdfs/GMD-1829-55.pdf#page=3","Abrir facsímil")</f>
        <v>Abrir facsímil</v>
      </c>
      <c r="K2324" s="3" t="s">
        <v>52</v>
      </c>
    </row>
    <row r="2325" spans="1:11" ht="42" customHeight="1">
      <c r="A2325" s="2" t="s">
        <v>5549</v>
      </c>
      <c r="B2325" s="2" t="s">
        <v>5549</v>
      </c>
      <c r="C2325" s="2" t="s">
        <v>41</v>
      </c>
      <c r="D2325" s="2" t="s">
        <v>42</v>
      </c>
      <c r="E2325" s="5" t="s">
        <v>461</v>
      </c>
      <c r="F2325" s="3" t="s">
        <v>462</v>
      </c>
      <c r="G2325" s="3" t="s">
        <v>21</v>
      </c>
      <c r="H2325" s="2" t="s">
        <v>50</v>
      </c>
      <c r="I2325" s="2" t="s">
        <v>5550</v>
      </c>
      <c r="J2325" s="3" t="str">
        <f>HYPERLINK("https://www.boe.es/gazeta/dias/1829/03/05/pdfs/GMD-1829-28.pdf#page=3","Abrir facsímil")</f>
        <v>Abrir facsímil</v>
      </c>
      <c r="K2325" s="3" t="s">
        <v>52</v>
      </c>
    </row>
    <row r="2326" spans="1:11" ht="42" customHeight="1">
      <c r="A2326" s="2" t="s">
        <v>5551</v>
      </c>
      <c r="B2326" s="2" t="s">
        <v>5551</v>
      </c>
      <c r="C2326" s="2" t="s">
        <v>41</v>
      </c>
      <c r="D2326" s="2" t="s">
        <v>42</v>
      </c>
      <c r="E2326" s="5" t="s">
        <v>107</v>
      </c>
      <c r="F2326" s="3" t="s">
        <v>108</v>
      </c>
      <c r="G2326" s="3" t="s">
        <v>21</v>
      </c>
      <c r="H2326" s="2" t="s">
        <v>50</v>
      </c>
      <c r="I2326" s="2" t="s">
        <v>5552</v>
      </c>
      <c r="J2326" s="3" t="str">
        <f>HYPERLINK("https://www.boe.es/gazeta/dias/1829/03/14/pdfs/GMD-1829-32.pdf#page=3","Abrir facsímil")</f>
        <v>Abrir facsímil</v>
      </c>
      <c r="K2326" s="3" t="s">
        <v>52</v>
      </c>
    </row>
    <row r="2327" spans="1:11" ht="42" customHeight="1">
      <c r="A2327" s="2" t="s">
        <v>5551</v>
      </c>
      <c r="B2327" s="2" t="s">
        <v>5551</v>
      </c>
      <c r="C2327" s="2" t="s">
        <v>41</v>
      </c>
      <c r="D2327" s="2" t="s">
        <v>42</v>
      </c>
      <c r="E2327" s="5" t="s">
        <v>1061</v>
      </c>
      <c r="F2327" s="3" t="s">
        <v>1062</v>
      </c>
      <c r="G2327" s="3" t="s">
        <v>21</v>
      </c>
      <c r="H2327" s="2" t="s">
        <v>50</v>
      </c>
      <c r="I2327" s="2" t="s">
        <v>5553</v>
      </c>
      <c r="J2327" s="3" t="str">
        <f>HYPERLINK("https://www.boe.es/gazeta/dias/1829/07/16/pdfs/GMD-1829-101.pdf#page=3","Abrir facsímil")</f>
        <v>Abrir facsímil</v>
      </c>
      <c r="K2327" s="3" t="s">
        <v>52</v>
      </c>
    </row>
    <row r="2328" spans="1:11" ht="42" customHeight="1">
      <c r="A2328" s="2" t="s">
        <v>5551</v>
      </c>
      <c r="B2328" s="2" t="s">
        <v>5551</v>
      </c>
      <c r="C2328" s="2" t="s">
        <v>41</v>
      </c>
      <c r="D2328" s="2" t="s">
        <v>42</v>
      </c>
      <c r="E2328" s="5" t="s">
        <v>1299</v>
      </c>
      <c r="F2328" s="3" t="s">
        <v>1300</v>
      </c>
      <c r="G2328" s="3" t="s">
        <v>30</v>
      </c>
      <c r="H2328" s="2" t="s">
        <v>50</v>
      </c>
      <c r="I2328" s="2" t="s">
        <v>5554</v>
      </c>
      <c r="J2328" s="3" t="str">
        <f>HYPERLINK("https://www.boe.es/gazeta/dias/1829/12/22/pdfs/GMD-1829-176.pdf#page=4","Abrir facsímil")</f>
        <v>Abrir facsímil</v>
      </c>
      <c r="K2328" s="3" t="s">
        <v>52</v>
      </c>
    </row>
    <row r="2329" spans="1:11" ht="42" customHeight="1">
      <c r="A2329" s="2" t="s">
        <v>5555</v>
      </c>
      <c r="B2329" s="2" t="s">
        <v>5556</v>
      </c>
      <c r="C2329" s="2" t="s">
        <v>34</v>
      </c>
      <c r="D2329" s="2" t="s">
        <v>35</v>
      </c>
      <c r="E2329" s="5" t="s">
        <v>958</v>
      </c>
      <c r="F2329" s="3" t="s">
        <v>959</v>
      </c>
      <c r="G2329" s="3" t="s">
        <v>30</v>
      </c>
      <c r="H2329" s="2" t="s">
        <v>50</v>
      </c>
      <c r="I2329" s="2" t="s">
        <v>5557</v>
      </c>
      <c r="J2329" s="3" t="str">
        <f>HYPERLINK("https://www.boe.es/gazeta/dias/1829/09/19/pdfs/GMD-1829-136.pdf#page=4","Abrir facsímil")</f>
        <v>Abrir facsímil</v>
      </c>
      <c r="K2329" s="3" t="s">
        <v>52</v>
      </c>
    </row>
    <row r="2330" spans="1:11" ht="42" customHeight="1">
      <c r="A2330" s="2" t="s">
        <v>5558</v>
      </c>
      <c r="B2330" s="2" t="s">
        <v>5559</v>
      </c>
      <c r="C2330" s="2" t="s">
        <v>55</v>
      </c>
      <c r="D2330" s="2" t="s">
        <v>18</v>
      </c>
      <c r="E2330" s="5" t="s">
        <v>1002</v>
      </c>
      <c r="F2330" s="3" t="s">
        <v>1003</v>
      </c>
      <c r="G2330" s="3" t="s">
        <v>30</v>
      </c>
      <c r="H2330" s="2" t="s">
        <v>50</v>
      </c>
      <c r="I2330" s="2" t="s">
        <v>5560</v>
      </c>
      <c r="J2330" s="3" t="str">
        <f>HYPERLINK("https://www.boe.es/gazeta/dias/1829/04/04/pdfs/GMD-1829-41.pdf#page=4","Abrir facsímil")</f>
        <v>Abrir facsímil</v>
      </c>
      <c r="K2330" s="3" t="s">
        <v>52</v>
      </c>
    </row>
    <row r="2331" spans="1:11" ht="42" customHeight="1">
      <c r="A2331" s="2" t="s">
        <v>5561</v>
      </c>
      <c r="B2331" s="2" t="s">
        <v>5562</v>
      </c>
      <c r="C2331" s="2" t="s">
        <v>41</v>
      </c>
      <c r="D2331" s="2" t="s">
        <v>42</v>
      </c>
      <c r="E2331" s="5" t="s">
        <v>107</v>
      </c>
      <c r="F2331" s="3" t="s">
        <v>108</v>
      </c>
      <c r="G2331" s="3" t="s">
        <v>824</v>
      </c>
      <c r="H2331" s="2" t="s">
        <v>50</v>
      </c>
      <c r="I2331" s="2" t="s">
        <v>5563</v>
      </c>
      <c r="J2331" s="3" t="str">
        <f>HYPERLINK("https://www.boe.es/gazeta/dias/1829/03/14/pdfs/GMD-1829-32.pdf#page=4","Abrir facsímil")</f>
        <v>Abrir facsímil</v>
      </c>
      <c r="K2331" s="3" t="s">
        <v>52</v>
      </c>
    </row>
    <row r="2332" spans="1:11" ht="42" customHeight="1">
      <c r="A2332" s="2" t="s">
        <v>5564</v>
      </c>
      <c r="B2332" s="2" t="s">
        <v>5565</v>
      </c>
      <c r="C2332" s="2" t="s">
        <v>61</v>
      </c>
      <c r="D2332" s="2" t="s">
        <v>18</v>
      </c>
      <c r="E2332" s="5" t="s">
        <v>287</v>
      </c>
      <c r="F2332" s="3" t="s">
        <v>288</v>
      </c>
      <c r="G2332" s="3" t="s">
        <v>45</v>
      </c>
      <c r="H2332" s="2" t="s">
        <v>50</v>
      </c>
      <c r="I2332" s="2" t="s">
        <v>5566</v>
      </c>
      <c r="J2332" s="3" t="str">
        <f>HYPERLINK("https://www.boe.es/gazeta/dias/1829/12/08/pdfs/GMD-1829-170.pdf#page=1","Abrir facsímil")</f>
        <v>Abrir facsímil</v>
      </c>
      <c r="K2332" s="3" t="s">
        <v>52</v>
      </c>
    </row>
    <row r="2333" spans="1:11" ht="42" customHeight="1">
      <c r="A2333" s="2" t="s">
        <v>5567</v>
      </c>
      <c r="B2333" s="2" t="s">
        <v>5567</v>
      </c>
      <c r="C2333" s="2" t="s">
        <v>61</v>
      </c>
      <c r="D2333" s="2" t="s">
        <v>18</v>
      </c>
      <c r="E2333" s="5" t="s">
        <v>56</v>
      </c>
      <c r="F2333" s="3" t="s">
        <v>57</v>
      </c>
      <c r="G2333" s="3" t="s">
        <v>30</v>
      </c>
      <c r="H2333" s="2" t="s">
        <v>50</v>
      </c>
      <c r="I2333" s="2" t="s">
        <v>5568</v>
      </c>
      <c r="J2333" s="3" t="str">
        <f>HYPERLINK("https://www.boe.es/gazeta/dias/1829/09/15/pdfs/GMD-1829-134.pdf#page=4","Abrir facsímil")</f>
        <v>Abrir facsímil</v>
      </c>
      <c r="K2333" s="3" t="s">
        <v>52</v>
      </c>
    </row>
    <row r="2334" spans="1:11" ht="42" customHeight="1">
      <c r="A2334" s="2" t="s">
        <v>5567</v>
      </c>
      <c r="B2334" s="2" t="s">
        <v>5567</v>
      </c>
      <c r="C2334" s="2" t="s">
        <v>17</v>
      </c>
      <c r="D2334" s="2" t="s">
        <v>18</v>
      </c>
      <c r="E2334" s="5" t="s">
        <v>854</v>
      </c>
      <c r="F2334" s="3" t="s">
        <v>855</v>
      </c>
      <c r="G2334" s="3" t="s">
        <v>30</v>
      </c>
      <c r="H2334" s="2" t="s">
        <v>50</v>
      </c>
      <c r="I2334" s="2" t="s">
        <v>5569</v>
      </c>
      <c r="J2334" s="3" t="str">
        <f>HYPERLINK("https://www.boe.es/gazeta/dias/1829/11/03/pdfs/GMD-1829-155.pdf#page=4","Abrir facsímil")</f>
        <v>Abrir facsímil</v>
      </c>
      <c r="K2334" s="3" t="s">
        <v>52</v>
      </c>
    </row>
    <row r="2335" spans="1:11" ht="42" customHeight="1">
      <c r="A2335" s="2" t="s">
        <v>5570</v>
      </c>
      <c r="B2335" s="2" t="s">
        <v>5571</v>
      </c>
      <c r="C2335" s="2" t="s">
        <v>55</v>
      </c>
      <c r="D2335" s="2" t="s">
        <v>18</v>
      </c>
      <c r="E2335" s="5" t="s">
        <v>1608</v>
      </c>
      <c r="F2335" s="3" t="s">
        <v>1609</v>
      </c>
      <c r="G2335" s="3" t="s">
        <v>30</v>
      </c>
      <c r="H2335" s="2" t="s">
        <v>50</v>
      </c>
      <c r="I2335" s="2" t="s">
        <v>5572</v>
      </c>
      <c r="J2335" s="3" t="str">
        <f>HYPERLINK("https://www.boe.es/gazeta/dias/1829/08/22/pdfs/GMD-1829-117.pdf#page=4","Abrir facsímil")</f>
        <v>Abrir facsímil</v>
      </c>
      <c r="K2335" s="3" t="s">
        <v>52</v>
      </c>
    </row>
    <row r="2336" spans="1:11" ht="42" customHeight="1">
      <c r="A2336" s="2" t="s">
        <v>5573</v>
      </c>
      <c r="B2336" s="2" t="s">
        <v>5574</v>
      </c>
      <c r="C2336" s="2" t="s">
        <v>17</v>
      </c>
      <c r="D2336" s="2" t="s">
        <v>18</v>
      </c>
      <c r="E2336" s="5" t="s">
        <v>1387</v>
      </c>
      <c r="F2336" s="3" t="s">
        <v>1388</v>
      </c>
      <c r="G2336" s="3" t="s">
        <v>30</v>
      </c>
      <c r="H2336" s="2" t="s">
        <v>22</v>
      </c>
      <c r="I2336" s="2" t="s">
        <v>5575</v>
      </c>
      <c r="J2336" s="3" t="str">
        <f>HYPERLINK("https://www.boe.es/gazeta/dias/1829/04/09/pdfs/GMD-1829-43.pdf#page=4","Abrir facsímil")</f>
        <v>Abrir facsímil</v>
      </c>
      <c r="K2336" s="3" t="s">
        <v>24</v>
      </c>
    </row>
    <row r="2337" spans="1:11" ht="42" customHeight="1">
      <c r="A2337" s="2" t="s">
        <v>5576</v>
      </c>
      <c r="B2337" s="2" t="s">
        <v>5577</v>
      </c>
      <c r="C2337" s="2" t="s">
        <v>17</v>
      </c>
      <c r="D2337" s="2" t="s">
        <v>18</v>
      </c>
      <c r="E2337" s="5" t="s">
        <v>983</v>
      </c>
      <c r="F2337" s="3" t="s">
        <v>984</v>
      </c>
      <c r="G2337" s="3" t="s">
        <v>30</v>
      </c>
      <c r="H2337" s="2" t="s">
        <v>50</v>
      </c>
      <c r="I2337" s="2" t="s">
        <v>5578</v>
      </c>
      <c r="J2337" s="3" t="str">
        <f>HYPERLINK("https://www.boe.es/gazeta/dias/1829/01/29/pdfs/GMD-1829-13.pdf#page=4","Abrir facsímil")</f>
        <v>Abrir facsímil</v>
      </c>
      <c r="K2337" s="3" t="s">
        <v>52</v>
      </c>
    </row>
    <row r="2338" spans="1:11" ht="42" customHeight="1">
      <c r="A2338" s="2" t="s">
        <v>5579</v>
      </c>
      <c r="B2338" s="2" t="s">
        <v>5580</v>
      </c>
      <c r="C2338" s="2" t="s">
        <v>17</v>
      </c>
      <c r="D2338" s="2" t="s">
        <v>18</v>
      </c>
      <c r="E2338" s="5" t="s">
        <v>363</v>
      </c>
      <c r="F2338" s="3" t="s">
        <v>364</v>
      </c>
      <c r="G2338" s="3" t="s">
        <v>30</v>
      </c>
      <c r="H2338" s="2" t="s">
        <v>50</v>
      </c>
      <c r="I2338" s="2" t="s">
        <v>5581</v>
      </c>
      <c r="J2338" s="3" t="str">
        <f>HYPERLINK("https://www.boe.es/gazeta/dias/1829/03/26/pdfs/GMD-1829-37.pdf#page=4","Abrir facsímil")</f>
        <v>Abrir facsímil</v>
      </c>
      <c r="K2338" s="3" t="s">
        <v>52</v>
      </c>
    </row>
    <row r="2339" spans="1:11" ht="42" customHeight="1">
      <c r="A2339" s="2" t="s">
        <v>5582</v>
      </c>
      <c r="B2339" s="2" t="s">
        <v>5583</v>
      </c>
      <c r="C2339" s="2" t="s">
        <v>34</v>
      </c>
      <c r="D2339" s="2" t="s">
        <v>35</v>
      </c>
      <c r="E2339" s="5" t="s">
        <v>83</v>
      </c>
      <c r="F2339" s="3" t="s">
        <v>84</v>
      </c>
      <c r="G2339" s="3" t="s">
        <v>1177</v>
      </c>
      <c r="H2339" s="2" t="s">
        <v>50</v>
      </c>
      <c r="I2339" s="2" t="s">
        <v>5584</v>
      </c>
      <c r="J2339" s="3" t="str">
        <f>HYPERLINK("https://www.boe.es/gazeta/dias/1829/08/04/pdfs/GMD-1829-109.pdf#page=3","Abrir facsímil")</f>
        <v>Abrir facsímil</v>
      </c>
      <c r="K2339" s="3" t="s">
        <v>52</v>
      </c>
    </row>
    <row r="2340" spans="1:11" ht="42" customHeight="1">
      <c r="A2340" s="2" t="s">
        <v>5585</v>
      </c>
      <c r="B2340" s="2" t="s">
        <v>5586</v>
      </c>
      <c r="C2340" s="2" t="s">
        <v>41</v>
      </c>
      <c r="D2340" s="2" t="s">
        <v>42</v>
      </c>
      <c r="E2340" s="5" t="s">
        <v>1493</v>
      </c>
      <c r="F2340" s="3" t="s">
        <v>1494</v>
      </c>
      <c r="G2340" s="3" t="s">
        <v>1495</v>
      </c>
      <c r="H2340" s="2" t="s">
        <v>22</v>
      </c>
      <c r="I2340" s="2" t="s">
        <v>5587</v>
      </c>
      <c r="J2340" s="3" t="str">
        <f>HYPERLINK("https://www.boe.es/gazeta/dias/1829/05/26/pdfs/GMD-1829-79.pdf#page=4","Abrir facsímil")</f>
        <v>Abrir facsímil</v>
      </c>
      <c r="K2340" s="3" t="s">
        <v>24</v>
      </c>
    </row>
    <row r="2341" spans="1:11" ht="42" customHeight="1">
      <c r="A2341" s="2" t="s">
        <v>5588</v>
      </c>
      <c r="B2341" s="2" t="s">
        <v>5589</v>
      </c>
      <c r="C2341" s="2" t="s">
        <v>41</v>
      </c>
      <c r="D2341" s="2" t="s">
        <v>42</v>
      </c>
      <c r="E2341" s="5" t="s">
        <v>1493</v>
      </c>
      <c r="F2341" s="3" t="s">
        <v>1494</v>
      </c>
      <c r="G2341" s="3" t="s">
        <v>1495</v>
      </c>
      <c r="H2341" s="2" t="s">
        <v>50</v>
      </c>
      <c r="I2341" s="2" t="s">
        <v>5590</v>
      </c>
      <c r="J2341" s="3" t="str">
        <f>HYPERLINK("https://www.boe.es/gazeta/dias/1829/05/26/pdfs/GMD-1829-79.pdf#page=4","Abrir facsímil")</f>
        <v>Abrir facsímil</v>
      </c>
      <c r="K2341" s="3" t="s">
        <v>52</v>
      </c>
    </row>
    <row r="2342" spans="1:11" ht="42" customHeight="1">
      <c r="A2342" s="2" t="s">
        <v>5591</v>
      </c>
      <c r="B2342" s="2" t="s">
        <v>5592</v>
      </c>
      <c r="C2342" s="2" t="s">
        <v>34</v>
      </c>
      <c r="D2342" s="2" t="s">
        <v>35</v>
      </c>
      <c r="E2342" s="5" t="s">
        <v>745</v>
      </c>
      <c r="F2342" s="3" t="s">
        <v>746</v>
      </c>
      <c r="G2342" s="3" t="s">
        <v>30</v>
      </c>
      <c r="H2342" s="2" t="s">
        <v>50</v>
      </c>
      <c r="I2342" s="2" t="s">
        <v>5593</v>
      </c>
      <c r="J2342" s="3" t="str">
        <f>HYPERLINK("https://www.boe.es/gazeta/dias/1829/05/16/pdfs/GMD-1829-72.pdf#page=4","Abrir facsímil")</f>
        <v>Abrir facsímil</v>
      </c>
      <c r="K2342" s="3" t="s">
        <v>52</v>
      </c>
    </row>
    <row r="2343" spans="1:11" ht="42" customHeight="1">
      <c r="A2343" s="2" t="s">
        <v>5594</v>
      </c>
      <c r="B2343" s="2" t="s">
        <v>5595</v>
      </c>
      <c r="C2343" s="2" t="s">
        <v>55</v>
      </c>
      <c r="D2343" s="2" t="s">
        <v>18</v>
      </c>
      <c r="E2343" s="5" t="s">
        <v>521</v>
      </c>
      <c r="F2343" s="3" t="s">
        <v>522</v>
      </c>
      <c r="G2343" s="3" t="s">
        <v>30</v>
      </c>
      <c r="H2343" s="2" t="s">
        <v>50</v>
      </c>
      <c r="I2343" s="2" t="s">
        <v>5596</v>
      </c>
      <c r="J2343" s="3" t="str">
        <f>HYPERLINK("https://www.boe.es/gazeta/dias/1829/01/27/pdfs/GMD-1829-12.pdf#page=4","Abrir facsímil")</f>
        <v>Abrir facsímil</v>
      </c>
      <c r="K2343" s="3" t="s">
        <v>52</v>
      </c>
    </row>
    <row r="2344" spans="1:11" ht="42" customHeight="1">
      <c r="A2344" s="2" t="s">
        <v>5594</v>
      </c>
      <c r="B2344" s="2" t="s">
        <v>5595</v>
      </c>
      <c r="C2344" s="2" t="s">
        <v>41</v>
      </c>
      <c r="D2344" s="2" t="s">
        <v>42</v>
      </c>
      <c r="E2344" s="5" t="s">
        <v>1116</v>
      </c>
      <c r="F2344" s="3" t="s">
        <v>1117</v>
      </c>
      <c r="G2344" s="3" t="s">
        <v>1878</v>
      </c>
      <c r="H2344" s="2" t="s">
        <v>50</v>
      </c>
      <c r="I2344" s="2" t="s">
        <v>5597</v>
      </c>
      <c r="J2344" s="3" t="str">
        <f>HYPERLINK("https://www.boe.es/gazeta/dias/1829/09/03/pdfs/GMD-1829-122.pdf#page=3","Abrir facsímil")</f>
        <v>Abrir facsímil</v>
      </c>
      <c r="K2344" s="3" t="s">
        <v>52</v>
      </c>
    </row>
    <row r="2345" spans="1:11" ht="42" customHeight="1">
      <c r="A2345" s="2" t="s">
        <v>5598</v>
      </c>
      <c r="B2345" s="2" t="s">
        <v>5598</v>
      </c>
      <c r="C2345" s="2" t="s">
        <v>17</v>
      </c>
      <c r="D2345" s="2" t="s">
        <v>18</v>
      </c>
      <c r="E2345" s="5" t="s">
        <v>330</v>
      </c>
      <c r="F2345" s="3" t="s">
        <v>331</v>
      </c>
      <c r="G2345" s="3" t="s">
        <v>21</v>
      </c>
      <c r="H2345" s="2" t="s">
        <v>50</v>
      </c>
      <c r="I2345" s="2" t="s">
        <v>5599</v>
      </c>
      <c r="J2345" s="3" t="str">
        <f>HYPERLINK("https://www.boe.es/gazeta/dias/1829/10/08/pdfs/GMD-1829-144.pdf#page=3","Abrir facsímil")</f>
        <v>Abrir facsímil</v>
      </c>
      <c r="K2345" s="3" t="s">
        <v>52</v>
      </c>
    </row>
    <row r="2346" spans="1:11" ht="42" customHeight="1">
      <c r="A2346" s="2" t="s">
        <v>5600</v>
      </c>
      <c r="B2346" s="2" t="s">
        <v>5601</v>
      </c>
      <c r="C2346" s="2" t="s">
        <v>34</v>
      </c>
      <c r="D2346" s="2" t="s">
        <v>35</v>
      </c>
      <c r="E2346" s="5" t="s">
        <v>238</v>
      </c>
      <c r="F2346" s="3" t="s">
        <v>239</v>
      </c>
      <c r="G2346" s="3" t="s">
        <v>721</v>
      </c>
      <c r="H2346" s="2" t="s">
        <v>50</v>
      </c>
      <c r="I2346" s="2" t="s">
        <v>5602</v>
      </c>
      <c r="J2346" s="3" t="str">
        <f>HYPERLINK("https://www.boe.es/gazeta/dias/1829/07/23/pdfs/GMD-1829-104.pdf#page=3","Abrir facsímil")</f>
        <v>Abrir facsímil</v>
      </c>
      <c r="K2346" s="3" t="s">
        <v>52</v>
      </c>
    </row>
    <row r="2347" spans="1:11" ht="42" customHeight="1">
      <c r="A2347" s="2" t="s">
        <v>5603</v>
      </c>
      <c r="B2347" s="2" t="s">
        <v>5604</v>
      </c>
      <c r="C2347" s="2" t="s">
        <v>17</v>
      </c>
      <c r="D2347" s="2" t="s">
        <v>18</v>
      </c>
      <c r="E2347" s="5" t="s">
        <v>393</v>
      </c>
      <c r="F2347" s="3" t="s">
        <v>394</v>
      </c>
      <c r="G2347" s="3" t="s">
        <v>30</v>
      </c>
      <c r="H2347" s="2" t="s">
        <v>22</v>
      </c>
      <c r="I2347" s="2" t="s">
        <v>5605</v>
      </c>
      <c r="J2347" s="3" t="str">
        <f>HYPERLINK("https://www.boe.es/gazeta/dias/1829/06/04/pdfs/GMD-1829-83.pdf#page=4","Abrir facsímil")</f>
        <v>Abrir facsímil</v>
      </c>
      <c r="K2347" s="3" t="s">
        <v>24</v>
      </c>
    </row>
    <row r="2348" spans="1:11" ht="42" customHeight="1">
      <c r="A2348" s="2" t="s">
        <v>5606</v>
      </c>
      <c r="B2348" s="2" t="s">
        <v>5607</v>
      </c>
      <c r="C2348" s="2" t="s">
        <v>17</v>
      </c>
      <c r="D2348" s="2" t="s">
        <v>18</v>
      </c>
      <c r="E2348" s="5" t="s">
        <v>983</v>
      </c>
      <c r="F2348" s="3" t="s">
        <v>984</v>
      </c>
      <c r="G2348" s="3" t="s">
        <v>30</v>
      </c>
      <c r="H2348" s="2" t="s">
        <v>50</v>
      </c>
      <c r="I2348" s="2" t="s">
        <v>5608</v>
      </c>
      <c r="J2348" s="3" t="str">
        <f>HYPERLINK("https://www.boe.es/gazeta/dias/1829/01/29/pdfs/GMD-1829-13.pdf#page=4","Abrir facsímil")</f>
        <v>Abrir facsímil</v>
      </c>
      <c r="K2348" s="3" t="s">
        <v>52</v>
      </c>
    </row>
    <row r="2349" spans="1:11" ht="42" customHeight="1">
      <c r="A2349" s="2" t="s">
        <v>5609</v>
      </c>
      <c r="B2349" s="2" t="s">
        <v>5609</v>
      </c>
      <c r="C2349" s="2" t="s">
        <v>41</v>
      </c>
      <c r="D2349" s="2" t="s">
        <v>42</v>
      </c>
      <c r="E2349" s="5" t="s">
        <v>28</v>
      </c>
      <c r="F2349" s="3" t="s">
        <v>29</v>
      </c>
      <c r="G2349" s="3" t="s">
        <v>45</v>
      </c>
      <c r="H2349" s="2" t="s">
        <v>50</v>
      </c>
      <c r="I2349" s="2" t="s">
        <v>5610</v>
      </c>
      <c r="J2349" s="3" t="str">
        <f>HYPERLINK("https://www.boe.es/gazeta/dias/1829/10/24/pdfs/GMD-1829-151.pdf#page=1","Abrir facsímil")</f>
        <v>Abrir facsímil</v>
      </c>
      <c r="K2349" s="3" t="s">
        <v>52</v>
      </c>
    </row>
    <row r="2350" spans="1:11" ht="42" customHeight="1">
      <c r="A2350" s="2" t="s">
        <v>5611</v>
      </c>
      <c r="B2350" s="2" t="s">
        <v>5611</v>
      </c>
      <c r="C2350" s="2" t="s">
        <v>41</v>
      </c>
      <c r="D2350" s="2" t="s">
        <v>42</v>
      </c>
      <c r="E2350" s="5" t="s">
        <v>260</v>
      </c>
      <c r="F2350" s="3" t="s">
        <v>261</v>
      </c>
      <c r="G2350" s="3" t="s">
        <v>21</v>
      </c>
      <c r="H2350" s="2" t="s">
        <v>50</v>
      </c>
      <c r="I2350" s="2" t="s">
        <v>5612</v>
      </c>
      <c r="J2350" s="3" t="str">
        <f>HYPERLINK("https://www.boe.es/gazeta/dias/1829/05/30/pdfs/GMD-1829-81.pdf#page=3","Abrir facsímil")</f>
        <v>Abrir facsímil</v>
      </c>
      <c r="K2350" s="3" t="s">
        <v>52</v>
      </c>
    </row>
    <row r="2351" spans="1:11" ht="42" customHeight="1">
      <c r="A2351" s="2" t="s">
        <v>5613</v>
      </c>
      <c r="B2351" s="2" t="s">
        <v>5613</v>
      </c>
      <c r="C2351" s="2" t="s">
        <v>41</v>
      </c>
      <c r="D2351" s="2" t="s">
        <v>42</v>
      </c>
      <c r="E2351" s="5" t="s">
        <v>403</v>
      </c>
      <c r="F2351" s="3" t="s">
        <v>404</v>
      </c>
      <c r="G2351" s="3" t="s">
        <v>71</v>
      </c>
      <c r="H2351" s="2" t="s">
        <v>50</v>
      </c>
      <c r="I2351" s="2" t="s">
        <v>5614</v>
      </c>
      <c r="J2351" s="3" t="str">
        <f>HYPERLINK("https://www.boe.es/gazeta/dias/1829/10/22/pdfs/GMD-1829-150.pdf#page=2","Abrir facsímil")</f>
        <v>Abrir facsímil</v>
      </c>
      <c r="K2351" s="3" t="s">
        <v>52</v>
      </c>
    </row>
    <row r="2352" spans="1:11" ht="42" customHeight="1">
      <c r="A2352" s="2" t="s">
        <v>5615</v>
      </c>
      <c r="B2352" s="2" t="s">
        <v>5615</v>
      </c>
      <c r="C2352" s="2" t="s">
        <v>41</v>
      </c>
      <c r="D2352" s="2" t="s">
        <v>42</v>
      </c>
      <c r="E2352" s="5" t="s">
        <v>759</v>
      </c>
      <c r="F2352" s="3" t="s">
        <v>760</v>
      </c>
      <c r="G2352" s="3" t="s">
        <v>71</v>
      </c>
      <c r="H2352" s="2" t="s">
        <v>50</v>
      </c>
      <c r="I2352" s="2" t="s">
        <v>5616</v>
      </c>
      <c r="J2352" s="3" t="str">
        <f>HYPERLINK("https://www.boe.es/gazeta/dias/1829/09/12/pdfs/GMD-1829-127.pdf#page=2","Abrir facsímil")</f>
        <v>Abrir facsímil</v>
      </c>
      <c r="K2352" s="3" t="s">
        <v>52</v>
      </c>
    </row>
    <row r="2353" spans="1:11" ht="42" customHeight="1">
      <c r="A2353" s="2" t="s">
        <v>5617</v>
      </c>
      <c r="B2353" s="2" t="s">
        <v>5617</v>
      </c>
      <c r="C2353" s="2" t="s">
        <v>41</v>
      </c>
      <c r="D2353" s="2" t="s">
        <v>42</v>
      </c>
      <c r="E2353" s="5" t="s">
        <v>272</v>
      </c>
      <c r="F2353" s="3" t="s">
        <v>273</v>
      </c>
      <c r="G2353" s="3" t="s">
        <v>45</v>
      </c>
      <c r="H2353" s="2" t="s">
        <v>50</v>
      </c>
      <c r="I2353" s="2" t="s">
        <v>5618</v>
      </c>
      <c r="J2353" s="3" t="str">
        <f>HYPERLINK("https://www.boe.es/gazeta/dias/1829/07/11/pdfs/GMD-1829-99.pdf#page=1","Abrir facsímil")</f>
        <v>Abrir facsímil</v>
      </c>
      <c r="K2353" s="3" t="s">
        <v>52</v>
      </c>
    </row>
    <row r="2354" spans="1:11" ht="42" customHeight="1">
      <c r="A2354" s="2" t="s">
        <v>5619</v>
      </c>
      <c r="B2354" s="2" t="s">
        <v>5619</v>
      </c>
      <c r="C2354" s="2" t="s">
        <v>41</v>
      </c>
      <c r="D2354" s="2" t="s">
        <v>42</v>
      </c>
      <c r="E2354" s="5" t="s">
        <v>647</v>
      </c>
      <c r="F2354" s="3" t="s">
        <v>648</v>
      </c>
      <c r="G2354" s="3" t="s">
        <v>915</v>
      </c>
      <c r="H2354" s="2" t="s">
        <v>50</v>
      </c>
      <c r="I2354" s="2" t="s">
        <v>5620</v>
      </c>
      <c r="J2354" s="3" t="str">
        <f>HYPERLINK("https://www.boe.es/gazeta/dias/1829/07/09/pdfs/GMD-1829-98.pdf#page=1","Abrir facsímil")</f>
        <v>Abrir facsímil</v>
      </c>
      <c r="K2354" s="3" t="s">
        <v>52</v>
      </c>
    </row>
    <row r="2355" spans="1:11" ht="42" customHeight="1">
      <c r="A2355" s="2" t="s">
        <v>5621</v>
      </c>
      <c r="B2355" s="2" t="s">
        <v>5621</v>
      </c>
      <c r="C2355" s="2" t="s">
        <v>41</v>
      </c>
      <c r="D2355" s="2" t="s">
        <v>42</v>
      </c>
      <c r="E2355" s="5" t="s">
        <v>56</v>
      </c>
      <c r="F2355" s="3" t="s">
        <v>57</v>
      </c>
      <c r="G2355" s="3" t="s">
        <v>71</v>
      </c>
      <c r="H2355" s="2" t="s">
        <v>50</v>
      </c>
      <c r="I2355" s="2" t="s">
        <v>5622</v>
      </c>
      <c r="J2355" s="3" t="str">
        <f>HYPERLINK("https://www.boe.es/gazeta/dias/1829/09/15/pdfs/GMD-1829-134.pdf#page=2","Abrir facsímil")</f>
        <v>Abrir facsímil</v>
      </c>
      <c r="K2355" s="3" t="s">
        <v>52</v>
      </c>
    </row>
    <row r="2356" spans="1:11" ht="42" customHeight="1">
      <c r="A2356" s="2" t="s">
        <v>5623</v>
      </c>
      <c r="B2356" s="2" t="s">
        <v>5623</v>
      </c>
      <c r="C2356" s="2" t="s">
        <v>41</v>
      </c>
      <c r="D2356" s="2" t="s">
        <v>42</v>
      </c>
      <c r="E2356" s="5" t="s">
        <v>623</v>
      </c>
      <c r="F2356" s="3" t="s">
        <v>624</v>
      </c>
      <c r="G2356" s="3" t="s">
        <v>21</v>
      </c>
      <c r="H2356" s="2" t="s">
        <v>50</v>
      </c>
      <c r="I2356" s="2" t="s">
        <v>5624</v>
      </c>
      <c r="J2356" s="3" t="str">
        <f>HYPERLINK("https://www.boe.es/gazeta/dias/1829/03/28/pdfs/GMD-1829-38.pdf#page=3","Abrir facsímil")</f>
        <v>Abrir facsímil</v>
      </c>
      <c r="K2356" s="3" t="s">
        <v>52</v>
      </c>
    </row>
    <row r="2357" spans="1:11" ht="42" customHeight="1">
      <c r="A2357" s="2" t="s">
        <v>5623</v>
      </c>
      <c r="B2357" s="2" t="s">
        <v>5623</v>
      </c>
      <c r="C2357" s="2" t="s">
        <v>41</v>
      </c>
      <c r="D2357" s="2" t="s">
        <v>42</v>
      </c>
      <c r="E2357" s="5" t="s">
        <v>674</v>
      </c>
      <c r="F2357" s="3" t="s">
        <v>675</v>
      </c>
      <c r="G2357" s="3" t="s">
        <v>21</v>
      </c>
      <c r="H2357" s="2" t="s">
        <v>50</v>
      </c>
      <c r="I2357" s="2" t="s">
        <v>5625</v>
      </c>
      <c r="J2357" s="3" t="str">
        <f>HYPERLINK("https://www.boe.es/gazeta/dias/1829/05/23/pdfs/GMD-1829-78.pdf#page=3","Abrir facsímil")</f>
        <v>Abrir facsímil</v>
      </c>
      <c r="K2357" s="3" t="s">
        <v>52</v>
      </c>
    </row>
    <row r="2358" spans="1:11" ht="42" customHeight="1">
      <c r="A2358" s="2" t="s">
        <v>5623</v>
      </c>
      <c r="B2358" s="2" t="s">
        <v>5623</v>
      </c>
      <c r="C2358" s="2" t="s">
        <v>41</v>
      </c>
      <c r="D2358" s="2" t="s">
        <v>42</v>
      </c>
      <c r="E2358" s="5" t="s">
        <v>164</v>
      </c>
      <c r="F2358" s="3" t="s">
        <v>165</v>
      </c>
      <c r="G2358" s="3" t="s">
        <v>45</v>
      </c>
      <c r="H2358" s="2" t="s">
        <v>50</v>
      </c>
      <c r="I2358" s="2" t="s">
        <v>5626</v>
      </c>
      <c r="J2358" s="3" t="str">
        <f>HYPERLINK("https://www.boe.es/gazeta/dias/1829/06/06/pdfs/GMD-1829-84.pdf#page=1","Abrir facsímil")</f>
        <v>Abrir facsímil</v>
      </c>
      <c r="K2358" s="3" t="s">
        <v>52</v>
      </c>
    </row>
    <row r="2359" spans="1:11" ht="42" customHeight="1">
      <c r="A2359" s="2" t="s">
        <v>5623</v>
      </c>
      <c r="B2359" s="2" t="s">
        <v>5623</v>
      </c>
      <c r="C2359" s="2" t="s">
        <v>41</v>
      </c>
      <c r="D2359" s="2" t="s">
        <v>42</v>
      </c>
      <c r="E2359" s="5" t="s">
        <v>279</v>
      </c>
      <c r="F2359" s="3" t="s">
        <v>280</v>
      </c>
      <c r="G2359" s="3" t="s">
        <v>45</v>
      </c>
      <c r="H2359" s="2" t="s">
        <v>50</v>
      </c>
      <c r="I2359" s="2" t="s">
        <v>5627</v>
      </c>
      <c r="J2359" s="3" t="str">
        <f>HYPERLINK("https://www.boe.es/gazeta/dias/1829/06/27/pdfs/GMD-1829-93.pdf#page=1","Abrir facsímil")</f>
        <v>Abrir facsímil</v>
      </c>
      <c r="K2359" s="3" t="s">
        <v>52</v>
      </c>
    </row>
    <row r="2360" spans="1:11" ht="42" customHeight="1">
      <c r="A2360" s="2" t="s">
        <v>5623</v>
      </c>
      <c r="B2360" s="2" t="s">
        <v>5623</v>
      </c>
      <c r="C2360" s="2" t="s">
        <v>41</v>
      </c>
      <c r="D2360" s="2" t="s">
        <v>42</v>
      </c>
      <c r="E2360" s="5" t="s">
        <v>1291</v>
      </c>
      <c r="F2360" s="3" t="s">
        <v>1292</v>
      </c>
      <c r="G2360" s="3" t="s">
        <v>21</v>
      </c>
      <c r="H2360" s="2" t="s">
        <v>50</v>
      </c>
      <c r="I2360" s="2" t="s">
        <v>5628</v>
      </c>
      <c r="J2360" s="3" t="str">
        <f>HYPERLINK("https://www.boe.es/gazeta/dias/1829/12/17/pdfs/GMD-1829-174.pdf#page=3","Abrir facsímil")</f>
        <v>Abrir facsímil</v>
      </c>
      <c r="K2360" s="3" t="s">
        <v>52</v>
      </c>
    </row>
    <row r="2361" spans="1:11" ht="42" customHeight="1">
      <c r="A2361" s="2" t="s">
        <v>5629</v>
      </c>
      <c r="B2361" s="2" t="s">
        <v>5630</v>
      </c>
      <c r="C2361" s="2" t="s">
        <v>17</v>
      </c>
      <c r="D2361" s="2" t="s">
        <v>18</v>
      </c>
      <c r="E2361" s="5" t="s">
        <v>188</v>
      </c>
      <c r="F2361" s="3" t="s">
        <v>189</v>
      </c>
      <c r="G2361" s="3" t="s">
        <v>71</v>
      </c>
      <c r="H2361" s="2" t="s">
        <v>50</v>
      </c>
      <c r="I2361" s="2" t="s">
        <v>5631</v>
      </c>
      <c r="J2361" s="3" t="str">
        <f>HYPERLINK("https://www.boe.es/gazeta/dias/1829/05/02/pdfs/GMD-1829-53.pdf#page=2","Abrir facsímil")</f>
        <v>Abrir facsímil</v>
      </c>
      <c r="K2361" s="3" t="s">
        <v>52</v>
      </c>
    </row>
    <row r="2362" spans="1:11" ht="42" customHeight="1">
      <c r="A2362" s="2" t="s">
        <v>5632</v>
      </c>
      <c r="B2362" s="2" t="s">
        <v>5633</v>
      </c>
      <c r="C2362" s="2" t="s">
        <v>17</v>
      </c>
      <c r="D2362" s="2" t="s">
        <v>18</v>
      </c>
      <c r="E2362" s="5" t="s">
        <v>287</v>
      </c>
      <c r="F2362" s="3" t="s">
        <v>288</v>
      </c>
      <c r="G2362" s="3" t="s">
        <v>45</v>
      </c>
      <c r="H2362" s="2" t="s">
        <v>50</v>
      </c>
      <c r="I2362" s="2" t="s">
        <v>5634</v>
      </c>
      <c r="J2362" s="3" t="str">
        <f>HYPERLINK("https://www.boe.es/gazeta/dias/1829/12/08/pdfs/GMD-1829-170.pdf#page=1","Abrir facsímil")</f>
        <v>Abrir facsímil</v>
      </c>
      <c r="K2362" s="3" t="s">
        <v>52</v>
      </c>
    </row>
    <row r="2363" spans="1:11" ht="42" customHeight="1">
      <c r="A2363" s="2" t="s">
        <v>5635</v>
      </c>
      <c r="B2363" s="2" t="s">
        <v>5635</v>
      </c>
      <c r="C2363" s="2" t="s">
        <v>17</v>
      </c>
      <c r="D2363" s="2" t="s">
        <v>18</v>
      </c>
      <c r="E2363" s="5" t="s">
        <v>1007</v>
      </c>
      <c r="F2363" s="3" t="s">
        <v>1008</v>
      </c>
      <c r="G2363" s="3" t="s">
        <v>30</v>
      </c>
      <c r="H2363" s="2" t="s">
        <v>50</v>
      </c>
      <c r="I2363" s="2" t="s">
        <v>5636</v>
      </c>
      <c r="J2363" s="3" t="str">
        <f>HYPERLINK("https://www.boe.es/gazeta/dias/1829/08/27/pdfs/GMD-1829-119.pdf#page=4","Abrir facsímil")</f>
        <v>Abrir facsímil</v>
      </c>
      <c r="K2363" s="3" t="s">
        <v>52</v>
      </c>
    </row>
    <row r="2364" spans="1:11" ht="42" customHeight="1">
      <c r="A2364" s="2" t="s">
        <v>5637</v>
      </c>
      <c r="B2364" s="2" t="s">
        <v>5637</v>
      </c>
      <c r="C2364" s="2" t="s">
        <v>41</v>
      </c>
      <c r="D2364" s="2" t="s">
        <v>42</v>
      </c>
      <c r="E2364" s="5" t="s">
        <v>107</v>
      </c>
      <c r="F2364" s="3" t="s">
        <v>108</v>
      </c>
      <c r="G2364" s="3" t="s">
        <v>45</v>
      </c>
      <c r="H2364" s="2" t="s">
        <v>50</v>
      </c>
      <c r="I2364" s="2" t="s">
        <v>5638</v>
      </c>
      <c r="J2364" s="3" t="str">
        <f>HYPERLINK("https://www.boe.es/gazeta/dias/1829/03/14/pdfs/GMD-1829-32.pdf#page=1","Abrir facsímil")</f>
        <v>Abrir facsímil</v>
      </c>
      <c r="K2364" s="3" t="s">
        <v>52</v>
      </c>
    </row>
    <row r="2365" spans="1:11" ht="42" customHeight="1">
      <c r="A2365" s="2" t="s">
        <v>5639</v>
      </c>
      <c r="B2365" s="2" t="s">
        <v>5639</v>
      </c>
      <c r="C2365" s="2" t="s">
        <v>34</v>
      </c>
      <c r="D2365" s="2" t="s">
        <v>35</v>
      </c>
      <c r="E2365" s="5" t="s">
        <v>202</v>
      </c>
      <c r="F2365" s="3" t="s">
        <v>203</v>
      </c>
      <c r="G2365" s="3" t="s">
        <v>45</v>
      </c>
      <c r="H2365" s="2" t="s">
        <v>50</v>
      </c>
      <c r="I2365" s="2" t="s">
        <v>5640</v>
      </c>
      <c r="J2365" s="3" t="str">
        <f>HYPERLINK("https://www.boe.es/gazeta/dias/1829/04/07/pdfs/GMD-1829-42.pdf#page=1","Abrir facsímil")</f>
        <v>Abrir facsímil</v>
      </c>
      <c r="K2365" s="3" t="s">
        <v>52</v>
      </c>
    </row>
    <row r="2366" spans="1:11" ht="42" customHeight="1">
      <c r="A2366" s="2" t="s">
        <v>5641</v>
      </c>
      <c r="B2366" s="2" t="s">
        <v>5641</v>
      </c>
      <c r="C2366" s="2" t="s">
        <v>34</v>
      </c>
      <c r="D2366" s="2" t="s">
        <v>35</v>
      </c>
      <c r="E2366" s="5" t="s">
        <v>1679</v>
      </c>
      <c r="F2366" s="3" t="s">
        <v>1680</v>
      </c>
      <c r="G2366" s="3" t="s">
        <v>30</v>
      </c>
      <c r="H2366" s="2" t="s">
        <v>50</v>
      </c>
      <c r="I2366" s="2" t="s">
        <v>5642</v>
      </c>
      <c r="J2366" s="3" t="str">
        <f>HYPERLINK("https://www.boe.es/gazeta/dias/1829/01/24/pdfs/GMD-1829-11.pdf#page=4","Abrir facsímil")</f>
        <v>Abrir facsímil</v>
      </c>
      <c r="K2366" s="3" t="s">
        <v>52</v>
      </c>
    </row>
    <row r="2367" spans="1:11" ht="42" customHeight="1">
      <c r="A2367" s="2" t="s">
        <v>5641</v>
      </c>
      <c r="B2367" s="2" t="s">
        <v>5641</v>
      </c>
      <c r="C2367" s="2" t="s">
        <v>34</v>
      </c>
      <c r="D2367" s="2" t="s">
        <v>35</v>
      </c>
      <c r="E2367" s="5" t="s">
        <v>198</v>
      </c>
      <c r="F2367" s="3" t="s">
        <v>199</v>
      </c>
      <c r="G2367" s="3" t="s">
        <v>45</v>
      </c>
      <c r="H2367" s="2" t="s">
        <v>50</v>
      </c>
      <c r="I2367" s="2" t="s">
        <v>5643</v>
      </c>
      <c r="J2367" s="3" t="str">
        <f>HYPERLINK("https://www.boe.es/gazeta/dias/1829/05/19/pdfs/GMD-1829-76.pdf#page=1","Abrir facsímil")</f>
        <v>Abrir facsímil</v>
      </c>
      <c r="K2367" s="3" t="s">
        <v>52</v>
      </c>
    </row>
    <row r="2368" spans="1:11" ht="42" customHeight="1">
      <c r="A2368" s="2" t="s">
        <v>5641</v>
      </c>
      <c r="B2368" s="2" t="s">
        <v>5641</v>
      </c>
      <c r="C2368" s="2" t="s">
        <v>34</v>
      </c>
      <c r="D2368" s="2" t="s">
        <v>35</v>
      </c>
      <c r="E2368" s="5" t="s">
        <v>674</v>
      </c>
      <c r="F2368" s="3" t="s">
        <v>675</v>
      </c>
      <c r="G2368" s="3" t="s">
        <v>45</v>
      </c>
      <c r="H2368" s="2" t="s">
        <v>50</v>
      </c>
      <c r="I2368" s="2" t="s">
        <v>5644</v>
      </c>
      <c r="J2368" s="3" t="str">
        <f>HYPERLINK("https://www.boe.es/gazeta/dias/1829/05/23/pdfs/GMD-1829-78.pdf#page=1","Abrir facsímil")</f>
        <v>Abrir facsímil</v>
      </c>
      <c r="K2368" s="3" t="s">
        <v>52</v>
      </c>
    </row>
    <row r="2369" spans="1:11" ht="42" customHeight="1">
      <c r="A2369" s="2" t="s">
        <v>5641</v>
      </c>
      <c r="B2369" s="2" t="s">
        <v>5641</v>
      </c>
      <c r="C2369" s="2" t="s">
        <v>34</v>
      </c>
      <c r="D2369" s="2" t="s">
        <v>35</v>
      </c>
      <c r="E2369" s="5" t="s">
        <v>1015</v>
      </c>
      <c r="F2369" s="3" t="s">
        <v>1016</v>
      </c>
      <c r="G2369" s="3" t="s">
        <v>45</v>
      </c>
      <c r="H2369" s="2" t="s">
        <v>50</v>
      </c>
      <c r="I2369" s="2" t="s">
        <v>5645</v>
      </c>
      <c r="J2369" s="3" t="str">
        <f>HYPERLINK("https://www.boe.es/gazeta/dias/1829/10/17/pdfs/GMD-1829-148.pdf#page=1","Abrir facsímil")</f>
        <v>Abrir facsímil</v>
      </c>
      <c r="K2369" s="3" t="s">
        <v>52</v>
      </c>
    </row>
    <row r="2370" spans="1:11" ht="42" customHeight="1">
      <c r="A2370" s="2" t="s">
        <v>5646</v>
      </c>
      <c r="B2370" s="2" t="s">
        <v>5646</v>
      </c>
      <c r="C2370" s="2" t="s">
        <v>41</v>
      </c>
      <c r="D2370" s="2" t="s">
        <v>42</v>
      </c>
      <c r="E2370" s="5" t="s">
        <v>248</v>
      </c>
      <c r="F2370" s="3" t="s">
        <v>249</v>
      </c>
      <c r="G2370" s="3" t="s">
        <v>45</v>
      </c>
      <c r="H2370" s="2" t="s">
        <v>50</v>
      </c>
      <c r="I2370" s="2" t="s">
        <v>5647</v>
      </c>
      <c r="J2370" s="3" t="str">
        <f>HYPERLINK("https://www.boe.es/gazeta/dias/1829/12/31/pdfs/GMD-1829-180.pdf#page=1","Abrir facsímil")</f>
        <v>Abrir facsímil</v>
      </c>
      <c r="K2370" s="3" t="s">
        <v>52</v>
      </c>
    </row>
    <row r="2371" spans="1:11" ht="42" customHeight="1">
      <c r="A2371" s="2" t="s">
        <v>5648</v>
      </c>
      <c r="B2371" s="2" t="s">
        <v>5648</v>
      </c>
      <c r="C2371" s="2" t="s">
        <v>17</v>
      </c>
      <c r="D2371" s="2" t="s">
        <v>18</v>
      </c>
      <c r="E2371" s="5" t="s">
        <v>120</v>
      </c>
      <c r="F2371" s="3" t="s">
        <v>121</v>
      </c>
      <c r="G2371" s="3" t="s">
        <v>71</v>
      </c>
      <c r="H2371" s="2" t="s">
        <v>50</v>
      </c>
      <c r="I2371" s="2" t="s">
        <v>5649</v>
      </c>
      <c r="J2371" s="3" t="str">
        <f>HYPERLINK("https://www.boe.es/gazeta/dias/1829/09/10/pdfs/GMD-1829-126.pdf#page=2","Abrir facsímil")</f>
        <v>Abrir facsímil</v>
      </c>
      <c r="K2371" s="3" t="s">
        <v>52</v>
      </c>
    </row>
    <row r="2372" spans="1:11" ht="42" customHeight="1">
      <c r="A2372" s="2" t="s">
        <v>5650</v>
      </c>
      <c r="B2372" s="2" t="s">
        <v>5651</v>
      </c>
      <c r="C2372" s="2" t="s">
        <v>17</v>
      </c>
      <c r="D2372" s="2" t="s">
        <v>18</v>
      </c>
      <c r="E2372" s="5" t="s">
        <v>1833</v>
      </c>
      <c r="F2372" s="3" t="s">
        <v>1834</v>
      </c>
      <c r="G2372" s="3" t="s">
        <v>30</v>
      </c>
      <c r="H2372" s="2" t="s">
        <v>50</v>
      </c>
      <c r="I2372" s="2" t="s">
        <v>5652</v>
      </c>
      <c r="J2372" s="3" t="str">
        <f>HYPERLINK("https://www.boe.es/gazeta/dias/1829/07/18/pdfs/GMD-1829-102.pdf#page=4","Abrir facsímil")</f>
        <v>Abrir facsímil</v>
      </c>
      <c r="K2372" s="3" t="s">
        <v>52</v>
      </c>
    </row>
    <row r="2373" spans="1:11" ht="42" customHeight="1">
      <c r="A2373" s="2" t="s">
        <v>5653</v>
      </c>
      <c r="B2373" s="2" t="s">
        <v>5654</v>
      </c>
      <c r="C2373" s="2" t="s">
        <v>27</v>
      </c>
      <c r="D2373" s="2" t="s">
        <v>18</v>
      </c>
      <c r="E2373" s="5" t="s">
        <v>1387</v>
      </c>
      <c r="F2373" s="3" t="s">
        <v>1388</v>
      </c>
      <c r="G2373" s="3" t="s">
        <v>30</v>
      </c>
      <c r="H2373" s="2" t="s">
        <v>50</v>
      </c>
      <c r="I2373" s="2" t="s">
        <v>5655</v>
      </c>
      <c r="J2373" s="3" t="str">
        <f>HYPERLINK("https://www.boe.es/gazeta/dias/1829/04/09/pdfs/GMD-1829-43.pdf#page=4","Abrir facsímil")</f>
        <v>Abrir facsímil</v>
      </c>
      <c r="K2373" s="3" t="s">
        <v>52</v>
      </c>
    </row>
    <row r="2374" spans="1:11" ht="42" customHeight="1">
      <c r="A2374" s="2" t="s">
        <v>5656</v>
      </c>
      <c r="B2374" s="2" t="s">
        <v>5657</v>
      </c>
      <c r="C2374" s="2" t="s">
        <v>55</v>
      </c>
      <c r="D2374" s="2" t="s">
        <v>18</v>
      </c>
      <c r="E2374" s="5" t="s">
        <v>671</v>
      </c>
      <c r="F2374" s="3" t="s">
        <v>672</v>
      </c>
      <c r="G2374" s="3" t="s">
        <v>30</v>
      </c>
      <c r="H2374" s="2" t="s">
        <v>50</v>
      </c>
      <c r="I2374" s="2" t="s">
        <v>5658</v>
      </c>
      <c r="J2374" s="3" t="str">
        <f>HYPERLINK("https://www.boe.es/gazeta/dias/1829/04/11/pdfs/GMD-1829-44.pdf#page=4","Abrir facsímil")</f>
        <v>Abrir facsímil</v>
      </c>
      <c r="K2374" s="3" t="s">
        <v>52</v>
      </c>
    </row>
    <row r="2375" spans="1:11" ht="42" customHeight="1">
      <c r="A2375" s="2" t="s">
        <v>5659</v>
      </c>
      <c r="B2375" s="2" t="s">
        <v>5660</v>
      </c>
      <c r="C2375" s="2" t="s">
        <v>61</v>
      </c>
      <c r="D2375" s="2" t="s">
        <v>18</v>
      </c>
      <c r="E2375" s="5" t="s">
        <v>393</v>
      </c>
      <c r="F2375" s="3" t="s">
        <v>394</v>
      </c>
      <c r="G2375" s="3" t="s">
        <v>30</v>
      </c>
      <c r="H2375" s="2" t="s">
        <v>50</v>
      </c>
      <c r="I2375" s="2" t="s">
        <v>5661</v>
      </c>
      <c r="J2375" s="3" t="str">
        <f>HYPERLINK("https://www.boe.es/gazeta/dias/1829/06/04/pdfs/GMD-1829-83.pdf#page=4","Abrir facsímil")</f>
        <v>Abrir facsímil</v>
      </c>
      <c r="K2375" s="3" t="s">
        <v>52</v>
      </c>
    </row>
    <row r="2376" spans="1:11" ht="42" customHeight="1">
      <c r="A2376" s="2" t="s">
        <v>5662</v>
      </c>
      <c r="B2376" s="2" t="s">
        <v>5663</v>
      </c>
      <c r="C2376" s="2" t="s">
        <v>34</v>
      </c>
      <c r="D2376" s="2" t="s">
        <v>35</v>
      </c>
      <c r="E2376" s="5" t="s">
        <v>48</v>
      </c>
      <c r="F2376" s="3" t="s">
        <v>49</v>
      </c>
      <c r="G2376" s="3" t="s">
        <v>21</v>
      </c>
      <c r="H2376" s="2" t="s">
        <v>50</v>
      </c>
      <c r="I2376" s="2" t="s">
        <v>5664</v>
      </c>
      <c r="J2376" s="3" t="str">
        <f>HYPERLINK("https://www.boe.es/gazeta/dias/1829/01/10/pdfs/GMD-1829-5.pdf#page=3","Abrir facsímil")</f>
        <v>Abrir facsímil</v>
      </c>
      <c r="K2376" s="3" t="s">
        <v>52</v>
      </c>
    </row>
    <row r="2377" spans="1:11" ht="42" customHeight="1">
      <c r="A2377" s="2" t="s">
        <v>5665</v>
      </c>
      <c r="B2377" s="2" t="s">
        <v>5665</v>
      </c>
      <c r="C2377" s="2" t="s">
        <v>41</v>
      </c>
      <c r="D2377" s="2" t="s">
        <v>42</v>
      </c>
      <c r="E2377" s="5" t="s">
        <v>312</v>
      </c>
      <c r="F2377" s="3" t="s">
        <v>313</v>
      </c>
      <c r="G2377" s="3" t="s">
        <v>45</v>
      </c>
      <c r="H2377" s="2" t="s">
        <v>50</v>
      </c>
      <c r="I2377" s="2" t="s">
        <v>5666</v>
      </c>
      <c r="J2377" s="3" t="str">
        <f>HYPERLINK("https://www.boe.es/gazeta/dias/1829/10/20/pdfs/GMD-1829-149.pdf#page=1","Abrir facsímil")</f>
        <v>Abrir facsímil</v>
      </c>
      <c r="K2377" s="3" t="s">
        <v>52</v>
      </c>
    </row>
    <row r="2378" spans="1:11" ht="42" customHeight="1">
      <c r="A2378" s="2" t="s">
        <v>5667</v>
      </c>
      <c r="B2378" s="2" t="s">
        <v>5668</v>
      </c>
      <c r="C2378" s="2" t="s">
        <v>17</v>
      </c>
      <c r="D2378" s="2" t="s">
        <v>18</v>
      </c>
      <c r="E2378" s="5" t="s">
        <v>1046</v>
      </c>
      <c r="F2378" s="3" t="s">
        <v>1047</v>
      </c>
      <c r="G2378" s="3" t="s">
        <v>30</v>
      </c>
      <c r="H2378" s="2" t="s">
        <v>50</v>
      </c>
      <c r="I2378" s="2" t="s">
        <v>5669</v>
      </c>
      <c r="J2378" s="3" t="str">
        <f>HYPERLINK("https://www.boe.es/gazeta/dias/1829/11/17/pdfs/GMD-1829-161.pdf#page=4","Abrir facsímil")</f>
        <v>Abrir facsímil</v>
      </c>
      <c r="K2378" s="3" t="s">
        <v>52</v>
      </c>
    </row>
    <row r="2379" spans="1:11" ht="42" customHeight="1">
      <c r="A2379" s="2" t="s">
        <v>5670</v>
      </c>
      <c r="B2379" s="2" t="s">
        <v>5670</v>
      </c>
      <c r="C2379" s="2" t="s">
        <v>17</v>
      </c>
      <c r="D2379" s="2" t="s">
        <v>18</v>
      </c>
      <c r="E2379" s="5" t="s">
        <v>194</v>
      </c>
      <c r="F2379" s="3" t="s">
        <v>195</v>
      </c>
      <c r="G2379" s="3" t="s">
        <v>21</v>
      </c>
      <c r="H2379" s="2" t="s">
        <v>50</v>
      </c>
      <c r="I2379" s="2" t="s">
        <v>5671</v>
      </c>
      <c r="J2379" s="3" t="str">
        <f>HYPERLINK("https://www.boe.es/gazeta/dias/1829/05/07/pdfs/GMD-1829-55.pdf#page=3","Abrir facsímil")</f>
        <v>Abrir facsímil</v>
      </c>
      <c r="K2379" s="3" t="s">
        <v>52</v>
      </c>
    </row>
    <row r="2380" spans="1:11" ht="42" customHeight="1">
      <c r="A2380" s="2" t="s">
        <v>5672</v>
      </c>
      <c r="B2380" s="2" t="s">
        <v>5673</v>
      </c>
      <c r="C2380" s="2" t="s">
        <v>151</v>
      </c>
      <c r="D2380" s="2" t="s">
        <v>18</v>
      </c>
      <c r="E2380" s="5" t="s">
        <v>1142</v>
      </c>
      <c r="F2380" s="3" t="s">
        <v>1143</v>
      </c>
      <c r="G2380" s="3" t="s">
        <v>21</v>
      </c>
      <c r="H2380" s="2" t="s">
        <v>50</v>
      </c>
      <c r="I2380" s="2" t="s">
        <v>5674</v>
      </c>
      <c r="J2380" s="3" t="str">
        <f>HYPERLINK("https://www.boe.es/gazeta/dias/1829/04/18/pdfs/GMD-1829-47.pdf#page=3","Abrir facsímil")</f>
        <v>Abrir facsímil</v>
      </c>
      <c r="K2380" s="3" t="s">
        <v>52</v>
      </c>
    </row>
    <row r="2381" spans="1:11" ht="42" customHeight="1">
      <c r="A2381" s="2" t="s">
        <v>5675</v>
      </c>
      <c r="B2381" s="2" t="s">
        <v>5676</v>
      </c>
      <c r="C2381" s="2" t="s">
        <v>17</v>
      </c>
      <c r="D2381" s="2" t="s">
        <v>2098</v>
      </c>
      <c r="E2381" s="5" t="s">
        <v>75</v>
      </c>
      <c r="F2381" s="3" t="s">
        <v>5677</v>
      </c>
      <c r="G2381" s="3" t="s">
        <v>45</v>
      </c>
      <c r="H2381" s="2" t="s">
        <v>50</v>
      </c>
      <c r="I2381" s="2" t="s">
        <v>5678</v>
      </c>
      <c r="J2381" s="3" t="str">
        <f>HYPERLINK("https://www.boe.es/gazeta/dias/1829/09/05/pdfs/GMD-1829-124E.pdf#page=1","Abrir facsímil")</f>
        <v>Abrir facsímil</v>
      </c>
      <c r="K2381" s="3" t="s">
        <v>52</v>
      </c>
    </row>
    <row r="2382" spans="1:11" ht="42" customHeight="1">
      <c r="A2382" s="2" t="s">
        <v>5679</v>
      </c>
      <c r="B2382" s="2" t="s">
        <v>5680</v>
      </c>
      <c r="C2382" s="2" t="s">
        <v>55</v>
      </c>
      <c r="D2382" s="2" t="s">
        <v>18</v>
      </c>
      <c r="E2382" s="5" t="s">
        <v>1501</v>
      </c>
      <c r="F2382" s="3" t="s">
        <v>1502</v>
      </c>
      <c r="G2382" s="3" t="s">
        <v>21</v>
      </c>
      <c r="H2382" s="2" t="s">
        <v>50</v>
      </c>
      <c r="I2382" s="2" t="s">
        <v>5681</v>
      </c>
      <c r="J2382" s="3" t="str">
        <f>HYPERLINK("https://www.boe.es/gazeta/dias/1829/04/14/pdfs/GMD-1829-45.pdf#page=3","Abrir facsímil")</f>
        <v>Abrir facsímil</v>
      </c>
      <c r="K2382" s="3" t="s">
        <v>52</v>
      </c>
    </row>
    <row r="2383" spans="1:11" ht="42" customHeight="1">
      <c r="A2383" s="2" t="s">
        <v>5682</v>
      </c>
      <c r="B2383" s="2" t="s">
        <v>5683</v>
      </c>
      <c r="C2383" s="2" t="s">
        <v>17</v>
      </c>
      <c r="D2383" s="2" t="s">
        <v>18</v>
      </c>
      <c r="E2383" s="5" t="s">
        <v>152</v>
      </c>
      <c r="F2383" s="3" t="s">
        <v>153</v>
      </c>
      <c r="G2383" s="3" t="s">
        <v>30</v>
      </c>
      <c r="H2383" s="2" t="s">
        <v>50</v>
      </c>
      <c r="I2383" s="2" t="s">
        <v>5684</v>
      </c>
      <c r="J2383" s="3" t="str">
        <f>HYPERLINK("https://www.boe.es/gazeta/dias/1829/06/02/pdfs/GMD-1829-82.pdf#page=4","Abrir facsímil")</f>
        <v>Abrir facsímil</v>
      </c>
      <c r="K2383" s="3" t="s">
        <v>52</v>
      </c>
    </row>
    <row r="2384" spans="1:11" ht="42" customHeight="1">
      <c r="A2384" s="2" t="s">
        <v>5685</v>
      </c>
      <c r="B2384" s="2" t="s">
        <v>5685</v>
      </c>
      <c r="C2384" s="2" t="s">
        <v>41</v>
      </c>
      <c r="D2384" s="2" t="s">
        <v>42</v>
      </c>
      <c r="E2384" s="5" t="s">
        <v>793</v>
      </c>
      <c r="F2384" s="3" t="s">
        <v>794</v>
      </c>
      <c r="G2384" s="3" t="s">
        <v>30</v>
      </c>
      <c r="H2384" s="2" t="s">
        <v>50</v>
      </c>
      <c r="I2384" s="2" t="s">
        <v>5686</v>
      </c>
      <c r="J2384" s="3" t="str">
        <f>HYPERLINK("https://www.boe.es/gazeta/dias/1829/03/19/pdfs/GMD-1829-34.pdf#page=4","Abrir facsímil")</f>
        <v>Abrir facsímil</v>
      </c>
      <c r="K2384" s="3" t="s">
        <v>52</v>
      </c>
    </row>
    <row r="2385" spans="1:11" ht="42" customHeight="1">
      <c r="A2385" s="2" t="s">
        <v>5687</v>
      </c>
      <c r="B2385" s="2" t="s">
        <v>5688</v>
      </c>
      <c r="C2385" s="2" t="s">
        <v>27</v>
      </c>
      <c r="D2385" s="2" t="s">
        <v>18</v>
      </c>
      <c r="E2385" s="5" t="s">
        <v>507</v>
      </c>
      <c r="F2385" s="3" t="s">
        <v>508</v>
      </c>
      <c r="G2385" s="3" t="s">
        <v>30</v>
      </c>
      <c r="H2385" s="2" t="s">
        <v>50</v>
      </c>
      <c r="I2385" s="2" t="s">
        <v>5689</v>
      </c>
      <c r="J2385" s="3" t="str">
        <f>HYPERLINK("https://www.boe.es/gazeta/dias/1829/12/26/pdfs/GMD-1829-178.pdf#page=4","Abrir facsímil")</f>
        <v>Abrir facsímil</v>
      </c>
      <c r="K2385" s="3" t="s">
        <v>52</v>
      </c>
    </row>
    <row r="2386" spans="1:11" ht="42" customHeight="1">
      <c r="A2386" s="2" t="s">
        <v>5690</v>
      </c>
      <c r="B2386" s="2" t="s">
        <v>5691</v>
      </c>
      <c r="C2386" s="2" t="s">
        <v>151</v>
      </c>
      <c r="D2386" s="2" t="s">
        <v>18</v>
      </c>
      <c r="E2386" s="5" t="s">
        <v>312</v>
      </c>
      <c r="F2386" s="3" t="s">
        <v>313</v>
      </c>
      <c r="G2386" s="3" t="s">
        <v>21</v>
      </c>
      <c r="H2386" s="2" t="s">
        <v>50</v>
      </c>
      <c r="I2386" s="2" t="s">
        <v>5692</v>
      </c>
      <c r="J2386" s="3" t="str">
        <f>HYPERLINK("https://www.boe.es/gazeta/dias/1829/10/20/pdfs/GMD-1829-149.pdf#page=3","Abrir facsímil")</f>
        <v>Abrir facsímil</v>
      </c>
      <c r="K2386" s="3" t="s">
        <v>52</v>
      </c>
    </row>
    <row r="2387" spans="1:11" ht="42" customHeight="1">
      <c r="A2387" s="2" t="s">
        <v>5693</v>
      </c>
      <c r="B2387" s="2" t="s">
        <v>5693</v>
      </c>
      <c r="C2387" s="2" t="s">
        <v>151</v>
      </c>
      <c r="D2387" s="2" t="s">
        <v>18</v>
      </c>
      <c r="E2387" s="5" t="s">
        <v>1764</v>
      </c>
      <c r="F2387" s="3" t="s">
        <v>1765</v>
      </c>
      <c r="G2387" s="3" t="s">
        <v>71</v>
      </c>
      <c r="H2387" s="2" t="s">
        <v>50</v>
      </c>
      <c r="I2387" s="2" t="s">
        <v>5694</v>
      </c>
      <c r="J2387" s="3" t="str">
        <f>HYPERLINK("https://www.boe.es/gazeta/dias/1829/07/02/pdfs/GMD-1829-95.pdf#page=2","Abrir facsímil")</f>
        <v>Abrir facsímil</v>
      </c>
      <c r="K2387" s="3" t="s">
        <v>52</v>
      </c>
    </row>
    <row r="2388" spans="1:11" ht="42" customHeight="1">
      <c r="A2388" s="2" t="s">
        <v>5695</v>
      </c>
      <c r="B2388" s="2" t="s">
        <v>5695</v>
      </c>
      <c r="C2388" s="2" t="s">
        <v>41</v>
      </c>
      <c r="D2388" s="2" t="s">
        <v>42</v>
      </c>
      <c r="E2388" s="5" t="s">
        <v>727</v>
      </c>
      <c r="F2388" s="3" t="s">
        <v>728</v>
      </c>
      <c r="G2388" s="3" t="s">
        <v>21</v>
      </c>
      <c r="H2388" s="2" t="s">
        <v>50</v>
      </c>
      <c r="I2388" s="2" t="s">
        <v>5696</v>
      </c>
      <c r="J2388" s="3" t="str">
        <f>HYPERLINK("https://www.boe.es/gazeta/dias/1829/02/07/pdfs/GMD-1829-17.pdf#page=3","Abrir facsímil")</f>
        <v>Abrir facsímil</v>
      </c>
      <c r="K2388" s="3" t="s">
        <v>52</v>
      </c>
    </row>
    <row r="2389" spans="1:11" ht="42" customHeight="1">
      <c r="A2389" s="2" t="s">
        <v>5697</v>
      </c>
      <c r="B2389" s="2" t="s">
        <v>5697</v>
      </c>
      <c r="C2389" s="2" t="s">
        <v>41</v>
      </c>
      <c r="D2389" s="2" t="s">
        <v>42</v>
      </c>
      <c r="E2389" s="5" t="s">
        <v>1839</v>
      </c>
      <c r="F2389" s="3" t="s">
        <v>1840</v>
      </c>
      <c r="G2389" s="3" t="s">
        <v>71</v>
      </c>
      <c r="H2389" s="2" t="s">
        <v>50</v>
      </c>
      <c r="I2389" s="2" t="s">
        <v>5698</v>
      </c>
      <c r="J2389" s="3" t="str">
        <f>HYPERLINK("https://www.boe.es/gazeta/dias/1829/07/28/pdfs/GMD-1829-106.pdf#page=2","Abrir facsímil")</f>
        <v>Abrir facsímil</v>
      </c>
      <c r="K2389" s="3" t="s">
        <v>52</v>
      </c>
    </row>
    <row r="2390" spans="1:11" ht="42" customHeight="1">
      <c r="A2390" s="2" t="s">
        <v>5699</v>
      </c>
      <c r="B2390" s="2" t="s">
        <v>5700</v>
      </c>
      <c r="C2390" s="2" t="s">
        <v>41</v>
      </c>
      <c r="D2390" s="2" t="s">
        <v>42</v>
      </c>
      <c r="E2390" s="5" t="s">
        <v>75</v>
      </c>
      <c r="F2390" s="3" t="s">
        <v>76</v>
      </c>
      <c r="G2390" s="3" t="s">
        <v>21</v>
      </c>
      <c r="H2390" s="2" t="s">
        <v>50</v>
      </c>
      <c r="I2390" s="2" t="s">
        <v>5701</v>
      </c>
      <c r="J2390" s="3" t="str">
        <f>HYPERLINK("https://www.boe.es/gazeta/dias/1829/09/05/pdfs/GMD-1829-123.pdf#page=3","Abrir facsímil")</f>
        <v>Abrir facsímil</v>
      </c>
      <c r="K2390" s="3" t="s">
        <v>52</v>
      </c>
    </row>
    <row r="2391" spans="1:11" ht="42" customHeight="1">
      <c r="A2391" s="2" t="s">
        <v>5702</v>
      </c>
      <c r="B2391" s="2" t="s">
        <v>5703</v>
      </c>
      <c r="C2391" s="2" t="s">
        <v>167</v>
      </c>
      <c r="D2391" s="2" t="s">
        <v>18</v>
      </c>
      <c r="E2391" s="5" t="s">
        <v>287</v>
      </c>
      <c r="F2391" s="3" t="s">
        <v>288</v>
      </c>
      <c r="G2391" s="3" t="s">
        <v>45</v>
      </c>
      <c r="H2391" s="2" t="s">
        <v>50</v>
      </c>
      <c r="I2391" s="2" t="s">
        <v>5704</v>
      </c>
      <c r="J2391" s="3" t="str">
        <f>HYPERLINK("https://www.boe.es/gazeta/dias/1829/12/08/pdfs/GMD-1829-170.pdf#page=1","Abrir facsímil")</f>
        <v>Abrir facsímil</v>
      </c>
      <c r="K2391" s="3" t="s">
        <v>52</v>
      </c>
    </row>
    <row r="2392" spans="1:11" ht="42" customHeight="1">
      <c r="A2392" s="2" t="s">
        <v>5705</v>
      </c>
      <c r="B2392" s="2" t="s">
        <v>5706</v>
      </c>
      <c r="C2392" s="2" t="s">
        <v>34</v>
      </c>
      <c r="D2392" s="2" t="s">
        <v>35</v>
      </c>
      <c r="E2392" s="5" t="s">
        <v>429</v>
      </c>
      <c r="F2392" s="3" t="s">
        <v>430</v>
      </c>
      <c r="G2392" s="3" t="s">
        <v>30</v>
      </c>
      <c r="H2392" s="2" t="s">
        <v>50</v>
      </c>
      <c r="I2392" s="2" t="s">
        <v>5707</v>
      </c>
      <c r="J2392" s="3" t="str">
        <f>HYPERLINK("https://www.boe.es/gazeta/dias/1829/06/20/pdfs/GMD-1829-90.pdf#page=4","Abrir facsímil")</f>
        <v>Abrir facsímil</v>
      </c>
      <c r="K2392" s="3" t="s">
        <v>52</v>
      </c>
    </row>
    <row r="2393" spans="1:11" ht="42" customHeight="1">
      <c r="A2393" s="2" t="s">
        <v>5708</v>
      </c>
      <c r="B2393" s="2" t="s">
        <v>5708</v>
      </c>
      <c r="C2393" s="2" t="s">
        <v>41</v>
      </c>
      <c r="D2393" s="2" t="s">
        <v>42</v>
      </c>
      <c r="E2393" s="5" t="s">
        <v>142</v>
      </c>
      <c r="F2393" s="3" t="s">
        <v>143</v>
      </c>
      <c r="G2393" s="3" t="s">
        <v>45</v>
      </c>
      <c r="H2393" s="2" t="s">
        <v>50</v>
      </c>
      <c r="I2393" s="2" t="s">
        <v>5709</v>
      </c>
      <c r="J2393" s="3" t="str">
        <f>HYPERLINK("https://www.boe.es/gazeta/dias/1829/10/29/pdfs/GMD-1829-153.pdf#page=1","Abrir facsímil")</f>
        <v>Abrir facsímil</v>
      </c>
      <c r="K2393" s="3" t="s">
        <v>52</v>
      </c>
    </row>
    <row r="2394" spans="1:11" ht="42" customHeight="1">
      <c r="A2394" s="2" t="s">
        <v>5708</v>
      </c>
      <c r="B2394" s="2" t="s">
        <v>5708</v>
      </c>
      <c r="C2394" s="2" t="s">
        <v>41</v>
      </c>
      <c r="D2394" s="2" t="s">
        <v>42</v>
      </c>
      <c r="E2394" s="5" t="s">
        <v>142</v>
      </c>
      <c r="F2394" s="3" t="s">
        <v>143</v>
      </c>
      <c r="G2394" s="3" t="s">
        <v>71</v>
      </c>
      <c r="H2394" s="2" t="s">
        <v>50</v>
      </c>
      <c r="I2394" s="2" t="s">
        <v>5710</v>
      </c>
      <c r="J2394" s="3" t="str">
        <f>HYPERLINK("https://www.boe.es/gazeta/dias/1829/10/29/pdfs/GMD-1829-153.pdf#page=2","Abrir facsímil")</f>
        <v>Abrir facsímil</v>
      </c>
      <c r="K2394" s="3" t="s">
        <v>52</v>
      </c>
    </row>
    <row r="2395" spans="1:11" ht="42" customHeight="1">
      <c r="A2395" s="2" t="s">
        <v>5711</v>
      </c>
      <c r="B2395" s="2" t="s">
        <v>5712</v>
      </c>
      <c r="C2395" s="2" t="s">
        <v>41</v>
      </c>
      <c r="D2395" s="2" t="s">
        <v>42</v>
      </c>
      <c r="E2395" s="5" t="s">
        <v>380</v>
      </c>
      <c r="F2395" s="3" t="s">
        <v>381</v>
      </c>
      <c r="G2395" s="3" t="s">
        <v>30</v>
      </c>
      <c r="H2395" s="2" t="s">
        <v>22</v>
      </c>
      <c r="I2395" s="2" t="s">
        <v>5713</v>
      </c>
      <c r="J2395" s="3" t="str">
        <f>HYPERLINK("https://www.boe.es/gazeta/dias/1829/11/10/pdfs/GMD-1829-158.pdf#page=4","Abrir facsímil")</f>
        <v>Abrir facsímil</v>
      </c>
      <c r="K2395" s="3" t="s">
        <v>24</v>
      </c>
    </row>
    <row r="2396" spans="1:11" ht="42" customHeight="1">
      <c r="A2396" s="2" t="s">
        <v>5714</v>
      </c>
      <c r="B2396" s="2" t="s">
        <v>5714</v>
      </c>
      <c r="C2396" s="2" t="s">
        <v>41</v>
      </c>
      <c r="D2396" s="2" t="s">
        <v>42</v>
      </c>
      <c r="E2396" s="5" t="s">
        <v>98</v>
      </c>
      <c r="F2396" s="3" t="s">
        <v>99</v>
      </c>
      <c r="G2396" s="3" t="s">
        <v>71</v>
      </c>
      <c r="H2396" s="2" t="s">
        <v>50</v>
      </c>
      <c r="I2396" s="2" t="s">
        <v>5715</v>
      </c>
      <c r="J2396" s="3" t="str">
        <f>HYPERLINK("https://www.boe.es/gazeta/dias/1829/01/06/pdfs/GMD-1829-3.pdf#page=2","Abrir facsímil")</f>
        <v>Abrir facsímil</v>
      </c>
      <c r="K2396" s="3" t="s">
        <v>52</v>
      </c>
    </row>
    <row r="2397" spans="1:11" ht="42" customHeight="1">
      <c r="A2397" s="2" t="s">
        <v>5716</v>
      </c>
      <c r="B2397" s="2" t="s">
        <v>5717</v>
      </c>
      <c r="C2397" s="2" t="s">
        <v>41</v>
      </c>
      <c r="D2397" s="2" t="s">
        <v>42</v>
      </c>
      <c r="E2397" s="5" t="s">
        <v>330</v>
      </c>
      <c r="F2397" s="3" t="s">
        <v>331</v>
      </c>
      <c r="G2397" s="3" t="s">
        <v>30</v>
      </c>
      <c r="H2397" s="2" t="s">
        <v>50</v>
      </c>
      <c r="I2397" s="2" t="s">
        <v>5718</v>
      </c>
      <c r="J2397" s="3" t="str">
        <f>HYPERLINK("https://www.boe.es/gazeta/dias/1829/10/08/pdfs/GMD-1829-144.pdf#page=4","Abrir facsímil")</f>
        <v>Abrir facsímil</v>
      </c>
      <c r="K2397" s="3" t="s">
        <v>52</v>
      </c>
    </row>
    <row r="2398" spans="1:11" ht="42" customHeight="1">
      <c r="A2398" s="2" t="s">
        <v>5719</v>
      </c>
      <c r="B2398" s="2" t="s">
        <v>5720</v>
      </c>
      <c r="C2398" s="2" t="s">
        <v>61</v>
      </c>
      <c r="D2398" s="2" t="s">
        <v>18</v>
      </c>
      <c r="E2398" s="5" t="s">
        <v>416</v>
      </c>
      <c r="F2398" s="3" t="s">
        <v>417</v>
      </c>
      <c r="G2398" s="3" t="s">
        <v>30</v>
      </c>
      <c r="H2398" s="2" t="s">
        <v>50</v>
      </c>
      <c r="I2398" s="2" t="s">
        <v>5721</v>
      </c>
      <c r="J2398" s="3" t="str">
        <f>HYPERLINK("https://www.boe.es/gazeta/dias/1829/01/03/pdfs/GMD-1829-2.pdf#page=4","Abrir facsímil")</f>
        <v>Abrir facsímil</v>
      </c>
      <c r="K2398" s="3" t="s">
        <v>52</v>
      </c>
    </row>
    <row r="2399" spans="1:11" ht="42" customHeight="1">
      <c r="A2399" s="2" t="s">
        <v>5722</v>
      </c>
      <c r="B2399" s="2" t="s">
        <v>5723</v>
      </c>
      <c r="C2399" s="2" t="s">
        <v>55</v>
      </c>
      <c r="D2399" s="2" t="s">
        <v>18</v>
      </c>
      <c r="E2399" s="5" t="s">
        <v>456</v>
      </c>
      <c r="F2399" s="3" t="s">
        <v>457</v>
      </c>
      <c r="G2399" s="3" t="s">
        <v>1466</v>
      </c>
      <c r="H2399" s="2" t="s">
        <v>50</v>
      </c>
      <c r="I2399" s="2" t="s">
        <v>5724</v>
      </c>
      <c r="J2399" s="3" t="str">
        <f>HYPERLINK("https://www.boe.es/gazeta/dias/1829/02/12/pdfs/GMD-1829-19.pdf#page=4","Abrir facsímil")</f>
        <v>Abrir facsímil</v>
      </c>
      <c r="K2399" s="3" t="s">
        <v>52</v>
      </c>
    </row>
    <row r="2400" spans="1:11" ht="42" customHeight="1">
      <c r="A2400" s="2" t="s">
        <v>5725</v>
      </c>
      <c r="B2400" s="2" t="s">
        <v>5725</v>
      </c>
      <c r="C2400" s="2" t="s">
        <v>41</v>
      </c>
      <c r="D2400" s="2" t="s">
        <v>42</v>
      </c>
      <c r="E2400" s="5" t="s">
        <v>1015</v>
      </c>
      <c r="F2400" s="3" t="s">
        <v>1016</v>
      </c>
      <c r="G2400" s="3" t="s">
        <v>45</v>
      </c>
      <c r="H2400" s="2" t="s">
        <v>50</v>
      </c>
      <c r="I2400" s="2" t="s">
        <v>5726</v>
      </c>
      <c r="J2400" s="3" t="str">
        <f>HYPERLINK("https://www.boe.es/gazeta/dias/1829/10/17/pdfs/GMD-1829-148.pdf#page=1","Abrir facsímil")</f>
        <v>Abrir facsímil</v>
      </c>
      <c r="K2400" s="3" t="s">
        <v>52</v>
      </c>
    </row>
    <row r="2401" spans="1:11" ht="42" customHeight="1">
      <c r="A2401" s="2" t="s">
        <v>5727</v>
      </c>
      <c r="B2401" s="2" t="s">
        <v>5728</v>
      </c>
      <c r="C2401" s="2" t="s">
        <v>27</v>
      </c>
      <c r="D2401" s="2" t="s">
        <v>18</v>
      </c>
      <c r="E2401" s="5" t="s">
        <v>248</v>
      </c>
      <c r="F2401" s="3" t="s">
        <v>249</v>
      </c>
      <c r="G2401" s="3" t="s">
        <v>21</v>
      </c>
      <c r="H2401" s="2" t="s">
        <v>50</v>
      </c>
      <c r="I2401" s="2" t="s">
        <v>5729</v>
      </c>
      <c r="J2401" s="3" t="str">
        <f>HYPERLINK("https://www.boe.es/gazeta/dias/1829/12/31/pdfs/GMD-1829-180.pdf#page=3","Abrir facsímil")</f>
        <v>Abrir facsímil</v>
      </c>
      <c r="K2401" s="3" t="s">
        <v>52</v>
      </c>
    </row>
    <row r="2402" spans="1:11" ht="42" customHeight="1">
      <c r="A2402" s="2" t="s">
        <v>5730</v>
      </c>
      <c r="B2402" s="2" t="s">
        <v>5731</v>
      </c>
      <c r="C2402" s="2" t="s">
        <v>34</v>
      </c>
      <c r="D2402" s="2" t="s">
        <v>35</v>
      </c>
      <c r="E2402" s="5" t="s">
        <v>1279</v>
      </c>
      <c r="F2402" s="3" t="s">
        <v>1280</v>
      </c>
      <c r="G2402" s="3" t="s">
        <v>21</v>
      </c>
      <c r="H2402" s="2" t="s">
        <v>50</v>
      </c>
      <c r="I2402" s="2" t="s">
        <v>5732</v>
      </c>
      <c r="J2402" s="3" t="str">
        <f>HYPERLINK("https://www.boe.es/gazeta/dias/1829/06/30/pdfs/GMD-1829-94.pdf#page=3","Abrir facsímil")</f>
        <v>Abrir facsímil</v>
      </c>
      <c r="K2402" s="3" t="s">
        <v>52</v>
      </c>
    </row>
    <row r="2403" spans="1:11" ht="42" customHeight="1">
      <c r="A2403" s="2" t="s">
        <v>5733</v>
      </c>
      <c r="B2403" s="2" t="s">
        <v>5733</v>
      </c>
      <c r="C2403" s="2" t="s">
        <v>17</v>
      </c>
      <c r="D2403" s="2" t="s">
        <v>18</v>
      </c>
      <c r="E2403" s="5" t="s">
        <v>647</v>
      </c>
      <c r="F2403" s="3" t="s">
        <v>648</v>
      </c>
      <c r="G2403" s="3" t="s">
        <v>71</v>
      </c>
      <c r="H2403" s="2" t="s">
        <v>50</v>
      </c>
      <c r="I2403" s="2" t="s">
        <v>5734</v>
      </c>
      <c r="J2403" s="3" t="str">
        <f>HYPERLINK("https://www.boe.es/gazeta/dias/1829/07/09/pdfs/GMD-1829-98.pdf#page=2","Abrir facsímil")</f>
        <v>Abrir facsímil</v>
      </c>
      <c r="K2403" s="3" t="s">
        <v>52</v>
      </c>
    </row>
    <row r="2404" spans="1:11" ht="42" customHeight="1">
      <c r="A2404" s="2" t="s">
        <v>5735</v>
      </c>
      <c r="B2404" s="2" t="s">
        <v>5736</v>
      </c>
      <c r="C2404" s="2" t="s">
        <v>17</v>
      </c>
      <c r="D2404" s="2" t="s">
        <v>18</v>
      </c>
      <c r="E2404" s="5" t="s">
        <v>36</v>
      </c>
      <c r="F2404" s="3" t="s">
        <v>37</v>
      </c>
      <c r="G2404" s="3" t="s">
        <v>30</v>
      </c>
      <c r="H2404" s="2" t="s">
        <v>50</v>
      </c>
      <c r="I2404" s="2" t="s">
        <v>5737</v>
      </c>
      <c r="J2404" s="3" t="str">
        <f>HYPERLINK("https://www.boe.es/gazeta/dias/1829/11/12/pdfs/GMD-1829-159.pdf#page=4","Abrir facsímil")</f>
        <v>Abrir facsímil</v>
      </c>
      <c r="K2404" s="3" t="s">
        <v>52</v>
      </c>
    </row>
    <row r="2405" spans="1:11" ht="42" customHeight="1">
      <c r="A2405" s="2" t="s">
        <v>5738</v>
      </c>
      <c r="B2405" s="2" t="s">
        <v>5739</v>
      </c>
      <c r="C2405" s="2" t="s">
        <v>151</v>
      </c>
      <c r="D2405" s="2" t="s">
        <v>18</v>
      </c>
      <c r="E2405" s="5" t="s">
        <v>164</v>
      </c>
      <c r="F2405" s="3" t="s">
        <v>165</v>
      </c>
      <c r="G2405" s="3" t="s">
        <v>368</v>
      </c>
      <c r="H2405" s="2" t="s">
        <v>50</v>
      </c>
      <c r="I2405" s="2" t="s">
        <v>5740</v>
      </c>
      <c r="J2405" s="3" t="str">
        <f>HYPERLINK("https://www.boe.es/gazeta/dias/1829/06/06/pdfs/GMD-1829-84.pdf#page=3","Abrir facsímil")</f>
        <v>Abrir facsímil</v>
      </c>
      <c r="K2405" s="3" t="s">
        <v>52</v>
      </c>
    </row>
    <row r="2406" spans="1:11" ht="42" customHeight="1">
      <c r="A2406" s="2" t="s">
        <v>5741</v>
      </c>
      <c r="B2406" s="2" t="s">
        <v>5742</v>
      </c>
      <c r="C2406" s="2" t="s">
        <v>151</v>
      </c>
      <c r="D2406" s="2" t="s">
        <v>18</v>
      </c>
      <c r="E2406" s="5" t="s">
        <v>183</v>
      </c>
      <c r="F2406" s="3" t="s">
        <v>184</v>
      </c>
      <c r="G2406" s="3" t="s">
        <v>21</v>
      </c>
      <c r="H2406" s="2" t="s">
        <v>50</v>
      </c>
      <c r="I2406" s="2" t="s">
        <v>5743</v>
      </c>
      <c r="J2406" s="3" t="str">
        <f>HYPERLINK("https://www.boe.es/gazeta/dias/1829/10/13/pdfs/GMD-1829-146.pdf#page=3","Abrir facsímil")</f>
        <v>Abrir facsímil</v>
      </c>
      <c r="K2406" s="3" t="s">
        <v>52</v>
      </c>
    </row>
    <row r="2407" spans="1:11" ht="42" customHeight="1">
      <c r="A2407" s="2" t="s">
        <v>5744</v>
      </c>
      <c r="B2407" s="2" t="s">
        <v>5745</v>
      </c>
      <c r="C2407" s="2" t="s">
        <v>17</v>
      </c>
      <c r="D2407" s="2" t="s">
        <v>18</v>
      </c>
      <c r="E2407" s="5" t="s">
        <v>214</v>
      </c>
      <c r="F2407" s="3" t="s">
        <v>215</v>
      </c>
      <c r="G2407" s="3" t="s">
        <v>30</v>
      </c>
      <c r="H2407" s="2" t="s">
        <v>50</v>
      </c>
      <c r="I2407" s="2" t="s">
        <v>5746</v>
      </c>
      <c r="J2407" s="3" t="str">
        <f>HYPERLINK("https://www.boe.es/gazeta/dias/1829/08/13/pdfs/GMD-1829-113.pdf#page=4","Abrir facsímil")</f>
        <v>Abrir facsímil</v>
      </c>
      <c r="K2407" s="3" t="s">
        <v>52</v>
      </c>
    </row>
    <row r="2408" spans="1:11" ht="42" customHeight="1">
      <c r="A2408" s="2" t="s">
        <v>5747</v>
      </c>
      <c r="B2408" s="2" t="s">
        <v>5747</v>
      </c>
      <c r="C2408" s="2" t="s">
        <v>27</v>
      </c>
      <c r="D2408" s="2" t="s">
        <v>18</v>
      </c>
      <c r="E2408" s="5" t="s">
        <v>1291</v>
      </c>
      <c r="F2408" s="3" t="s">
        <v>1292</v>
      </c>
      <c r="G2408" s="3" t="s">
        <v>30</v>
      </c>
      <c r="H2408" s="2" t="s">
        <v>50</v>
      </c>
      <c r="I2408" s="2" t="s">
        <v>5748</v>
      </c>
      <c r="J2408" s="3" t="str">
        <f>HYPERLINK("https://www.boe.es/gazeta/dias/1829/12/17/pdfs/GMD-1829-174.pdf#page=4","Abrir facsímil")</f>
        <v>Abrir facsímil</v>
      </c>
      <c r="K2408" s="3" t="s">
        <v>52</v>
      </c>
    </row>
    <row r="2409" spans="1:11" ht="42" customHeight="1">
      <c r="A2409" s="2" t="s">
        <v>5749</v>
      </c>
      <c r="B2409" s="2" t="s">
        <v>5750</v>
      </c>
      <c r="C2409" s="2" t="s">
        <v>17</v>
      </c>
      <c r="D2409" s="2" t="s">
        <v>18</v>
      </c>
      <c r="E2409" s="5" t="s">
        <v>1015</v>
      </c>
      <c r="F2409" s="3" t="s">
        <v>1016</v>
      </c>
      <c r="G2409" s="3" t="s">
        <v>30</v>
      </c>
      <c r="H2409" s="2" t="s">
        <v>50</v>
      </c>
      <c r="I2409" s="2" t="s">
        <v>5751</v>
      </c>
      <c r="J2409" s="3" t="str">
        <f>HYPERLINK("https://www.boe.es/gazeta/dias/1829/10/17/pdfs/GMD-1829-148.pdf#page=4","Abrir facsímil")</f>
        <v>Abrir facsímil</v>
      </c>
      <c r="K2409" s="3" t="s">
        <v>52</v>
      </c>
    </row>
    <row r="2410" spans="1:11" ht="42" customHeight="1">
      <c r="A2410" s="2" t="s">
        <v>5752</v>
      </c>
      <c r="B2410" s="2" t="s">
        <v>5753</v>
      </c>
      <c r="C2410" s="2" t="s">
        <v>17</v>
      </c>
      <c r="D2410" s="2" t="s">
        <v>18</v>
      </c>
      <c r="E2410" s="5" t="s">
        <v>1007</v>
      </c>
      <c r="F2410" s="3" t="s">
        <v>1008</v>
      </c>
      <c r="G2410" s="3" t="s">
        <v>30</v>
      </c>
      <c r="H2410" s="2" t="s">
        <v>50</v>
      </c>
      <c r="I2410" s="2" t="s">
        <v>5754</v>
      </c>
      <c r="J2410" s="3" t="str">
        <f>HYPERLINK("https://www.boe.es/gazeta/dias/1829/08/27/pdfs/GMD-1829-119.pdf#page=4","Abrir facsímil")</f>
        <v>Abrir facsímil</v>
      </c>
      <c r="K2410" s="3" t="s">
        <v>52</v>
      </c>
    </row>
    <row r="2411" spans="1:11" ht="42" customHeight="1">
      <c r="A2411" s="2" t="s">
        <v>5755</v>
      </c>
      <c r="B2411" s="2" t="s">
        <v>5756</v>
      </c>
      <c r="C2411" s="2" t="s">
        <v>167</v>
      </c>
      <c r="D2411" s="2" t="s">
        <v>18</v>
      </c>
      <c r="E2411" s="5" t="s">
        <v>124</v>
      </c>
      <c r="F2411" s="3" t="s">
        <v>125</v>
      </c>
      <c r="G2411" s="3" t="s">
        <v>30</v>
      </c>
      <c r="H2411" s="2" t="s">
        <v>22</v>
      </c>
      <c r="I2411" s="2" t="s">
        <v>5757</v>
      </c>
      <c r="J2411" s="3" t="str">
        <f>HYPERLINK("https://www.boe.es/gazeta/dias/1829/05/09/pdfs/GMD-1829-56.pdf#page=4","Abrir facsímil")</f>
        <v>Abrir facsímil</v>
      </c>
      <c r="K2411" s="3" t="s">
        <v>24</v>
      </c>
    </row>
    <row r="2412" spans="1:11" ht="42" customHeight="1">
      <c r="A2412" s="2" t="s">
        <v>5758</v>
      </c>
      <c r="B2412" s="2" t="s">
        <v>5759</v>
      </c>
      <c r="C2412" s="2" t="s">
        <v>17</v>
      </c>
      <c r="D2412" s="2" t="s">
        <v>18</v>
      </c>
      <c r="E2412" s="5" t="s">
        <v>393</v>
      </c>
      <c r="F2412" s="3" t="s">
        <v>394</v>
      </c>
      <c r="G2412" s="3" t="s">
        <v>30</v>
      </c>
      <c r="H2412" s="2" t="s">
        <v>50</v>
      </c>
      <c r="I2412" s="2" t="s">
        <v>5760</v>
      </c>
      <c r="J2412" s="3" t="str">
        <f>HYPERLINK("https://www.boe.es/gazeta/dias/1829/06/04/pdfs/GMD-1829-83.pdf#page=4","Abrir facsímil")</f>
        <v>Abrir facsímil</v>
      </c>
      <c r="K2412" s="3" t="s">
        <v>52</v>
      </c>
    </row>
    <row r="2413" spans="1:11" ht="42" customHeight="1">
      <c r="A2413" s="2" t="s">
        <v>5761</v>
      </c>
      <c r="B2413" s="2" t="s">
        <v>5762</v>
      </c>
      <c r="C2413" s="2" t="s">
        <v>55</v>
      </c>
      <c r="D2413" s="2" t="s">
        <v>18</v>
      </c>
      <c r="E2413" s="5" t="s">
        <v>732</v>
      </c>
      <c r="F2413" s="3" t="s">
        <v>733</v>
      </c>
      <c r="G2413" s="3" t="s">
        <v>30</v>
      </c>
      <c r="H2413" s="2" t="s">
        <v>50</v>
      </c>
      <c r="I2413" s="2" t="s">
        <v>5763</v>
      </c>
      <c r="J2413" s="3" t="str">
        <f>HYPERLINK("https://www.boe.es/gazeta/dias/1829/04/02/pdfs/GMD-1829-40.pdf#page=4","Abrir facsímil")</f>
        <v>Abrir facsímil</v>
      </c>
      <c r="K2413" s="3" t="s">
        <v>52</v>
      </c>
    </row>
    <row r="2414" spans="1:11" ht="42" customHeight="1">
      <c r="A2414" s="2" t="s">
        <v>5764</v>
      </c>
      <c r="B2414" s="2" t="s">
        <v>5765</v>
      </c>
      <c r="C2414" s="2" t="s">
        <v>41</v>
      </c>
      <c r="D2414" s="2" t="s">
        <v>42</v>
      </c>
      <c r="E2414" s="5" t="s">
        <v>339</v>
      </c>
      <c r="F2414" s="3" t="s">
        <v>340</v>
      </c>
      <c r="G2414" s="3" t="s">
        <v>30</v>
      </c>
      <c r="H2414" s="2" t="s">
        <v>50</v>
      </c>
      <c r="I2414" s="2" t="s">
        <v>5766</v>
      </c>
      <c r="J2414" s="3" t="str">
        <f>HYPERLINK("https://www.boe.es/gazeta/dias/1829/03/03/pdfs/GMD-1829-27.pdf#page=4","Abrir facsímil")</f>
        <v>Abrir facsímil</v>
      </c>
      <c r="K2414" s="3" t="s">
        <v>52</v>
      </c>
    </row>
    <row r="2415" spans="1:11" ht="42" customHeight="1">
      <c r="A2415" s="2" t="s">
        <v>5767</v>
      </c>
      <c r="B2415" s="2" t="s">
        <v>5768</v>
      </c>
      <c r="C2415" s="2" t="s">
        <v>167</v>
      </c>
      <c r="D2415" s="2" t="s">
        <v>18</v>
      </c>
      <c r="E2415" s="5" t="s">
        <v>287</v>
      </c>
      <c r="F2415" s="3" t="s">
        <v>288</v>
      </c>
      <c r="G2415" s="3" t="s">
        <v>45</v>
      </c>
      <c r="H2415" s="2" t="s">
        <v>50</v>
      </c>
      <c r="I2415" s="2" t="s">
        <v>5769</v>
      </c>
      <c r="J2415" s="3" t="str">
        <f>HYPERLINK("https://www.boe.es/gazeta/dias/1829/12/08/pdfs/GMD-1829-170.pdf#page=1","Abrir facsímil")</f>
        <v>Abrir facsímil</v>
      </c>
      <c r="K2415" s="3" t="s">
        <v>52</v>
      </c>
    </row>
    <row r="2416" spans="1:11" ht="42" customHeight="1">
      <c r="A2416" s="2" t="s">
        <v>5770</v>
      </c>
      <c r="B2416" s="2" t="s">
        <v>5771</v>
      </c>
      <c r="C2416" s="2" t="s">
        <v>41</v>
      </c>
      <c r="D2416" s="2" t="s">
        <v>42</v>
      </c>
      <c r="E2416" s="5" t="s">
        <v>233</v>
      </c>
      <c r="F2416" s="3" t="s">
        <v>234</v>
      </c>
      <c r="G2416" s="3" t="s">
        <v>71</v>
      </c>
      <c r="H2416" s="2" t="s">
        <v>50</v>
      </c>
      <c r="I2416" s="2" t="s">
        <v>5772</v>
      </c>
      <c r="J2416" s="3" t="str">
        <f>HYPERLINK("https://www.boe.es/gazeta/dias/1829/03/07/pdfs/GMD-1829-29.pdf#page=2","Abrir facsímil")</f>
        <v>Abrir facsímil</v>
      </c>
      <c r="K2416" s="3" t="s">
        <v>52</v>
      </c>
    </row>
    <row r="2417" spans="1:11" ht="42" customHeight="1">
      <c r="A2417" s="2" t="s">
        <v>5773</v>
      </c>
      <c r="B2417" s="2" t="s">
        <v>5774</v>
      </c>
      <c r="C2417" s="2" t="s">
        <v>41</v>
      </c>
      <c r="D2417" s="2" t="s">
        <v>42</v>
      </c>
      <c r="E2417" s="5" t="s">
        <v>164</v>
      </c>
      <c r="F2417" s="3" t="s">
        <v>165</v>
      </c>
      <c r="G2417" s="3" t="s">
        <v>368</v>
      </c>
      <c r="H2417" s="2" t="s">
        <v>50</v>
      </c>
      <c r="I2417" s="2" t="s">
        <v>5775</v>
      </c>
      <c r="J2417" s="3" t="str">
        <f>HYPERLINK("https://www.boe.es/gazeta/dias/1829/06/06/pdfs/GMD-1829-84.pdf#page=3","Abrir facsímil")</f>
        <v>Abrir facsímil</v>
      </c>
      <c r="K2417" s="3" t="s">
        <v>52</v>
      </c>
    </row>
    <row r="2418" spans="1:11" ht="42" customHeight="1">
      <c r="A2418" s="2" t="s">
        <v>5776</v>
      </c>
      <c r="B2418" s="2" t="s">
        <v>5777</v>
      </c>
      <c r="C2418" s="2" t="s">
        <v>17</v>
      </c>
      <c r="D2418" s="2" t="s">
        <v>18</v>
      </c>
      <c r="E2418" s="5" t="s">
        <v>178</v>
      </c>
      <c r="F2418" s="3" t="s">
        <v>179</v>
      </c>
      <c r="G2418" s="3" t="s">
        <v>30</v>
      </c>
      <c r="H2418" s="2" t="s">
        <v>22</v>
      </c>
      <c r="I2418" s="2" t="s">
        <v>5778</v>
      </c>
      <c r="J2418" s="3" t="str">
        <f>HYPERLINK("https://www.boe.es/gazeta/dias/1829/01/15/pdfs/GMD-1829-7.pdf#page=4","Abrir facsímil")</f>
        <v>Abrir facsímil</v>
      </c>
      <c r="K2418" s="3" t="s">
        <v>24</v>
      </c>
    </row>
    <row r="2419" spans="1:11" ht="42" customHeight="1">
      <c r="A2419" s="2" t="s">
        <v>5779</v>
      </c>
      <c r="B2419" s="2" t="s">
        <v>5780</v>
      </c>
      <c r="C2419" s="2" t="s">
        <v>17</v>
      </c>
      <c r="D2419" s="2" t="s">
        <v>18</v>
      </c>
      <c r="E2419" s="5" t="s">
        <v>178</v>
      </c>
      <c r="F2419" s="3" t="s">
        <v>179</v>
      </c>
      <c r="G2419" s="3" t="s">
        <v>30</v>
      </c>
      <c r="H2419" s="2" t="s">
        <v>22</v>
      </c>
      <c r="I2419" s="2" t="s">
        <v>5781</v>
      </c>
      <c r="J2419" s="3" t="str">
        <f>HYPERLINK("https://www.boe.es/gazeta/dias/1829/01/15/pdfs/GMD-1829-7.pdf#page=4","Abrir facsímil")</f>
        <v>Abrir facsímil</v>
      </c>
      <c r="K2419" s="3" t="s">
        <v>24</v>
      </c>
    </row>
    <row r="2420" spans="1:11" ht="42" customHeight="1">
      <c r="A2420" s="2" t="s">
        <v>5782</v>
      </c>
      <c r="B2420" s="2" t="s">
        <v>5783</v>
      </c>
      <c r="C2420" s="2" t="s">
        <v>17</v>
      </c>
      <c r="D2420" s="2" t="s">
        <v>18</v>
      </c>
      <c r="E2420" s="5" t="s">
        <v>178</v>
      </c>
      <c r="F2420" s="3" t="s">
        <v>179</v>
      </c>
      <c r="G2420" s="3" t="s">
        <v>30</v>
      </c>
      <c r="H2420" s="2" t="s">
        <v>22</v>
      </c>
      <c r="I2420" s="2" t="s">
        <v>5784</v>
      </c>
      <c r="J2420" s="3" t="str">
        <f>HYPERLINK("https://www.boe.es/gazeta/dias/1829/01/15/pdfs/GMD-1829-7.pdf#page=4","Abrir facsímil")</f>
        <v>Abrir facsímil</v>
      </c>
      <c r="K2420" s="3" t="s">
        <v>24</v>
      </c>
    </row>
    <row r="2421" spans="1:11" ht="42" customHeight="1">
      <c r="A2421" s="2" t="s">
        <v>5785</v>
      </c>
      <c r="B2421" s="2" t="s">
        <v>5786</v>
      </c>
      <c r="C2421" s="2" t="s">
        <v>17</v>
      </c>
      <c r="D2421" s="2" t="s">
        <v>18</v>
      </c>
      <c r="E2421" s="5" t="s">
        <v>178</v>
      </c>
      <c r="F2421" s="3" t="s">
        <v>179</v>
      </c>
      <c r="G2421" s="3" t="s">
        <v>30</v>
      </c>
      <c r="H2421" s="2" t="s">
        <v>22</v>
      </c>
      <c r="I2421" s="2" t="s">
        <v>5787</v>
      </c>
      <c r="J2421" s="3" t="str">
        <f>HYPERLINK("https://www.boe.es/gazeta/dias/1829/01/15/pdfs/GMD-1829-7.pdf#page=4","Abrir facsímil")</f>
        <v>Abrir facsímil</v>
      </c>
      <c r="K2421" s="3" t="s">
        <v>24</v>
      </c>
    </row>
    <row r="2422" spans="1:11" ht="42" customHeight="1">
      <c r="A2422" s="2" t="s">
        <v>5788</v>
      </c>
      <c r="B2422" s="2" t="s">
        <v>5788</v>
      </c>
      <c r="C2422" s="2" t="s">
        <v>41</v>
      </c>
      <c r="D2422" s="2" t="s">
        <v>42</v>
      </c>
      <c r="E2422" s="5" t="s">
        <v>671</v>
      </c>
      <c r="F2422" s="3" t="s">
        <v>672</v>
      </c>
      <c r="G2422" s="3" t="s">
        <v>21</v>
      </c>
      <c r="H2422" s="2" t="s">
        <v>50</v>
      </c>
      <c r="I2422" s="2" t="s">
        <v>5789</v>
      </c>
      <c r="J2422" s="3" t="str">
        <f>HYPERLINK("https://www.boe.es/gazeta/dias/1829/04/11/pdfs/GMD-1829-44.pdf#page=3","Abrir facsímil")</f>
        <v>Abrir facsímil</v>
      </c>
      <c r="K2422" s="3" t="s">
        <v>52</v>
      </c>
    </row>
    <row r="2423" spans="1:11" ht="42" customHeight="1">
      <c r="A2423" s="2" t="s">
        <v>5790</v>
      </c>
      <c r="B2423" s="2" t="s">
        <v>5791</v>
      </c>
      <c r="C2423" s="2" t="s">
        <v>17</v>
      </c>
      <c r="D2423" s="2" t="s">
        <v>18</v>
      </c>
      <c r="E2423" s="5" t="s">
        <v>1046</v>
      </c>
      <c r="F2423" s="3" t="s">
        <v>1047</v>
      </c>
      <c r="G2423" s="3" t="s">
        <v>30</v>
      </c>
      <c r="H2423" s="2" t="s">
        <v>50</v>
      </c>
      <c r="I2423" s="2" t="s">
        <v>5792</v>
      </c>
      <c r="J2423" s="3" t="str">
        <f>HYPERLINK("https://www.boe.es/gazeta/dias/1829/11/17/pdfs/GMD-1829-161.pdf#page=4","Abrir facsímil")</f>
        <v>Abrir facsímil</v>
      </c>
      <c r="K2423" s="3" t="s">
        <v>52</v>
      </c>
    </row>
    <row r="2424" spans="1:11" ht="42" customHeight="1">
      <c r="A2424" s="2" t="s">
        <v>5793</v>
      </c>
      <c r="B2424" s="2" t="s">
        <v>5793</v>
      </c>
      <c r="C2424" s="2" t="s">
        <v>41</v>
      </c>
      <c r="D2424" s="2" t="s">
        <v>42</v>
      </c>
      <c r="E2424" s="5" t="s">
        <v>209</v>
      </c>
      <c r="F2424" s="3" t="s">
        <v>210</v>
      </c>
      <c r="G2424" s="3" t="s">
        <v>45</v>
      </c>
      <c r="H2424" s="2" t="s">
        <v>50</v>
      </c>
      <c r="I2424" s="2" t="s">
        <v>5794</v>
      </c>
      <c r="J2424" s="3" t="str">
        <f>HYPERLINK("https://www.boe.es/gazeta/dias/1829/09/26/pdfs/GMD-1829-139.pdf#page=1","Abrir facsímil")</f>
        <v>Abrir facsímil</v>
      </c>
      <c r="K2424" s="3" t="s">
        <v>52</v>
      </c>
    </row>
    <row r="2425" spans="1:11" ht="42" customHeight="1">
      <c r="A2425" s="2" t="s">
        <v>5795</v>
      </c>
      <c r="B2425" s="2" t="s">
        <v>5796</v>
      </c>
      <c r="C2425" s="2" t="s">
        <v>41</v>
      </c>
      <c r="D2425" s="2" t="s">
        <v>42</v>
      </c>
      <c r="E2425" s="5" t="s">
        <v>1608</v>
      </c>
      <c r="F2425" s="3" t="s">
        <v>1609</v>
      </c>
      <c r="G2425" s="3" t="s">
        <v>30</v>
      </c>
      <c r="H2425" s="2" t="s">
        <v>50</v>
      </c>
      <c r="I2425" s="2" t="s">
        <v>5797</v>
      </c>
      <c r="J2425" s="3" t="str">
        <f>HYPERLINK("https://www.boe.es/gazeta/dias/1829/08/22/pdfs/GMD-1829-117.pdf#page=4","Abrir facsímil")</f>
        <v>Abrir facsímil</v>
      </c>
      <c r="K2425" s="3" t="s">
        <v>52</v>
      </c>
    </row>
    <row r="2426" spans="1:11" ht="42" customHeight="1">
      <c r="A2426" s="2" t="s">
        <v>5798</v>
      </c>
      <c r="B2426" s="2" t="s">
        <v>5798</v>
      </c>
      <c r="C2426" s="2" t="s">
        <v>167</v>
      </c>
      <c r="D2426" s="2" t="s">
        <v>18</v>
      </c>
      <c r="E2426" s="5" t="s">
        <v>1061</v>
      </c>
      <c r="F2426" s="3" t="s">
        <v>1062</v>
      </c>
      <c r="G2426" s="3" t="s">
        <v>71</v>
      </c>
      <c r="H2426" s="2" t="s">
        <v>50</v>
      </c>
      <c r="I2426" s="2" t="s">
        <v>5799</v>
      </c>
      <c r="J2426" s="3" t="str">
        <f>HYPERLINK("https://www.boe.es/gazeta/dias/1829/07/16/pdfs/GMD-1829-101.pdf#page=2","Abrir facsímil")</f>
        <v>Abrir facsímil</v>
      </c>
      <c r="K2426" s="3" t="s">
        <v>52</v>
      </c>
    </row>
    <row r="2427" spans="1:11" ht="42" customHeight="1">
      <c r="A2427" s="2" t="s">
        <v>5800</v>
      </c>
      <c r="B2427" s="2" t="s">
        <v>5800</v>
      </c>
      <c r="C2427" s="2" t="s">
        <v>151</v>
      </c>
      <c r="D2427" s="2" t="s">
        <v>18</v>
      </c>
      <c r="E2427" s="5" t="s">
        <v>48</v>
      </c>
      <c r="F2427" s="3" t="s">
        <v>49</v>
      </c>
      <c r="G2427" s="3" t="s">
        <v>21</v>
      </c>
      <c r="H2427" s="2" t="s">
        <v>50</v>
      </c>
      <c r="I2427" s="2" t="s">
        <v>5801</v>
      </c>
      <c r="J2427" s="3" t="str">
        <f>HYPERLINK("https://www.boe.es/gazeta/dias/1829/01/10/pdfs/GMD-1829-5.pdf#page=3","Abrir facsímil")</f>
        <v>Abrir facsímil</v>
      </c>
      <c r="K2427" s="3" t="s">
        <v>52</v>
      </c>
    </row>
    <row r="2428" spans="1:11" ht="42" customHeight="1">
      <c r="A2428" s="2" t="s">
        <v>5802</v>
      </c>
      <c r="B2428" s="2" t="s">
        <v>5802</v>
      </c>
      <c r="C2428" s="2" t="s">
        <v>167</v>
      </c>
      <c r="D2428" s="2" t="s">
        <v>18</v>
      </c>
      <c r="E2428" s="5" t="s">
        <v>2652</v>
      </c>
      <c r="F2428" s="3" t="s">
        <v>2653</v>
      </c>
      <c r="G2428" s="3" t="s">
        <v>3857</v>
      </c>
      <c r="H2428" s="2" t="s">
        <v>50</v>
      </c>
      <c r="I2428" s="2" t="s">
        <v>5803</v>
      </c>
      <c r="J2428" s="3" t="str">
        <f>HYPERLINK("https://www.boe.es/gazeta/dias/1829/02/03/pdfs/GMD-1829-15.pdf#page=2","Abrir facsímil")</f>
        <v>Abrir facsímil</v>
      </c>
      <c r="K2428" s="3" t="s">
        <v>52</v>
      </c>
    </row>
    <row r="2429" spans="1:11" ht="42" customHeight="1">
      <c r="A2429" s="2" t="s">
        <v>5804</v>
      </c>
      <c r="B2429" s="2" t="s">
        <v>5804</v>
      </c>
      <c r="C2429" s="2" t="s">
        <v>55</v>
      </c>
      <c r="D2429" s="2" t="s">
        <v>18</v>
      </c>
      <c r="E2429" s="5" t="s">
        <v>727</v>
      </c>
      <c r="F2429" s="3" t="s">
        <v>728</v>
      </c>
      <c r="G2429" s="3" t="s">
        <v>45</v>
      </c>
      <c r="H2429" s="2" t="s">
        <v>50</v>
      </c>
      <c r="I2429" s="2" t="s">
        <v>5805</v>
      </c>
      <c r="J2429" s="3" t="str">
        <f>HYPERLINK("https://www.boe.es/gazeta/dias/1829/02/07/pdfs/GMD-1829-17.pdf#page=1","Abrir facsímil")</f>
        <v>Abrir facsímil</v>
      </c>
      <c r="K2429" s="3" t="s">
        <v>52</v>
      </c>
    </row>
    <row r="2430" spans="1:11" ht="42" customHeight="1">
      <c r="A2430" s="2" t="s">
        <v>5806</v>
      </c>
      <c r="B2430" s="2" t="s">
        <v>5806</v>
      </c>
      <c r="C2430" s="2" t="s">
        <v>41</v>
      </c>
      <c r="D2430" s="2" t="s">
        <v>42</v>
      </c>
      <c r="E2430" s="5" t="s">
        <v>1839</v>
      </c>
      <c r="F2430" s="3" t="s">
        <v>1840</v>
      </c>
      <c r="G2430" s="3" t="s">
        <v>71</v>
      </c>
      <c r="H2430" s="2" t="s">
        <v>50</v>
      </c>
      <c r="I2430" s="2" t="s">
        <v>5807</v>
      </c>
      <c r="J2430" s="3" t="str">
        <f>HYPERLINK("https://www.boe.es/gazeta/dias/1829/07/28/pdfs/GMD-1829-106.pdf#page=2","Abrir facsímil")</f>
        <v>Abrir facsímil</v>
      </c>
      <c r="K2430" s="3" t="s">
        <v>52</v>
      </c>
    </row>
    <row r="2431" spans="1:11" ht="42" customHeight="1">
      <c r="A2431" s="2" t="s">
        <v>5808</v>
      </c>
      <c r="B2431" s="2" t="s">
        <v>5808</v>
      </c>
      <c r="C2431" s="2" t="s">
        <v>151</v>
      </c>
      <c r="D2431" s="2" t="s">
        <v>18</v>
      </c>
      <c r="E2431" s="5" t="s">
        <v>132</v>
      </c>
      <c r="F2431" s="3" t="s">
        <v>133</v>
      </c>
      <c r="G2431" s="3" t="s">
        <v>71</v>
      </c>
      <c r="H2431" s="2" t="s">
        <v>50</v>
      </c>
      <c r="I2431" s="2" t="s">
        <v>5809</v>
      </c>
      <c r="J2431" s="3" t="str">
        <f>HYPERLINK("https://www.boe.es/gazeta/dias/1829/10/27/pdfs/GMD-1829-152.pdf#page=2","Abrir facsímil")</f>
        <v>Abrir facsímil</v>
      </c>
      <c r="K2431" s="3" t="s">
        <v>52</v>
      </c>
    </row>
    <row r="2432" spans="1:11" ht="42" customHeight="1">
      <c r="A2432" s="2" t="s">
        <v>5810</v>
      </c>
      <c r="B2432" s="2" t="s">
        <v>5811</v>
      </c>
      <c r="C2432" s="2" t="s">
        <v>61</v>
      </c>
      <c r="D2432" s="2" t="s">
        <v>18</v>
      </c>
      <c r="E2432" s="5" t="s">
        <v>691</v>
      </c>
      <c r="F2432" s="3" t="s">
        <v>692</v>
      </c>
      <c r="G2432" s="3" t="s">
        <v>30</v>
      </c>
      <c r="H2432" s="2" t="s">
        <v>50</v>
      </c>
      <c r="I2432" s="2" t="s">
        <v>5812</v>
      </c>
      <c r="J2432" s="3" t="str">
        <f>HYPERLINK("https://www.boe.es/gazeta/dias/1829/11/28/pdfs/GMD-1829-166.pdf#page=4","Abrir facsímil")</f>
        <v>Abrir facsímil</v>
      </c>
      <c r="K2432" s="3" t="s">
        <v>52</v>
      </c>
    </row>
    <row r="2433" spans="1:11" ht="42" customHeight="1">
      <c r="A2433" s="2" t="s">
        <v>5813</v>
      </c>
      <c r="B2433" s="2" t="s">
        <v>5814</v>
      </c>
      <c r="C2433" s="2" t="s">
        <v>17</v>
      </c>
      <c r="D2433" s="2" t="s">
        <v>18</v>
      </c>
      <c r="E2433" s="5" t="s">
        <v>344</v>
      </c>
      <c r="F2433" s="3" t="s">
        <v>345</v>
      </c>
      <c r="G2433" s="3" t="s">
        <v>30</v>
      </c>
      <c r="H2433" s="2" t="s">
        <v>50</v>
      </c>
      <c r="I2433" s="2" t="s">
        <v>5815</v>
      </c>
      <c r="J2433" s="3" t="str">
        <f>HYPERLINK("https://www.boe.es/gazeta/dias/1829/08/29/pdfs/GMD-1829-120.pdf#page=4","Abrir facsímil")</f>
        <v>Abrir facsímil</v>
      </c>
      <c r="K2433" s="3" t="s">
        <v>52</v>
      </c>
    </row>
    <row r="2434" spans="1:11" ht="42" customHeight="1">
      <c r="A2434" s="2" t="s">
        <v>5816</v>
      </c>
      <c r="B2434" s="2" t="s">
        <v>5816</v>
      </c>
      <c r="C2434" s="2" t="s">
        <v>41</v>
      </c>
      <c r="D2434" s="2" t="s">
        <v>42</v>
      </c>
      <c r="E2434" s="5" t="s">
        <v>178</v>
      </c>
      <c r="F2434" s="3" t="s">
        <v>179</v>
      </c>
      <c r="G2434" s="3" t="s">
        <v>71</v>
      </c>
      <c r="H2434" s="2" t="s">
        <v>50</v>
      </c>
      <c r="I2434" s="2" t="s">
        <v>5817</v>
      </c>
      <c r="J2434" s="3" t="str">
        <f>HYPERLINK("https://www.boe.es/gazeta/dias/1829/01/15/pdfs/GMD-1829-7.pdf#page=2","Abrir facsímil")</f>
        <v>Abrir facsímil</v>
      </c>
      <c r="K2434" s="3" t="s">
        <v>52</v>
      </c>
    </row>
    <row r="2435" spans="1:11" ht="42" customHeight="1">
      <c r="A2435" s="2" t="s">
        <v>5818</v>
      </c>
      <c r="B2435" s="2" t="s">
        <v>5818</v>
      </c>
      <c r="C2435" s="2" t="s">
        <v>41</v>
      </c>
      <c r="D2435" s="2" t="s">
        <v>42</v>
      </c>
      <c r="E2435" s="5" t="s">
        <v>485</v>
      </c>
      <c r="F2435" s="3" t="s">
        <v>486</v>
      </c>
      <c r="G2435" s="3" t="s">
        <v>71</v>
      </c>
      <c r="H2435" s="2" t="s">
        <v>50</v>
      </c>
      <c r="I2435" s="2" t="s">
        <v>5819</v>
      </c>
      <c r="J2435" s="3" t="str">
        <f>HYPERLINK("https://www.boe.es/gazeta/dias/1829/01/08/pdfs/GMD-1829-4.pdf#page=2","Abrir facsímil")</f>
        <v>Abrir facsímil</v>
      </c>
      <c r="K2435" s="3" t="s">
        <v>52</v>
      </c>
    </row>
    <row r="2436" spans="1:11" ht="42" customHeight="1">
      <c r="A2436" s="2" t="s">
        <v>5820</v>
      </c>
      <c r="B2436" s="2" t="s">
        <v>5820</v>
      </c>
      <c r="C2436" s="2" t="s">
        <v>41</v>
      </c>
      <c r="D2436" s="2" t="s">
        <v>42</v>
      </c>
      <c r="E2436" s="5" t="s">
        <v>164</v>
      </c>
      <c r="F2436" s="3" t="s">
        <v>165</v>
      </c>
      <c r="G2436" s="3" t="s">
        <v>45</v>
      </c>
      <c r="H2436" s="2" t="s">
        <v>50</v>
      </c>
      <c r="I2436" s="2" t="s">
        <v>5821</v>
      </c>
      <c r="J2436" s="3" t="str">
        <f>HYPERLINK("https://www.boe.es/gazeta/dias/1829/06/06/pdfs/GMD-1829-84.pdf#page=1","Abrir facsímil")</f>
        <v>Abrir facsímil</v>
      </c>
      <c r="K2436" s="3" t="s">
        <v>52</v>
      </c>
    </row>
    <row r="2437" spans="1:11" ht="42" customHeight="1">
      <c r="A2437" s="2" t="s">
        <v>5820</v>
      </c>
      <c r="B2437" s="2" t="s">
        <v>5820</v>
      </c>
      <c r="C2437" s="2" t="s">
        <v>41</v>
      </c>
      <c r="D2437" s="2" t="s">
        <v>42</v>
      </c>
      <c r="E2437" s="5" t="s">
        <v>1764</v>
      </c>
      <c r="F2437" s="3" t="s">
        <v>1765</v>
      </c>
      <c r="G2437" s="3" t="s">
        <v>21</v>
      </c>
      <c r="H2437" s="2" t="s">
        <v>50</v>
      </c>
      <c r="I2437" s="2" t="s">
        <v>5822</v>
      </c>
      <c r="J2437" s="3" t="str">
        <f>HYPERLINK("https://www.boe.es/gazeta/dias/1829/07/02/pdfs/GMD-1829-95.pdf#page=3","Abrir facsímil")</f>
        <v>Abrir facsímil</v>
      </c>
      <c r="K2437" s="3" t="s">
        <v>52</v>
      </c>
    </row>
    <row r="2438" spans="1:11" ht="42" customHeight="1">
      <c r="A2438" s="2" t="s">
        <v>5823</v>
      </c>
      <c r="B2438" s="2" t="s">
        <v>5823</v>
      </c>
      <c r="C2438" s="2" t="s">
        <v>34</v>
      </c>
      <c r="D2438" s="2" t="s">
        <v>35</v>
      </c>
      <c r="E2438" s="5" t="s">
        <v>1116</v>
      </c>
      <c r="F2438" s="3" t="s">
        <v>1117</v>
      </c>
      <c r="G2438" s="3" t="s">
        <v>30</v>
      </c>
      <c r="H2438" s="2" t="s">
        <v>50</v>
      </c>
      <c r="I2438" s="2" t="s">
        <v>5824</v>
      </c>
      <c r="J2438" s="3" t="str">
        <f>HYPERLINK("https://www.boe.es/gazeta/dias/1829/09/03/pdfs/GMD-1829-122.pdf#page=4","Abrir facsímil")</f>
        <v>Abrir facsímil</v>
      </c>
      <c r="K2438" s="3" t="s">
        <v>52</v>
      </c>
    </row>
    <row r="2439" spans="1:11" ht="42" customHeight="1">
      <c r="A2439" s="2" t="s">
        <v>5825</v>
      </c>
      <c r="B2439" s="2" t="s">
        <v>5826</v>
      </c>
      <c r="C2439" s="2" t="s">
        <v>17</v>
      </c>
      <c r="D2439" s="2" t="s">
        <v>18</v>
      </c>
      <c r="E2439" s="5" t="s">
        <v>1007</v>
      </c>
      <c r="F2439" s="3" t="s">
        <v>1008</v>
      </c>
      <c r="G2439" s="3" t="s">
        <v>30</v>
      </c>
      <c r="H2439" s="2" t="s">
        <v>50</v>
      </c>
      <c r="I2439" s="2" t="s">
        <v>5827</v>
      </c>
      <c r="J2439" s="3" t="str">
        <f>HYPERLINK("https://www.boe.es/gazeta/dias/1829/08/27/pdfs/GMD-1829-119.pdf#page=4","Abrir facsímil")</f>
        <v>Abrir facsímil</v>
      </c>
      <c r="K2439" s="3" t="s">
        <v>52</v>
      </c>
    </row>
    <row r="2440" spans="1:11" ht="42" customHeight="1">
      <c r="A2440" s="2" t="s">
        <v>5828</v>
      </c>
      <c r="B2440" s="2" t="s">
        <v>5829</v>
      </c>
      <c r="C2440" s="2" t="s">
        <v>34</v>
      </c>
      <c r="D2440" s="2" t="s">
        <v>35</v>
      </c>
      <c r="E2440" s="5" t="s">
        <v>120</v>
      </c>
      <c r="F2440" s="3" t="s">
        <v>121</v>
      </c>
      <c r="G2440" s="3" t="s">
        <v>21</v>
      </c>
      <c r="H2440" s="2" t="s">
        <v>22</v>
      </c>
      <c r="I2440" s="2" t="s">
        <v>5830</v>
      </c>
      <c r="J2440" s="3" t="str">
        <f>HYPERLINK("https://www.boe.es/gazeta/dias/1829/09/10/pdfs/GMD-1829-126.pdf#page=3","Abrir facsímil")</f>
        <v>Abrir facsímil</v>
      </c>
      <c r="K2440" s="3" t="s">
        <v>24</v>
      </c>
    </row>
    <row r="2441" spans="1:11" ht="42" customHeight="1">
      <c r="A2441" s="2" t="s">
        <v>5831</v>
      </c>
      <c r="B2441" s="2" t="s">
        <v>5832</v>
      </c>
      <c r="C2441" s="2" t="s">
        <v>151</v>
      </c>
      <c r="D2441" s="2" t="s">
        <v>18</v>
      </c>
      <c r="E2441" s="5" t="s">
        <v>745</v>
      </c>
      <c r="F2441" s="3" t="s">
        <v>746</v>
      </c>
      <c r="G2441" s="3" t="s">
        <v>747</v>
      </c>
      <c r="H2441" s="2" t="s">
        <v>22</v>
      </c>
      <c r="I2441" s="2" t="s">
        <v>5833</v>
      </c>
      <c r="J2441" s="3" t="str">
        <f>HYPERLINK("https://www.boe.es/gazeta/dias/1829/05/16/pdfs/GMD-1829-72.pdf#page=3","Abrir facsímil")</f>
        <v>Abrir facsímil</v>
      </c>
      <c r="K2441" s="3" t="s">
        <v>24</v>
      </c>
    </row>
    <row r="2442" spans="1:11" ht="42" customHeight="1">
      <c r="A2442" s="2" t="s">
        <v>5834</v>
      </c>
      <c r="B2442" s="2" t="s">
        <v>5835</v>
      </c>
      <c r="C2442" s="2" t="s">
        <v>27</v>
      </c>
      <c r="D2442" s="2" t="s">
        <v>18</v>
      </c>
      <c r="E2442" s="5" t="s">
        <v>198</v>
      </c>
      <c r="F2442" s="3" t="s">
        <v>199</v>
      </c>
      <c r="G2442" s="3" t="s">
        <v>30</v>
      </c>
      <c r="H2442" s="2" t="s">
        <v>22</v>
      </c>
      <c r="I2442" s="2" t="s">
        <v>5836</v>
      </c>
      <c r="J2442" s="3" t="str">
        <f>HYPERLINK("https://www.boe.es/gazeta/dias/1829/05/19/pdfs/GMD-1829-76.pdf#page=4","Abrir facsímil")</f>
        <v>Abrir facsímil</v>
      </c>
      <c r="K2442" s="3" t="s">
        <v>24</v>
      </c>
    </row>
    <row r="2443" spans="1:11" ht="42" customHeight="1">
      <c r="A2443" s="2" t="s">
        <v>5837</v>
      </c>
      <c r="B2443" s="2" t="s">
        <v>5838</v>
      </c>
      <c r="C2443" s="2" t="s">
        <v>17</v>
      </c>
      <c r="D2443" s="2" t="s">
        <v>18</v>
      </c>
      <c r="E2443" s="5" t="s">
        <v>524</v>
      </c>
      <c r="F2443" s="3" t="s">
        <v>525</v>
      </c>
      <c r="G2443" s="3" t="s">
        <v>30</v>
      </c>
      <c r="H2443" s="2" t="s">
        <v>22</v>
      </c>
      <c r="I2443" s="2" t="s">
        <v>5839</v>
      </c>
      <c r="J2443" s="3" t="str">
        <f>HYPERLINK("https://www.boe.es/gazeta/dias/1829/08/06/pdfs/GMD-1829-110.pdf#page=4","Abrir facsímil")</f>
        <v>Abrir facsímil</v>
      </c>
      <c r="K2443" s="3" t="s">
        <v>24</v>
      </c>
    </row>
    <row r="2444" spans="1:11" ht="42" customHeight="1">
      <c r="A2444" s="2" t="s">
        <v>5840</v>
      </c>
      <c r="B2444" s="2" t="s">
        <v>5841</v>
      </c>
      <c r="C2444" s="2" t="s">
        <v>41</v>
      </c>
      <c r="D2444" s="2" t="s">
        <v>42</v>
      </c>
      <c r="E2444" s="5" t="s">
        <v>1493</v>
      </c>
      <c r="F2444" s="3" t="s">
        <v>1494</v>
      </c>
      <c r="G2444" s="3" t="s">
        <v>1495</v>
      </c>
      <c r="H2444" s="2" t="s">
        <v>22</v>
      </c>
      <c r="I2444" s="2" t="s">
        <v>5842</v>
      </c>
      <c r="J2444" s="3" t="str">
        <f>HYPERLINK("https://www.boe.es/gazeta/dias/1829/05/26/pdfs/GMD-1829-79.pdf#page=4","Abrir facsímil")</f>
        <v>Abrir facsímil</v>
      </c>
      <c r="K2444" s="3" t="s">
        <v>24</v>
      </c>
    </row>
    <row r="2445" spans="1:11" ht="42" customHeight="1">
      <c r="A2445" s="2" t="s">
        <v>5843</v>
      </c>
      <c r="B2445" s="2" t="s">
        <v>5844</v>
      </c>
      <c r="C2445" s="2" t="s">
        <v>167</v>
      </c>
      <c r="D2445" s="2" t="s">
        <v>18</v>
      </c>
      <c r="E2445" s="5" t="s">
        <v>1608</v>
      </c>
      <c r="F2445" s="3" t="s">
        <v>1609</v>
      </c>
      <c r="G2445" s="3" t="s">
        <v>30</v>
      </c>
      <c r="H2445" s="2" t="s">
        <v>50</v>
      </c>
      <c r="I2445" s="2" t="s">
        <v>5845</v>
      </c>
      <c r="J2445" s="3" t="str">
        <f>HYPERLINK("https://www.boe.es/gazeta/dias/1829/08/22/pdfs/GMD-1829-117.pdf#page=4","Abrir facsímil")</f>
        <v>Abrir facsímil</v>
      </c>
      <c r="K2445" s="3" t="s">
        <v>52</v>
      </c>
    </row>
    <row r="2446" spans="1:11" ht="42" customHeight="1">
      <c r="A2446" s="2" t="s">
        <v>5846</v>
      </c>
      <c r="B2446" s="2" t="s">
        <v>5847</v>
      </c>
      <c r="C2446" s="2" t="s">
        <v>61</v>
      </c>
      <c r="D2446" s="2" t="s">
        <v>18</v>
      </c>
      <c r="E2446" s="5" t="s">
        <v>188</v>
      </c>
      <c r="F2446" s="3" t="s">
        <v>189</v>
      </c>
      <c r="G2446" s="3" t="s">
        <v>45</v>
      </c>
      <c r="H2446" s="2" t="s">
        <v>50</v>
      </c>
      <c r="I2446" s="2" t="s">
        <v>5848</v>
      </c>
      <c r="J2446" s="3" t="str">
        <f>HYPERLINK("https://www.boe.es/gazeta/dias/1829/05/02/pdfs/GMD-1829-53.pdf#page=1","Abrir facsímil")</f>
        <v>Abrir facsímil</v>
      </c>
      <c r="K2446" s="3" t="s">
        <v>52</v>
      </c>
    </row>
    <row r="2447" spans="1:11" ht="42" customHeight="1">
      <c r="A2447" s="2" t="s">
        <v>5849</v>
      </c>
      <c r="B2447" s="2" t="s">
        <v>5850</v>
      </c>
      <c r="C2447" s="2" t="s">
        <v>41</v>
      </c>
      <c r="D2447" s="2" t="s">
        <v>42</v>
      </c>
      <c r="E2447" s="5" t="s">
        <v>164</v>
      </c>
      <c r="F2447" s="3" t="s">
        <v>165</v>
      </c>
      <c r="G2447" s="3" t="s">
        <v>368</v>
      </c>
      <c r="H2447" s="2" t="s">
        <v>22</v>
      </c>
      <c r="I2447" s="2" t="s">
        <v>5851</v>
      </c>
      <c r="J2447" s="3" t="str">
        <f>HYPERLINK("https://www.boe.es/gazeta/dias/1829/06/06/pdfs/GMD-1829-84.pdf#page=3","Abrir facsímil")</f>
        <v>Abrir facsímil</v>
      </c>
      <c r="K2447" s="3" t="s">
        <v>24</v>
      </c>
    </row>
    <row r="2448" spans="1:11" ht="42" customHeight="1">
      <c r="A2448" s="2" t="s">
        <v>5852</v>
      </c>
      <c r="B2448" s="2" t="s">
        <v>5853</v>
      </c>
      <c r="C2448" s="2" t="s">
        <v>27</v>
      </c>
      <c r="D2448" s="2" t="s">
        <v>18</v>
      </c>
      <c r="E2448" s="5" t="s">
        <v>202</v>
      </c>
      <c r="F2448" s="3" t="s">
        <v>203</v>
      </c>
      <c r="G2448" s="3" t="s">
        <v>30</v>
      </c>
      <c r="H2448" s="2" t="s">
        <v>50</v>
      </c>
      <c r="I2448" s="2" t="s">
        <v>5854</v>
      </c>
      <c r="J2448" s="3" t="str">
        <f>HYPERLINK("https://www.boe.es/gazeta/dias/1829/04/07/pdfs/GMD-1829-42.pdf#page=4","Abrir facsímil")</f>
        <v>Abrir facsímil</v>
      </c>
      <c r="K2448" s="3" t="s">
        <v>52</v>
      </c>
    </row>
    <row r="2449" spans="1:11" ht="42" customHeight="1">
      <c r="A2449" s="2" t="s">
        <v>5855</v>
      </c>
      <c r="B2449" s="2" t="s">
        <v>5856</v>
      </c>
      <c r="C2449" s="2" t="s">
        <v>41</v>
      </c>
      <c r="D2449" s="2" t="s">
        <v>42</v>
      </c>
      <c r="E2449" s="5" t="s">
        <v>188</v>
      </c>
      <c r="F2449" s="3" t="s">
        <v>189</v>
      </c>
      <c r="G2449" s="3" t="s">
        <v>71</v>
      </c>
      <c r="H2449" s="2" t="s">
        <v>50</v>
      </c>
      <c r="I2449" s="2" t="s">
        <v>5857</v>
      </c>
      <c r="J2449" s="3" t="str">
        <f>HYPERLINK("https://www.boe.es/gazeta/dias/1829/05/02/pdfs/GMD-1829-53.pdf#page=2","Abrir facsímil")</f>
        <v>Abrir facsímil</v>
      </c>
      <c r="K2449" s="3" t="s">
        <v>52</v>
      </c>
    </row>
    <row r="2450" spans="1:11" ht="42" customHeight="1">
      <c r="A2450" s="2" t="s">
        <v>5858</v>
      </c>
      <c r="B2450" s="2" t="s">
        <v>5859</v>
      </c>
      <c r="C2450" s="2" t="s">
        <v>17</v>
      </c>
      <c r="D2450" s="2" t="s">
        <v>18</v>
      </c>
      <c r="E2450" s="5" t="s">
        <v>385</v>
      </c>
      <c r="F2450" s="3" t="s">
        <v>386</v>
      </c>
      <c r="G2450" s="3" t="s">
        <v>21</v>
      </c>
      <c r="H2450" s="2" t="s">
        <v>50</v>
      </c>
      <c r="I2450" s="2" t="s">
        <v>5860</v>
      </c>
      <c r="J2450" s="3" t="str">
        <f>HYPERLINK("https://www.boe.es/gazeta/dias/1829/08/11/pdfs/GMD-1829-112.pdf#page=3","Abrir facsímil")</f>
        <v>Abrir facsímil</v>
      </c>
      <c r="K2450" s="3" t="s">
        <v>52</v>
      </c>
    </row>
    <row r="2451" spans="1:11" ht="42" customHeight="1">
      <c r="A2451" s="2" t="s">
        <v>5861</v>
      </c>
      <c r="B2451" s="2" t="s">
        <v>5862</v>
      </c>
      <c r="C2451" s="2" t="s">
        <v>17</v>
      </c>
      <c r="D2451" s="2" t="s">
        <v>18</v>
      </c>
      <c r="E2451" s="5" t="s">
        <v>754</v>
      </c>
      <c r="F2451" s="3" t="s">
        <v>755</v>
      </c>
      <c r="G2451" s="3" t="s">
        <v>45</v>
      </c>
      <c r="H2451" s="2" t="s">
        <v>50</v>
      </c>
      <c r="I2451" s="2" t="s">
        <v>5863</v>
      </c>
      <c r="J2451" s="3" t="str">
        <f>HYPERLINK("https://www.boe.es/gazeta/dias/1829/03/12/pdfs/GMD-1829-31.pdf#page=1","Abrir facsímil")</f>
        <v>Abrir facsímil</v>
      </c>
      <c r="K2451" s="3" t="s">
        <v>52</v>
      </c>
    </row>
    <row r="2452" spans="1:11" ht="42" customHeight="1">
      <c r="A2452" s="2" t="s">
        <v>5864</v>
      </c>
      <c r="B2452" s="2" t="s">
        <v>5865</v>
      </c>
      <c r="C2452" s="2" t="s">
        <v>34</v>
      </c>
      <c r="D2452" s="2" t="s">
        <v>35</v>
      </c>
      <c r="E2452" s="5" t="s">
        <v>1279</v>
      </c>
      <c r="F2452" s="3" t="s">
        <v>1280</v>
      </c>
      <c r="G2452" s="3" t="s">
        <v>21</v>
      </c>
      <c r="H2452" s="2" t="s">
        <v>50</v>
      </c>
      <c r="I2452" s="2" t="s">
        <v>5866</v>
      </c>
      <c r="J2452" s="3" t="str">
        <f>HYPERLINK("https://www.boe.es/gazeta/dias/1829/06/30/pdfs/GMD-1829-94.pdf#page=3","Abrir facsímil")</f>
        <v>Abrir facsímil</v>
      </c>
      <c r="K2452" s="3" t="s">
        <v>52</v>
      </c>
    </row>
    <row r="2453" spans="1:11" ht="42" customHeight="1">
      <c r="A2453" s="2" t="s">
        <v>5867</v>
      </c>
      <c r="B2453" s="2" t="s">
        <v>5867</v>
      </c>
      <c r="C2453" s="2" t="s">
        <v>17</v>
      </c>
      <c r="D2453" s="2" t="s">
        <v>18</v>
      </c>
      <c r="E2453" s="5" t="s">
        <v>282</v>
      </c>
      <c r="F2453" s="3" t="s">
        <v>283</v>
      </c>
      <c r="G2453" s="3" t="s">
        <v>30</v>
      </c>
      <c r="H2453" s="2" t="s">
        <v>50</v>
      </c>
      <c r="I2453" s="2" t="s">
        <v>5868</v>
      </c>
      <c r="J2453" s="3" t="str">
        <f>HYPERLINK("https://www.boe.es/gazeta/dias/1829/07/25/pdfs/GMD-1829-105.pdf#page=4","Abrir facsímil")</f>
        <v>Abrir facsímil</v>
      </c>
      <c r="K2453" s="3" t="s">
        <v>52</v>
      </c>
    </row>
    <row r="2454" spans="1:11" ht="42" customHeight="1">
      <c r="A2454" s="2" t="s">
        <v>5869</v>
      </c>
      <c r="B2454" s="2" t="s">
        <v>5869</v>
      </c>
      <c r="C2454" s="2" t="s">
        <v>41</v>
      </c>
      <c r="D2454" s="2" t="s">
        <v>42</v>
      </c>
      <c r="E2454" s="5" t="s">
        <v>344</v>
      </c>
      <c r="F2454" s="3" t="s">
        <v>345</v>
      </c>
      <c r="G2454" s="3" t="s">
        <v>45</v>
      </c>
      <c r="H2454" s="2" t="s">
        <v>50</v>
      </c>
      <c r="I2454" s="2" t="s">
        <v>5870</v>
      </c>
      <c r="J2454" s="3" t="str">
        <f>HYPERLINK("https://www.boe.es/gazeta/dias/1829/08/29/pdfs/GMD-1829-120.pdf#page=1","Abrir facsímil")</f>
        <v>Abrir facsímil</v>
      </c>
      <c r="K2454" s="3" t="s">
        <v>52</v>
      </c>
    </row>
    <row r="2455" spans="1:11" ht="42" customHeight="1">
      <c r="A2455" s="2" t="s">
        <v>5871</v>
      </c>
      <c r="B2455" s="2" t="s">
        <v>5872</v>
      </c>
      <c r="C2455" s="2" t="s">
        <v>55</v>
      </c>
      <c r="D2455" s="2" t="s">
        <v>18</v>
      </c>
      <c r="E2455" s="5" t="s">
        <v>83</v>
      </c>
      <c r="F2455" s="3" t="s">
        <v>84</v>
      </c>
      <c r="G2455" s="3" t="s">
        <v>30</v>
      </c>
      <c r="H2455" s="2" t="s">
        <v>50</v>
      </c>
      <c r="I2455" s="2" t="s">
        <v>5873</v>
      </c>
      <c r="J2455" s="3" t="str">
        <f>HYPERLINK("https://www.boe.es/gazeta/dias/1829/08/04/pdfs/GMD-1829-109.pdf#page=4","Abrir facsímil")</f>
        <v>Abrir facsímil</v>
      </c>
      <c r="K2455" s="3" t="s">
        <v>52</v>
      </c>
    </row>
    <row r="2456" spans="1:11" ht="42" customHeight="1">
      <c r="A2456" s="2" t="s">
        <v>5874</v>
      </c>
      <c r="B2456" s="2" t="s">
        <v>5875</v>
      </c>
      <c r="C2456" s="2" t="s">
        <v>61</v>
      </c>
      <c r="D2456" s="2" t="s">
        <v>18</v>
      </c>
      <c r="E2456" s="5" t="s">
        <v>36</v>
      </c>
      <c r="F2456" s="3" t="s">
        <v>37</v>
      </c>
      <c r="G2456" s="3" t="s">
        <v>71</v>
      </c>
      <c r="H2456" s="2" t="s">
        <v>50</v>
      </c>
      <c r="I2456" s="2" t="s">
        <v>5876</v>
      </c>
      <c r="J2456" s="3" t="str">
        <f>HYPERLINK("https://www.boe.es/gazeta/dias/1829/11/12/pdfs/GMD-1829-159.pdf#page=2","Abrir facsímil")</f>
        <v>Abrir facsímil</v>
      </c>
      <c r="K2456" s="3" t="s">
        <v>52</v>
      </c>
    </row>
    <row r="2457" spans="1:11" ht="42" customHeight="1">
      <c r="A2457" s="2" t="s">
        <v>5874</v>
      </c>
      <c r="B2457" s="2" t="s">
        <v>5875</v>
      </c>
      <c r="C2457" s="2" t="s">
        <v>167</v>
      </c>
      <c r="D2457" s="2" t="s">
        <v>18</v>
      </c>
      <c r="E2457" s="5" t="s">
        <v>220</v>
      </c>
      <c r="F2457" s="3" t="s">
        <v>221</v>
      </c>
      <c r="G2457" s="3" t="s">
        <v>21</v>
      </c>
      <c r="H2457" s="2" t="s">
        <v>50</v>
      </c>
      <c r="I2457" s="2" t="s">
        <v>5877</v>
      </c>
      <c r="J2457" s="3" t="str">
        <f>HYPERLINK("https://www.boe.es/gazeta/dias/1829/12/10/pdfs/GMD-1829-171.pdf#page=3","Abrir facsímil")</f>
        <v>Abrir facsímil</v>
      </c>
      <c r="K2457" s="3" t="s">
        <v>52</v>
      </c>
    </row>
    <row r="2458" spans="1:11" ht="42" customHeight="1">
      <c r="A2458" s="2" t="s">
        <v>5878</v>
      </c>
      <c r="B2458" s="2" t="s">
        <v>5879</v>
      </c>
      <c r="C2458" s="2" t="s">
        <v>41</v>
      </c>
      <c r="D2458" s="2" t="s">
        <v>42</v>
      </c>
      <c r="E2458" s="5" t="s">
        <v>75</v>
      </c>
      <c r="F2458" s="3" t="s">
        <v>76</v>
      </c>
      <c r="G2458" s="3" t="s">
        <v>21</v>
      </c>
      <c r="H2458" s="2" t="s">
        <v>50</v>
      </c>
      <c r="I2458" s="2" t="s">
        <v>5880</v>
      </c>
      <c r="J2458" s="3" t="str">
        <f>HYPERLINK("https://www.boe.es/gazeta/dias/1829/09/05/pdfs/GMD-1829-123.pdf#page=3","Abrir facsímil")</f>
        <v>Abrir facsímil</v>
      </c>
      <c r="K2458" s="3" t="s">
        <v>52</v>
      </c>
    </row>
    <row r="2459" spans="1:11" ht="42" customHeight="1">
      <c r="A2459" s="2" t="s">
        <v>5881</v>
      </c>
      <c r="B2459" s="2" t="s">
        <v>5882</v>
      </c>
      <c r="C2459" s="2" t="s">
        <v>41</v>
      </c>
      <c r="D2459" s="2" t="s">
        <v>42</v>
      </c>
      <c r="E2459" s="5" t="s">
        <v>194</v>
      </c>
      <c r="F2459" s="3" t="s">
        <v>195</v>
      </c>
      <c r="G2459" s="3" t="s">
        <v>21</v>
      </c>
      <c r="H2459" s="2" t="s">
        <v>50</v>
      </c>
      <c r="I2459" s="2" t="s">
        <v>5883</v>
      </c>
      <c r="J2459" s="3" t="str">
        <f>HYPERLINK("https://www.boe.es/gazeta/dias/1829/05/07/pdfs/GMD-1829-55.pdf#page=3","Abrir facsímil")</f>
        <v>Abrir facsímil</v>
      </c>
      <c r="K2459" s="3" t="s">
        <v>52</v>
      </c>
    </row>
    <row r="2460" spans="1:11" ht="42" customHeight="1">
      <c r="A2460" s="2" t="s">
        <v>5881</v>
      </c>
      <c r="B2460" s="2" t="s">
        <v>5882</v>
      </c>
      <c r="C2460" s="2" t="s">
        <v>41</v>
      </c>
      <c r="D2460" s="2" t="s">
        <v>42</v>
      </c>
      <c r="E2460" s="5" t="s">
        <v>737</v>
      </c>
      <c r="F2460" s="3" t="s">
        <v>738</v>
      </c>
      <c r="G2460" s="3" t="s">
        <v>21</v>
      </c>
      <c r="H2460" s="2" t="s">
        <v>50</v>
      </c>
      <c r="I2460" s="2" t="s">
        <v>5884</v>
      </c>
      <c r="J2460" s="3" t="str">
        <f>HYPERLINK("https://www.boe.es/gazeta/dias/1829/06/11/pdfs/GMD-1829-86.pdf#page=3","Abrir facsímil")</f>
        <v>Abrir facsímil</v>
      </c>
      <c r="K2460" s="3" t="s">
        <v>52</v>
      </c>
    </row>
    <row r="2461" spans="1:11" ht="42" customHeight="1">
      <c r="A2461" s="2" t="s">
        <v>5881</v>
      </c>
      <c r="B2461" s="2" t="s">
        <v>5882</v>
      </c>
      <c r="C2461" s="2" t="s">
        <v>41</v>
      </c>
      <c r="D2461" s="2" t="s">
        <v>42</v>
      </c>
      <c r="E2461" s="5" t="s">
        <v>282</v>
      </c>
      <c r="F2461" s="3" t="s">
        <v>283</v>
      </c>
      <c r="G2461" s="3" t="s">
        <v>284</v>
      </c>
      <c r="H2461" s="2" t="s">
        <v>50</v>
      </c>
      <c r="I2461" s="2" t="s">
        <v>5885</v>
      </c>
      <c r="J2461" s="3" t="str">
        <f>HYPERLINK("https://www.boe.es/gazeta/dias/1829/07/25/pdfs/GMD-1829-105.pdf#page=3","Abrir facsímil")</f>
        <v>Abrir facsímil</v>
      </c>
      <c r="K2461" s="3" t="s">
        <v>52</v>
      </c>
    </row>
    <row r="2462" spans="1:11" ht="42" customHeight="1">
      <c r="A2462" s="2" t="s">
        <v>5886</v>
      </c>
      <c r="B2462" s="2" t="s">
        <v>5886</v>
      </c>
      <c r="C2462" s="2" t="s">
        <v>34</v>
      </c>
      <c r="D2462" s="2" t="s">
        <v>35</v>
      </c>
      <c r="E2462" s="5" t="s">
        <v>282</v>
      </c>
      <c r="F2462" s="3" t="s">
        <v>283</v>
      </c>
      <c r="G2462" s="3" t="s">
        <v>284</v>
      </c>
      <c r="H2462" s="2" t="s">
        <v>50</v>
      </c>
      <c r="I2462" s="2" t="s">
        <v>5887</v>
      </c>
      <c r="J2462" s="3" t="str">
        <f>HYPERLINK("https://www.boe.es/gazeta/dias/1829/07/25/pdfs/GMD-1829-105.pdf#page=3","Abrir facsímil")</f>
        <v>Abrir facsímil</v>
      </c>
      <c r="K2462" s="3" t="s">
        <v>52</v>
      </c>
    </row>
    <row r="2463" spans="1:11" ht="42" customHeight="1">
      <c r="A2463" s="2" t="s">
        <v>5888</v>
      </c>
      <c r="B2463" s="2" t="s">
        <v>5888</v>
      </c>
      <c r="C2463" s="2" t="s">
        <v>41</v>
      </c>
      <c r="D2463" s="2" t="s">
        <v>42</v>
      </c>
      <c r="E2463" s="5" t="s">
        <v>279</v>
      </c>
      <c r="F2463" s="3" t="s">
        <v>280</v>
      </c>
      <c r="G2463" s="3" t="s">
        <v>21</v>
      </c>
      <c r="H2463" s="2" t="s">
        <v>50</v>
      </c>
      <c r="I2463" s="2" t="s">
        <v>5889</v>
      </c>
      <c r="J2463" s="3" t="str">
        <f>HYPERLINK("https://www.boe.es/gazeta/dias/1829/06/27/pdfs/GMD-1829-93.pdf#page=3","Abrir facsímil")</f>
        <v>Abrir facsímil</v>
      </c>
      <c r="K2463" s="3" t="s">
        <v>52</v>
      </c>
    </row>
    <row r="2464" spans="1:11" ht="42" customHeight="1">
      <c r="A2464" s="2" t="s">
        <v>5890</v>
      </c>
      <c r="B2464" s="2" t="s">
        <v>5890</v>
      </c>
      <c r="C2464" s="2" t="s">
        <v>17</v>
      </c>
      <c r="D2464" s="2" t="s">
        <v>18</v>
      </c>
      <c r="E2464" s="5" t="s">
        <v>220</v>
      </c>
      <c r="F2464" s="3" t="s">
        <v>221</v>
      </c>
      <c r="G2464" s="3" t="s">
        <v>71</v>
      </c>
      <c r="H2464" s="2" t="s">
        <v>50</v>
      </c>
      <c r="I2464" s="2" t="s">
        <v>5891</v>
      </c>
      <c r="J2464" s="3" t="str">
        <f>HYPERLINK("https://www.boe.es/gazeta/dias/1829/12/10/pdfs/GMD-1829-171.pdf#page=2","Abrir facsímil")</f>
        <v>Abrir facsímil</v>
      </c>
      <c r="K2464" s="3" t="s">
        <v>52</v>
      </c>
    </row>
    <row r="2465" spans="1:11" ht="42" customHeight="1">
      <c r="A2465" s="2" t="s">
        <v>5892</v>
      </c>
      <c r="B2465" s="2" t="s">
        <v>5893</v>
      </c>
      <c r="C2465" s="2" t="s">
        <v>151</v>
      </c>
      <c r="D2465" s="2" t="s">
        <v>18</v>
      </c>
      <c r="E2465" s="5" t="s">
        <v>403</v>
      </c>
      <c r="F2465" s="3" t="s">
        <v>404</v>
      </c>
      <c r="G2465" s="3" t="s">
        <v>21</v>
      </c>
      <c r="H2465" s="2" t="s">
        <v>50</v>
      </c>
      <c r="I2465" s="2" t="s">
        <v>5894</v>
      </c>
      <c r="J2465" s="3" t="str">
        <f>HYPERLINK("https://www.boe.es/gazeta/dias/1829/10/22/pdfs/GMD-1829-150.pdf#page=3","Abrir facsímil")</f>
        <v>Abrir facsímil</v>
      </c>
      <c r="K2465" s="3" t="s">
        <v>52</v>
      </c>
    </row>
    <row r="2466" spans="1:11" ht="42" customHeight="1">
      <c r="A2466" s="2" t="s">
        <v>5895</v>
      </c>
      <c r="B2466" s="2" t="s">
        <v>5896</v>
      </c>
      <c r="C2466" s="2" t="s">
        <v>55</v>
      </c>
      <c r="D2466" s="2" t="s">
        <v>18</v>
      </c>
      <c r="E2466" s="5" t="s">
        <v>507</v>
      </c>
      <c r="F2466" s="3" t="s">
        <v>508</v>
      </c>
      <c r="G2466" s="3" t="s">
        <v>71</v>
      </c>
      <c r="H2466" s="2" t="s">
        <v>50</v>
      </c>
      <c r="I2466" s="2" t="s">
        <v>5897</v>
      </c>
      <c r="J2466" s="3" t="str">
        <f>HYPERLINK("https://www.boe.es/gazeta/dias/1829/12/26/pdfs/GMD-1829-178.pdf#page=2","Abrir facsímil")</f>
        <v>Abrir facsímil</v>
      </c>
      <c r="K2466" s="3" t="s">
        <v>52</v>
      </c>
    </row>
    <row r="2467" spans="1:11" ht="42" customHeight="1">
      <c r="A2467" s="2" t="s">
        <v>5898</v>
      </c>
      <c r="B2467" s="2" t="s">
        <v>5899</v>
      </c>
      <c r="C2467" s="2" t="s">
        <v>41</v>
      </c>
      <c r="D2467" s="2" t="s">
        <v>42</v>
      </c>
      <c r="E2467" s="5" t="s">
        <v>330</v>
      </c>
      <c r="F2467" s="3" t="s">
        <v>331</v>
      </c>
      <c r="G2467" s="3" t="s">
        <v>21</v>
      </c>
      <c r="H2467" s="2" t="s">
        <v>50</v>
      </c>
      <c r="I2467" s="2" t="s">
        <v>5900</v>
      </c>
      <c r="J2467" s="3" t="str">
        <f>HYPERLINK("https://www.boe.es/gazeta/dias/1829/10/08/pdfs/GMD-1829-144.pdf#page=3","Abrir facsímil")</f>
        <v>Abrir facsímil</v>
      </c>
      <c r="K2467" s="3" t="s">
        <v>52</v>
      </c>
    </row>
    <row r="2468" spans="1:11" ht="42" customHeight="1">
      <c r="A2468" s="2" t="s">
        <v>5901</v>
      </c>
      <c r="B2468" s="2" t="s">
        <v>5902</v>
      </c>
      <c r="C2468" s="2" t="s">
        <v>41</v>
      </c>
      <c r="D2468" s="2" t="s">
        <v>42</v>
      </c>
      <c r="E2468" s="5" t="s">
        <v>83</v>
      </c>
      <c r="F2468" s="3" t="s">
        <v>84</v>
      </c>
      <c r="G2468" s="3" t="s">
        <v>1177</v>
      </c>
      <c r="H2468" s="2" t="s">
        <v>50</v>
      </c>
      <c r="I2468" s="2" t="s">
        <v>5903</v>
      </c>
      <c r="J2468" s="3" t="str">
        <f>HYPERLINK("https://www.boe.es/gazeta/dias/1829/08/04/pdfs/GMD-1829-109.pdf#page=3","Abrir facsímil")</f>
        <v>Abrir facsímil</v>
      </c>
      <c r="K2468" s="3" t="s">
        <v>52</v>
      </c>
    </row>
    <row r="2469" spans="1:11" ht="42" customHeight="1">
      <c r="A2469" s="2" t="s">
        <v>5904</v>
      </c>
      <c r="B2469" s="2" t="s">
        <v>5905</v>
      </c>
      <c r="C2469" s="2" t="s">
        <v>41</v>
      </c>
      <c r="D2469" s="2" t="s">
        <v>42</v>
      </c>
      <c r="E2469" s="5" t="s">
        <v>1347</v>
      </c>
      <c r="F2469" s="3" t="s">
        <v>1348</v>
      </c>
      <c r="G2469" s="3" t="s">
        <v>71</v>
      </c>
      <c r="H2469" s="2" t="s">
        <v>50</v>
      </c>
      <c r="I2469" s="2" t="s">
        <v>5906</v>
      </c>
      <c r="J2469" s="3" t="str">
        <f>HYPERLINK("https://www.boe.es/gazeta/dias/1829/01/20/pdfs/GMD-1829-9.pdf#page=2","Abrir facsímil")</f>
        <v>Abrir facsímil</v>
      </c>
      <c r="K2469" s="3" t="s">
        <v>52</v>
      </c>
    </row>
    <row r="2470" spans="1:11" ht="42" customHeight="1">
      <c r="A2470" s="2" t="s">
        <v>5907</v>
      </c>
      <c r="B2470" s="2" t="s">
        <v>5908</v>
      </c>
      <c r="C2470" s="2" t="s">
        <v>151</v>
      </c>
      <c r="D2470" s="2" t="s">
        <v>18</v>
      </c>
      <c r="E2470" s="5" t="s">
        <v>272</v>
      </c>
      <c r="F2470" s="3" t="s">
        <v>273</v>
      </c>
      <c r="G2470" s="3" t="s">
        <v>30</v>
      </c>
      <c r="H2470" s="2" t="s">
        <v>50</v>
      </c>
      <c r="I2470" s="2" t="s">
        <v>5909</v>
      </c>
      <c r="J2470" s="3" t="str">
        <f>HYPERLINK("https://www.boe.es/gazeta/dias/1829/07/11/pdfs/GMD-1829-99.pdf#page=4","Abrir facsímil")</f>
        <v>Abrir facsímil</v>
      </c>
      <c r="K2470" s="3" t="s">
        <v>52</v>
      </c>
    </row>
    <row r="2471" spans="1:11" ht="42" customHeight="1">
      <c r="A2471" s="2" t="s">
        <v>5910</v>
      </c>
      <c r="B2471" s="2" t="s">
        <v>5910</v>
      </c>
      <c r="C2471" s="2" t="s">
        <v>41</v>
      </c>
      <c r="D2471" s="2" t="s">
        <v>42</v>
      </c>
      <c r="E2471" s="5" t="s">
        <v>355</v>
      </c>
      <c r="F2471" s="3" t="s">
        <v>356</v>
      </c>
      <c r="G2471" s="3" t="s">
        <v>45</v>
      </c>
      <c r="H2471" s="2" t="s">
        <v>50</v>
      </c>
      <c r="I2471" s="2" t="s">
        <v>5911</v>
      </c>
      <c r="J2471" s="3" t="str">
        <f>HYPERLINK("https://www.boe.es/gazeta/dias/1829/10/03/pdfs/GMD-1829-142.pdf#page=1","Abrir facsímil")</f>
        <v>Abrir facsímil</v>
      </c>
      <c r="K2471" s="3" t="s">
        <v>52</v>
      </c>
    </row>
    <row r="2472" spans="1:11" ht="42" customHeight="1">
      <c r="A2472" s="2" t="s">
        <v>5912</v>
      </c>
      <c r="B2472" s="2" t="s">
        <v>5912</v>
      </c>
      <c r="C2472" s="2" t="s">
        <v>41</v>
      </c>
      <c r="D2472" s="2" t="s">
        <v>42</v>
      </c>
      <c r="E2472" s="5" t="s">
        <v>206</v>
      </c>
      <c r="F2472" s="3" t="s">
        <v>207</v>
      </c>
      <c r="G2472" s="3" t="s">
        <v>71</v>
      </c>
      <c r="H2472" s="2" t="s">
        <v>50</v>
      </c>
      <c r="I2472" s="2" t="s">
        <v>5913</v>
      </c>
      <c r="J2472" s="3" t="str">
        <f>HYPERLINK("https://www.boe.es/gazeta/dias/1829/08/25/pdfs/GMD-1829-118.pdf#page=2","Abrir facsímil")</f>
        <v>Abrir facsímil</v>
      </c>
      <c r="K2472" s="3" t="s">
        <v>52</v>
      </c>
    </row>
    <row r="2473" spans="1:11" ht="42" customHeight="1">
      <c r="A2473" s="2" t="s">
        <v>5914</v>
      </c>
      <c r="B2473" s="2" t="s">
        <v>5914</v>
      </c>
      <c r="C2473" s="2" t="s">
        <v>151</v>
      </c>
      <c r="D2473" s="2" t="s">
        <v>18</v>
      </c>
      <c r="E2473" s="5" t="s">
        <v>1501</v>
      </c>
      <c r="F2473" s="3" t="s">
        <v>1502</v>
      </c>
      <c r="G2473" s="3" t="s">
        <v>21</v>
      </c>
      <c r="H2473" s="2" t="s">
        <v>50</v>
      </c>
      <c r="I2473" s="2" t="s">
        <v>5915</v>
      </c>
      <c r="J2473" s="3" t="str">
        <f>HYPERLINK("https://www.boe.es/gazeta/dias/1829/04/14/pdfs/GMD-1829-45.pdf#page=3","Abrir facsímil")</f>
        <v>Abrir facsímil</v>
      </c>
      <c r="K2473" s="3" t="s">
        <v>52</v>
      </c>
    </row>
    <row r="2474" spans="1:11" ht="42" customHeight="1">
      <c r="A2474" s="2" t="s">
        <v>5916</v>
      </c>
      <c r="B2474" s="2" t="s">
        <v>5917</v>
      </c>
      <c r="C2474" s="2" t="s">
        <v>34</v>
      </c>
      <c r="D2474" s="2" t="s">
        <v>35</v>
      </c>
      <c r="E2474" s="5" t="s">
        <v>147</v>
      </c>
      <c r="F2474" s="3" t="s">
        <v>148</v>
      </c>
      <c r="G2474" s="3" t="s">
        <v>21</v>
      </c>
      <c r="H2474" s="2" t="s">
        <v>50</v>
      </c>
      <c r="I2474" s="2" t="s">
        <v>5918</v>
      </c>
      <c r="J2474" s="3" t="str">
        <f>HYPERLINK("https://www.boe.es/gazeta/dias/1829/12/19/pdfs/GMD-1829-175.pdf#page=3","Abrir facsímil")</f>
        <v>Abrir facsímil</v>
      </c>
      <c r="K2474" s="3" t="s">
        <v>52</v>
      </c>
    </row>
    <row r="2475" spans="1:11" ht="42" customHeight="1">
      <c r="A2475" s="2" t="s">
        <v>5919</v>
      </c>
      <c r="B2475" s="2" t="s">
        <v>5919</v>
      </c>
      <c r="C2475" s="2" t="s">
        <v>17</v>
      </c>
      <c r="D2475" s="2" t="s">
        <v>18</v>
      </c>
      <c r="E2475" s="5" t="s">
        <v>1642</v>
      </c>
      <c r="F2475" s="3" t="s">
        <v>1643</v>
      </c>
      <c r="G2475" s="3" t="s">
        <v>21</v>
      </c>
      <c r="H2475" s="2" t="s">
        <v>50</v>
      </c>
      <c r="I2475" s="2" t="s">
        <v>5920</v>
      </c>
      <c r="J2475" s="3" t="str">
        <f>HYPERLINK("https://www.boe.es/gazeta/dias/1829/09/24/pdfs/GMD-1829-138.pdf#page=3","Abrir facsímil")</f>
        <v>Abrir facsímil</v>
      </c>
      <c r="K2475" s="3" t="s">
        <v>52</v>
      </c>
    </row>
    <row r="2476" spans="1:11" ht="42" customHeight="1">
      <c r="A2476" s="2" t="s">
        <v>5921</v>
      </c>
      <c r="B2476" s="2" t="s">
        <v>5921</v>
      </c>
      <c r="C2476" s="2" t="s">
        <v>55</v>
      </c>
      <c r="D2476" s="2" t="s">
        <v>18</v>
      </c>
      <c r="E2476" s="5" t="s">
        <v>115</v>
      </c>
      <c r="F2476" s="3" t="s">
        <v>116</v>
      </c>
      <c r="G2476" s="3" t="s">
        <v>30</v>
      </c>
      <c r="H2476" s="2" t="s">
        <v>50</v>
      </c>
      <c r="I2476" s="2" t="s">
        <v>5922</v>
      </c>
      <c r="J2476" s="3" t="str">
        <f>HYPERLINK("https://www.boe.es/gazeta/dias/1829/06/18/pdfs/GMD-1829-89.pdf#page=4","Abrir facsímil")</f>
        <v>Abrir facsímil</v>
      </c>
      <c r="K2476" s="3" t="s">
        <v>52</v>
      </c>
    </row>
    <row r="2477" spans="1:11" ht="42" customHeight="1">
      <c r="A2477" s="2" t="s">
        <v>5923</v>
      </c>
      <c r="B2477" s="2" t="s">
        <v>5923</v>
      </c>
      <c r="C2477" s="2" t="s">
        <v>17</v>
      </c>
      <c r="D2477" s="2" t="s">
        <v>18</v>
      </c>
      <c r="E2477" s="5" t="s">
        <v>344</v>
      </c>
      <c r="F2477" s="3" t="s">
        <v>345</v>
      </c>
      <c r="G2477" s="3" t="s">
        <v>30</v>
      </c>
      <c r="H2477" s="2" t="s">
        <v>50</v>
      </c>
      <c r="I2477" s="2" t="s">
        <v>5924</v>
      </c>
      <c r="J2477" s="3" t="str">
        <f>HYPERLINK("https://www.boe.es/gazeta/dias/1829/08/29/pdfs/GMD-1829-120.pdf#page=4","Abrir facsímil")</f>
        <v>Abrir facsímil</v>
      </c>
      <c r="K2477" s="3" t="s">
        <v>52</v>
      </c>
    </row>
    <row r="2478" spans="1:11" ht="42" customHeight="1">
      <c r="A2478" s="2" t="s">
        <v>5925</v>
      </c>
      <c r="B2478" s="2" t="s">
        <v>5926</v>
      </c>
      <c r="C2478" s="2" t="s">
        <v>41</v>
      </c>
      <c r="D2478" s="2" t="s">
        <v>42</v>
      </c>
      <c r="E2478" s="5" t="s">
        <v>992</v>
      </c>
      <c r="F2478" s="3" t="s">
        <v>993</v>
      </c>
      <c r="G2478" s="3" t="s">
        <v>30</v>
      </c>
      <c r="H2478" s="2" t="s">
        <v>50</v>
      </c>
      <c r="I2478" s="2" t="s">
        <v>5927</v>
      </c>
      <c r="J2478" s="3" t="str">
        <f>HYPERLINK("https://www.boe.es/gazeta/dias/1829/06/25/pdfs/GMD-1829-92.pdf#page=4","Abrir facsímil")</f>
        <v>Abrir facsímil</v>
      </c>
      <c r="K2478" s="3" t="s">
        <v>52</v>
      </c>
    </row>
    <row r="2479" spans="1:11" ht="42" customHeight="1">
      <c r="A2479" s="2" t="s">
        <v>5928</v>
      </c>
      <c r="B2479" s="2" t="s">
        <v>5928</v>
      </c>
      <c r="C2479" s="2" t="s">
        <v>55</v>
      </c>
      <c r="D2479" s="2" t="s">
        <v>18</v>
      </c>
      <c r="E2479" s="5" t="s">
        <v>754</v>
      </c>
      <c r="F2479" s="3" t="s">
        <v>755</v>
      </c>
      <c r="G2479" s="3" t="s">
        <v>30</v>
      </c>
      <c r="H2479" s="2" t="s">
        <v>50</v>
      </c>
      <c r="I2479" s="2" t="s">
        <v>5929</v>
      </c>
      <c r="J2479" s="3" t="str">
        <f>HYPERLINK("https://www.boe.es/gazeta/dias/1829/03/12/pdfs/GMD-1829-31.pdf#page=4","Abrir facsímil")</f>
        <v>Abrir facsímil</v>
      </c>
      <c r="K2479" s="3" t="s">
        <v>52</v>
      </c>
    </row>
    <row r="2480" spans="1:11" ht="42" customHeight="1">
      <c r="A2480" s="2" t="s">
        <v>5930</v>
      </c>
      <c r="B2480" s="2" t="s">
        <v>5931</v>
      </c>
      <c r="C2480" s="2" t="s">
        <v>41</v>
      </c>
      <c r="D2480" s="2" t="s">
        <v>42</v>
      </c>
      <c r="E2480" s="5" t="s">
        <v>521</v>
      </c>
      <c r="F2480" s="3" t="s">
        <v>522</v>
      </c>
      <c r="G2480" s="3" t="s">
        <v>30</v>
      </c>
      <c r="H2480" s="2" t="s">
        <v>50</v>
      </c>
      <c r="I2480" s="2" t="s">
        <v>5932</v>
      </c>
      <c r="J2480" s="3" t="str">
        <f>HYPERLINK("https://www.boe.es/gazeta/dias/1829/01/27/pdfs/GMD-1829-12.pdf#page=4","Abrir facsímil")</f>
        <v>Abrir facsímil</v>
      </c>
      <c r="K2480" s="3" t="s">
        <v>52</v>
      </c>
    </row>
    <row r="2481" spans="1:11" ht="42" customHeight="1">
      <c r="A2481" s="2" t="s">
        <v>5933</v>
      </c>
      <c r="B2481" s="2" t="s">
        <v>5934</v>
      </c>
      <c r="C2481" s="2" t="s">
        <v>41</v>
      </c>
      <c r="D2481" s="2" t="s">
        <v>42</v>
      </c>
      <c r="E2481" s="5" t="s">
        <v>316</v>
      </c>
      <c r="F2481" s="3" t="s">
        <v>317</v>
      </c>
      <c r="G2481" s="3" t="s">
        <v>30</v>
      </c>
      <c r="H2481" s="2" t="s">
        <v>50</v>
      </c>
      <c r="I2481" s="2" t="s">
        <v>5935</v>
      </c>
      <c r="J2481" s="3" t="str">
        <f>HYPERLINK("https://www.boe.es/gazeta/dias/1829/09/22/pdfs/GMD-1829-137.pdf#page=4","Abrir facsímil")</f>
        <v>Abrir facsímil</v>
      </c>
      <c r="K2481" s="3" t="s">
        <v>52</v>
      </c>
    </row>
    <row r="2482" spans="1:11" ht="42" customHeight="1">
      <c r="A2482" s="2" t="s">
        <v>5936</v>
      </c>
      <c r="B2482" s="2" t="s">
        <v>5937</v>
      </c>
      <c r="C2482" s="2" t="s">
        <v>34</v>
      </c>
      <c r="D2482" s="2" t="s">
        <v>35</v>
      </c>
      <c r="E2482" s="5" t="s">
        <v>164</v>
      </c>
      <c r="F2482" s="3" t="s">
        <v>165</v>
      </c>
      <c r="G2482" s="3" t="s">
        <v>368</v>
      </c>
      <c r="H2482" s="2" t="s">
        <v>22</v>
      </c>
      <c r="I2482" s="2" t="s">
        <v>5938</v>
      </c>
      <c r="J2482" s="3" t="str">
        <f>HYPERLINK("https://www.boe.es/gazeta/dias/1829/06/06/pdfs/GMD-1829-84.pdf#page=3","Abrir facsímil")</f>
        <v>Abrir facsímil</v>
      </c>
      <c r="K2482" s="3" t="s">
        <v>24</v>
      </c>
    </row>
    <row r="2483" spans="1:11" ht="42" customHeight="1">
      <c r="A2483" s="2" t="s">
        <v>5939</v>
      </c>
      <c r="B2483" s="2" t="s">
        <v>5940</v>
      </c>
      <c r="C2483" s="2" t="s">
        <v>41</v>
      </c>
      <c r="D2483" s="2" t="s">
        <v>42</v>
      </c>
      <c r="E2483" s="5" t="s">
        <v>504</v>
      </c>
      <c r="F2483" s="3" t="s">
        <v>505</v>
      </c>
      <c r="G2483" s="3" t="s">
        <v>71</v>
      </c>
      <c r="H2483" s="2" t="s">
        <v>50</v>
      </c>
      <c r="I2483" s="2" t="s">
        <v>5941</v>
      </c>
      <c r="J2483" s="3" t="str">
        <f>HYPERLINK("https://www.boe.es/gazeta/dias/1829/12/03/pdfs/GMD-1829-168.pdf#page=2","Abrir facsímil")</f>
        <v>Abrir facsímil</v>
      </c>
      <c r="K2483" s="3" t="s">
        <v>52</v>
      </c>
    </row>
    <row r="2484" spans="1:11" ht="42" customHeight="1">
      <c r="A2484" s="2" t="s">
        <v>5942</v>
      </c>
      <c r="B2484" s="2" t="s">
        <v>5943</v>
      </c>
      <c r="C2484" s="2" t="s">
        <v>55</v>
      </c>
      <c r="D2484" s="2" t="s">
        <v>18</v>
      </c>
      <c r="E2484" s="5" t="s">
        <v>992</v>
      </c>
      <c r="F2484" s="3" t="s">
        <v>993</v>
      </c>
      <c r="G2484" s="3" t="s">
        <v>21</v>
      </c>
      <c r="H2484" s="2" t="s">
        <v>50</v>
      </c>
      <c r="I2484" s="2" t="s">
        <v>5944</v>
      </c>
      <c r="J2484" s="3" t="str">
        <f>HYPERLINK("https://www.boe.es/gazeta/dias/1829/06/25/pdfs/GMD-1829-92.pdf#page=3","Abrir facsímil")</f>
        <v>Abrir facsímil</v>
      </c>
      <c r="K2484" s="3" t="s">
        <v>52</v>
      </c>
    </row>
    <row r="2485" spans="1:11" ht="42" customHeight="1">
      <c r="A2485" s="2" t="s">
        <v>5945</v>
      </c>
      <c r="B2485" s="2" t="s">
        <v>5946</v>
      </c>
      <c r="C2485" s="2" t="s">
        <v>41</v>
      </c>
      <c r="D2485" s="2" t="s">
        <v>42</v>
      </c>
      <c r="E2485" s="5" t="s">
        <v>75</v>
      </c>
      <c r="F2485" s="3" t="s">
        <v>76</v>
      </c>
      <c r="G2485" s="3" t="s">
        <v>21</v>
      </c>
      <c r="H2485" s="2" t="s">
        <v>50</v>
      </c>
      <c r="I2485" s="2" t="s">
        <v>5947</v>
      </c>
      <c r="J2485" s="3" t="str">
        <f>HYPERLINK("https://www.boe.es/gazeta/dias/1829/09/05/pdfs/GMD-1829-123.pdf#page=3","Abrir facsímil")</f>
        <v>Abrir facsímil</v>
      </c>
      <c r="K2485" s="3" t="s">
        <v>52</v>
      </c>
    </row>
    <row r="2486" spans="1:11" ht="42" customHeight="1">
      <c r="A2486" s="2" t="s">
        <v>5948</v>
      </c>
      <c r="B2486" s="2" t="s">
        <v>5948</v>
      </c>
      <c r="C2486" s="2" t="s">
        <v>17</v>
      </c>
      <c r="D2486" s="2" t="s">
        <v>18</v>
      </c>
      <c r="E2486" s="5" t="s">
        <v>1275</v>
      </c>
      <c r="F2486" s="3" t="s">
        <v>1276</v>
      </c>
      <c r="G2486" s="3" t="s">
        <v>30</v>
      </c>
      <c r="H2486" s="2" t="s">
        <v>50</v>
      </c>
      <c r="I2486" s="2" t="s">
        <v>5949</v>
      </c>
      <c r="J2486" s="3" t="str">
        <f>HYPERLINK("https://www.boe.es/gazeta/dias/1829/06/23/pdfs/GMD-1829-91.pdf#page=4","Abrir facsímil")</f>
        <v>Abrir facsímil</v>
      </c>
      <c r="K2486" s="3" t="s">
        <v>52</v>
      </c>
    </row>
    <row r="2487" spans="1:11" ht="42" customHeight="1">
      <c r="A2487" s="2" t="s">
        <v>5950</v>
      </c>
      <c r="B2487" s="2" t="s">
        <v>5950</v>
      </c>
      <c r="C2487" s="2" t="s">
        <v>41</v>
      </c>
      <c r="D2487" s="2" t="s">
        <v>42</v>
      </c>
      <c r="E2487" s="5" t="s">
        <v>238</v>
      </c>
      <c r="F2487" s="3" t="s">
        <v>239</v>
      </c>
      <c r="G2487" s="3" t="s">
        <v>1112</v>
      </c>
      <c r="H2487" s="2" t="s">
        <v>50</v>
      </c>
      <c r="I2487" s="2" t="s">
        <v>5951</v>
      </c>
      <c r="J2487" s="3" t="str">
        <f>HYPERLINK("https://www.boe.es/gazeta/dias/1829/07/23/pdfs/GMD-1829-104.pdf#page=2","Abrir facsímil")</f>
        <v>Abrir facsímil</v>
      </c>
      <c r="K2487" s="3" t="s">
        <v>52</v>
      </c>
    </row>
    <row r="2488" spans="1:11" ht="42" customHeight="1">
      <c r="A2488" s="2" t="s">
        <v>5952</v>
      </c>
      <c r="B2488" s="2" t="s">
        <v>5952</v>
      </c>
      <c r="C2488" s="2" t="s">
        <v>41</v>
      </c>
      <c r="D2488" s="2" t="s">
        <v>42</v>
      </c>
      <c r="E2488" s="5" t="s">
        <v>312</v>
      </c>
      <c r="F2488" s="3" t="s">
        <v>313</v>
      </c>
      <c r="G2488" s="3" t="s">
        <v>45</v>
      </c>
      <c r="H2488" s="2" t="s">
        <v>50</v>
      </c>
      <c r="I2488" s="2" t="s">
        <v>5953</v>
      </c>
      <c r="J2488" s="3" t="str">
        <f>HYPERLINK("https://www.boe.es/gazeta/dias/1829/10/20/pdfs/GMD-1829-149.pdf#page=1","Abrir facsímil")</f>
        <v>Abrir facsímil</v>
      </c>
      <c r="K2488" s="3" t="s">
        <v>52</v>
      </c>
    </row>
    <row r="2489" spans="1:11" ht="42" customHeight="1">
      <c r="A2489" s="2" t="s">
        <v>5954</v>
      </c>
      <c r="B2489" s="2" t="s">
        <v>5955</v>
      </c>
      <c r="C2489" s="2" t="s">
        <v>41</v>
      </c>
      <c r="D2489" s="2" t="s">
        <v>42</v>
      </c>
      <c r="E2489" s="5" t="s">
        <v>188</v>
      </c>
      <c r="F2489" s="3" t="s">
        <v>189</v>
      </c>
      <c r="G2489" s="3" t="s">
        <v>30</v>
      </c>
      <c r="H2489" s="2" t="s">
        <v>50</v>
      </c>
      <c r="I2489" s="2" t="s">
        <v>5956</v>
      </c>
      <c r="J2489" s="3" t="str">
        <f>HYPERLINK("https://www.boe.es/gazeta/dias/1829/05/02/pdfs/GMD-1829-53.pdf#page=4","Abrir facsímil")</f>
        <v>Abrir facsímil</v>
      </c>
      <c r="K2489" s="3" t="s">
        <v>52</v>
      </c>
    </row>
    <row r="2490" spans="1:11" ht="42" customHeight="1">
      <c r="A2490" s="2" t="s">
        <v>5957</v>
      </c>
      <c r="B2490" s="2" t="s">
        <v>5957</v>
      </c>
      <c r="C2490" s="2" t="s">
        <v>27</v>
      </c>
      <c r="D2490" s="2" t="s">
        <v>18</v>
      </c>
      <c r="E2490" s="5" t="s">
        <v>647</v>
      </c>
      <c r="F2490" s="3" t="s">
        <v>648</v>
      </c>
      <c r="G2490" s="3" t="s">
        <v>21</v>
      </c>
      <c r="H2490" s="2" t="s">
        <v>50</v>
      </c>
      <c r="I2490" s="2" t="s">
        <v>5958</v>
      </c>
      <c r="J2490" s="3" t="str">
        <f>HYPERLINK("https://www.boe.es/gazeta/dias/1829/07/09/pdfs/GMD-1829-98.pdf#page=3","Abrir facsímil")</f>
        <v>Abrir facsímil</v>
      </c>
      <c r="K2490" s="3" t="s">
        <v>52</v>
      </c>
    </row>
    <row r="2491" spans="1:11" ht="42" customHeight="1">
      <c r="A2491" s="2" t="s">
        <v>5959</v>
      </c>
      <c r="B2491" s="2" t="s">
        <v>5960</v>
      </c>
      <c r="C2491" s="2" t="s">
        <v>34</v>
      </c>
      <c r="D2491" s="2" t="s">
        <v>35</v>
      </c>
      <c r="E2491" s="5" t="s">
        <v>1387</v>
      </c>
      <c r="F2491" s="3" t="s">
        <v>1388</v>
      </c>
      <c r="G2491" s="3" t="s">
        <v>21</v>
      </c>
      <c r="H2491" s="2" t="s">
        <v>22</v>
      </c>
      <c r="I2491" s="2" t="s">
        <v>5961</v>
      </c>
      <c r="J2491" s="3" t="str">
        <f>HYPERLINK("https://www.boe.es/gazeta/dias/1829/04/09/pdfs/GMD-1829-43.pdf#page=3","Abrir facsímil")</f>
        <v>Abrir facsímil</v>
      </c>
      <c r="K2491" s="3" t="s">
        <v>24</v>
      </c>
    </row>
    <row r="2492" spans="1:11" ht="42" customHeight="1">
      <c r="A2492" s="2" t="s">
        <v>5962</v>
      </c>
      <c r="B2492" s="2" t="s">
        <v>5963</v>
      </c>
      <c r="C2492" s="2" t="s">
        <v>55</v>
      </c>
      <c r="D2492" s="2" t="s">
        <v>18</v>
      </c>
      <c r="E2492" s="5" t="s">
        <v>248</v>
      </c>
      <c r="F2492" s="3" t="s">
        <v>249</v>
      </c>
      <c r="G2492" s="3" t="s">
        <v>30</v>
      </c>
      <c r="H2492" s="2" t="s">
        <v>50</v>
      </c>
      <c r="I2492" s="2" t="s">
        <v>5964</v>
      </c>
      <c r="J2492" s="3" t="str">
        <f>HYPERLINK("https://www.boe.es/gazeta/dias/1829/12/31/pdfs/GMD-1829-180.pdf#page=4","Abrir facsímil")</f>
        <v>Abrir facsímil</v>
      </c>
      <c r="K2492" s="3" t="s">
        <v>52</v>
      </c>
    </row>
    <row r="2493" spans="1:11" ht="42" customHeight="1">
      <c r="A2493" s="2" t="s">
        <v>5965</v>
      </c>
      <c r="B2493" s="2" t="s">
        <v>5966</v>
      </c>
      <c r="C2493" s="2" t="s">
        <v>167</v>
      </c>
      <c r="D2493" s="2" t="s">
        <v>18</v>
      </c>
      <c r="E2493" s="5" t="s">
        <v>188</v>
      </c>
      <c r="F2493" s="3" t="s">
        <v>189</v>
      </c>
      <c r="G2493" s="3" t="s">
        <v>190</v>
      </c>
      <c r="H2493" s="2" t="s">
        <v>50</v>
      </c>
      <c r="I2493" s="2" t="s">
        <v>5967</v>
      </c>
      <c r="J2493" s="3" t="str">
        <f>HYPERLINK("https://www.boe.es/gazeta/dias/1829/05/02/pdfs/GMD-1829-53.pdf#page=3","Abrir facsímil")</f>
        <v>Abrir facsímil</v>
      </c>
      <c r="K2493" s="3" t="s">
        <v>52</v>
      </c>
    </row>
    <row r="2494" spans="1:11" ht="42" customHeight="1">
      <c r="A2494" s="2" t="s">
        <v>5968</v>
      </c>
      <c r="B2494" s="2" t="s">
        <v>5969</v>
      </c>
      <c r="C2494" s="2" t="s">
        <v>55</v>
      </c>
      <c r="D2494" s="2" t="s">
        <v>18</v>
      </c>
      <c r="E2494" s="5" t="s">
        <v>504</v>
      </c>
      <c r="F2494" s="3" t="s">
        <v>505</v>
      </c>
      <c r="G2494" s="3" t="s">
        <v>71</v>
      </c>
      <c r="H2494" s="2" t="s">
        <v>50</v>
      </c>
      <c r="I2494" s="2" t="s">
        <v>5970</v>
      </c>
      <c r="J2494" s="3" t="str">
        <f>HYPERLINK("https://www.boe.es/gazeta/dias/1829/12/03/pdfs/GMD-1829-168.pdf#page=2","Abrir facsímil")</f>
        <v>Abrir facsímil</v>
      </c>
      <c r="K2494" s="3" t="s">
        <v>52</v>
      </c>
    </row>
    <row r="2495" spans="1:11" ht="42" customHeight="1">
      <c r="A2495" s="2" t="s">
        <v>5971</v>
      </c>
      <c r="B2495" s="2" t="s">
        <v>5971</v>
      </c>
      <c r="C2495" s="2" t="s">
        <v>41</v>
      </c>
      <c r="D2495" s="2" t="s">
        <v>42</v>
      </c>
      <c r="E2495" s="5" t="s">
        <v>178</v>
      </c>
      <c r="F2495" s="3" t="s">
        <v>179</v>
      </c>
      <c r="G2495" s="3" t="s">
        <v>45</v>
      </c>
      <c r="H2495" s="2" t="s">
        <v>50</v>
      </c>
      <c r="I2495" s="2" t="s">
        <v>5972</v>
      </c>
      <c r="J2495" s="3" t="str">
        <f>HYPERLINK("https://www.boe.es/gazeta/dias/1829/01/15/pdfs/GMD-1829-7.pdf#page=1","Abrir facsímil")</f>
        <v>Abrir facsímil</v>
      </c>
      <c r="K2495" s="3" t="s">
        <v>52</v>
      </c>
    </row>
    <row r="2496" spans="1:11" ht="42" customHeight="1">
      <c r="A2496" s="2" t="s">
        <v>5973</v>
      </c>
      <c r="B2496" s="2" t="s">
        <v>5973</v>
      </c>
      <c r="C2496" s="2" t="s">
        <v>41</v>
      </c>
      <c r="D2496" s="2" t="s">
        <v>42</v>
      </c>
      <c r="E2496" s="5" t="s">
        <v>178</v>
      </c>
      <c r="F2496" s="3" t="s">
        <v>179</v>
      </c>
      <c r="G2496" s="3" t="s">
        <v>71</v>
      </c>
      <c r="H2496" s="2" t="s">
        <v>50</v>
      </c>
      <c r="I2496" s="2" t="s">
        <v>5974</v>
      </c>
      <c r="J2496" s="3" t="str">
        <f>HYPERLINK("https://www.boe.es/gazeta/dias/1829/01/15/pdfs/GMD-1829-7.pdf#page=2","Abrir facsímil")</f>
        <v>Abrir facsímil</v>
      </c>
      <c r="K2496" s="3" t="s">
        <v>52</v>
      </c>
    </row>
    <row r="2497" spans="1:11" ht="42" customHeight="1">
      <c r="A2497" s="2" t="s">
        <v>5975</v>
      </c>
      <c r="B2497" s="2" t="s">
        <v>5975</v>
      </c>
      <c r="C2497" s="2" t="s">
        <v>41</v>
      </c>
      <c r="D2497" s="2" t="s">
        <v>42</v>
      </c>
      <c r="E2497" s="5" t="s">
        <v>1523</v>
      </c>
      <c r="F2497" s="3" t="s">
        <v>1524</v>
      </c>
      <c r="G2497" s="3" t="s">
        <v>45</v>
      </c>
      <c r="H2497" s="2" t="s">
        <v>50</v>
      </c>
      <c r="I2497" s="2" t="s">
        <v>5976</v>
      </c>
      <c r="J2497" s="3" t="str">
        <f>HYPERLINK("https://www.boe.es/gazeta/dias/1829/01/13/pdfs/GMD-1829-6.pdf#page=1","Abrir facsímil")</f>
        <v>Abrir facsímil</v>
      </c>
      <c r="K2497" s="3" t="s">
        <v>52</v>
      </c>
    </row>
    <row r="2498" spans="1:11" ht="42" customHeight="1">
      <c r="A2498" s="2" t="s">
        <v>5977</v>
      </c>
      <c r="B2498" s="2" t="s">
        <v>5977</v>
      </c>
      <c r="C2498" s="2" t="s">
        <v>41</v>
      </c>
      <c r="D2498" s="2" t="s">
        <v>42</v>
      </c>
      <c r="E2498" s="5" t="s">
        <v>1523</v>
      </c>
      <c r="F2498" s="3" t="s">
        <v>1524</v>
      </c>
      <c r="G2498" s="3" t="s">
        <v>45</v>
      </c>
      <c r="H2498" s="2" t="s">
        <v>50</v>
      </c>
      <c r="I2498" s="2" t="s">
        <v>5978</v>
      </c>
      <c r="J2498" s="3" t="str">
        <f>HYPERLINK("https://www.boe.es/gazeta/dias/1829/01/13/pdfs/GMD-1829-6.pdf#page=1","Abrir facsímil")</f>
        <v>Abrir facsímil</v>
      </c>
      <c r="K2498" s="3" t="s">
        <v>52</v>
      </c>
    </row>
    <row r="2499" spans="1:11" ht="42" customHeight="1">
      <c r="A2499" s="2" t="s">
        <v>5979</v>
      </c>
      <c r="B2499" s="2" t="s">
        <v>5980</v>
      </c>
      <c r="C2499" s="2" t="s">
        <v>41</v>
      </c>
      <c r="D2499" s="2" t="s">
        <v>42</v>
      </c>
      <c r="E2499" s="5" t="s">
        <v>1015</v>
      </c>
      <c r="F2499" s="3" t="s">
        <v>1016</v>
      </c>
      <c r="G2499" s="3" t="s">
        <v>30</v>
      </c>
      <c r="H2499" s="2" t="s">
        <v>50</v>
      </c>
      <c r="I2499" s="2" t="s">
        <v>5981</v>
      </c>
      <c r="J2499" s="3" t="str">
        <f>HYPERLINK("https://www.boe.es/gazeta/dias/1829/10/17/pdfs/GMD-1829-148.pdf#page=4","Abrir facsímil")</f>
        <v>Abrir facsímil</v>
      </c>
      <c r="K2499" s="3" t="s">
        <v>52</v>
      </c>
    </row>
    <row r="2500" spans="1:11" ht="42" customHeight="1">
      <c r="A2500" s="2" t="s">
        <v>5982</v>
      </c>
      <c r="B2500" s="2" t="s">
        <v>5983</v>
      </c>
      <c r="C2500" s="2" t="s">
        <v>27</v>
      </c>
      <c r="D2500" s="2" t="s">
        <v>18</v>
      </c>
      <c r="E2500" s="5" t="s">
        <v>623</v>
      </c>
      <c r="F2500" s="3" t="s">
        <v>624</v>
      </c>
      <c r="G2500" s="3" t="s">
        <v>30</v>
      </c>
      <c r="H2500" s="2" t="s">
        <v>50</v>
      </c>
      <c r="I2500" s="2" t="s">
        <v>5984</v>
      </c>
      <c r="J2500" s="3" t="str">
        <f>HYPERLINK("https://www.boe.es/gazeta/dias/1829/03/28/pdfs/GMD-1829-38.pdf#page=4","Abrir facsímil")</f>
        <v>Abrir facsímil</v>
      </c>
      <c r="K2500" s="3" t="s">
        <v>52</v>
      </c>
    </row>
    <row r="2501" spans="1:11" ht="42" customHeight="1">
      <c r="A2501" s="2" t="s">
        <v>5985</v>
      </c>
      <c r="B2501" s="2" t="s">
        <v>5986</v>
      </c>
      <c r="C2501" s="2" t="s">
        <v>55</v>
      </c>
      <c r="D2501" s="2" t="s">
        <v>18</v>
      </c>
      <c r="E2501" s="5" t="s">
        <v>294</v>
      </c>
      <c r="F2501" s="3" t="s">
        <v>295</v>
      </c>
      <c r="G2501" s="3" t="s">
        <v>30</v>
      </c>
      <c r="H2501" s="2" t="s">
        <v>50</v>
      </c>
      <c r="I2501" s="2" t="s">
        <v>5987</v>
      </c>
      <c r="J2501" s="3" t="str">
        <f>HYPERLINK("https://www.boe.es/gazeta/dias/1829/03/21/pdfs/GMD-1829-35.pdf#page=4","Abrir facsímil")</f>
        <v>Abrir facsímil</v>
      </c>
      <c r="K2501" s="3" t="s">
        <v>52</v>
      </c>
    </row>
    <row r="2502" spans="1:11" ht="42" customHeight="1">
      <c r="A2502" s="2" t="s">
        <v>5988</v>
      </c>
      <c r="B2502" s="2" t="s">
        <v>5989</v>
      </c>
      <c r="C2502" s="2" t="s">
        <v>17</v>
      </c>
      <c r="D2502" s="2" t="s">
        <v>18</v>
      </c>
      <c r="E2502" s="5" t="s">
        <v>294</v>
      </c>
      <c r="F2502" s="3" t="s">
        <v>295</v>
      </c>
      <c r="G2502" s="3" t="s">
        <v>30</v>
      </c>
      <c r="H2502" s="2" t="s">
        <v>50</v>
      </c>
      <c r="I2502" s="2" t="s">
        <v>5990</v>
      </c>
      <c r="J2502" s="3" t="str">
        <f>HYPERLINK("https://www.boe.es/gazeta/dias/1829/03/21/pdfs/GMD-1829-35.pdf#page=4","Abrir facsímil")</f>
        <v>Abrir facsímil</v>
      </c>
      <c r="K2502" s="3" t="s">
        <v>52</v>
      </c>
    </row>
    <row r="2503" spans="1:11" ht="42" customHeight="1">
      <c r="A2503" s="2" t="s">
        <v>5991</v>
      </c>
      <c r="B2503" s="2" t="s">
        <v>5991</v>
      </c>
      <c r="C2503" s="2" t="s">
        <v>17</v>
      </c>
      <c r="D2503" s="2" t="s">
        <v>18</v>
      </c>
      <c r="E2503" s="5" t="s">
        <v>194</v>
      </c>
      <c r="F2503" s="3" t="s">
        <v>195</v>
      </c>
      <c r="G2503" s="3" t="s">
        <v>21</v>
      </c>
      <c r="H2503" s="2" t="s">
        <v>50</v>
      </c>
      <c r="I2503" s="2" t="s">
        <v>5992</v>
      </c>
      <c r="J2503" s="3" t="str">
        <f>HYPERLINK("https://www.boe.es/gazeta/dias/1829/05/07/pdfs/GMD-1829-55.pdf#page=3","Abrir facsímil")</f>
        <v>Abrir facsímil</v>
      </c>
      <c r="K2503" s="3" t="s">
        <v>52</v>
      </c>
    </row>
    <row r="2504" spans="1:11" ht="42" customHeight="1">
      <c r="A2504" s="2" t="s">
        <v>5993</v>
      </c>
      <c r="B2504" s="2" t="s">
        <v>5993</v>
      </c>
      <c r="C2504" s="2" t="s">
        <v>17</v>
      </c>
      <c r="D2504" s="2" t="s">
        <v>18</v>
      </c>
      <c r="E2504" s="5" t="s">
        <v>344</v>
      </c>
      <c r="F2504" s="3" t="s">
        <v>345</v>
      </c>
      <c r="G2504" s="3" t="s">
        <v>71</v>
      </c>
      <c r="H2504" s="2" t="s">
        <v>50</v>
      </c>
      <c r="I2504" s="2" t="s">
        <v>5994</v>
      </c>
      <c r="J2504" s="3" t="str">
        <f>HYPERLINK("https://www.boe.es/gazeta/dias/1829/08/29/pdfs/GMD-1829-120.pdf#page=2","Abrir facsímil")</f>
        <v>Abrir facsímil</v>
      </c>
      <c r="K2504" s="3" t="s">
        <v>52</v>
      </c>
    </row>
    <row r="2505" spans="1:11" ht="42" customHeight="1">
      <c r="A2505" s="2" t="s">
        <v>5995</v>
      </c>
      <c r="B2505" s="2" t="s">
        <v>5996</v>
      </c>
      <c r="C2505" s="2" t="s">
        <v>27</v>
      </c>
      <c r="D2505" s="2" t="s">
        <v>18</v>
      </c>
      <c r="E2505" s="5" t="s">
        <v>214</v>
      </c>
      <c r="F2505" s="3" t="s">
        <v>215</v>
      </c>
      <c r="G2505" s="3" t="s">
        <v>21</v>
      </c>
      <c r="H2505" s="2" t="s">
        <v>50</v>
      </c>
      <c r="I2505" s="2" t="s">
        <v>5997</v>
      </c>
      <c r="J2505" s="3" t="str">
        <f>HYPERLINK("https://www.boe.es/gazeta/dias/1829/08/13/pdfs/GMD-1829-113.pdf#page=3","Abrir facsímil")</f>
        <v>Abrir facsímil</v>
      </c>
      <c r="K2505" s="3" t="s">
        <v>52</v>
      </c>
    </row>
    <row r="2506" spans="1:11" ht="42" customHeight="1">
      <c r="A2506" s="2" t="s">
        <v>5998</v>
      </c>
      <c r="B2506" s="2" t="s">
        <v>5999</v>
      </c>
      <c r="C2506" s="2" t="s">
        <v>17</v>
      </c>
      <c r="D2506" s="2" t="s">
        <v>18</v>
      </c>
      <c r="E2506" s="5" t="s">
        <v>344</v>
      </c>
      <c r="F2506" s="3" t="s">
        <v>345</v>
      </c>
      <c r="G2506" s="3" t="s">
        <v>30</v>
      </c>
      <c r="H2506" s="2" t="s">
        <v>50</v>
      </c>
      <c r="I2506" s="2" t="s">
        <v>6000</v>
      </c>
      <c r="J2506" s="3" t="str">
        <f>HYPERLINK("https://www.boe.es/gazeta/dias/1829/08/29/pdfs/GMD-1829-120.pdf#page=4","Abrir facsímil")</f>
        <v>Abrir facsímil</v>
      </c>
      <c r="K2506" s="3" t="s">
        <v>52</v>
      </c>
    </row>
    <row r="2507" spans="1:11" ht="42" customHeight="1">
      <c r="A2507" s="2" t="s">
        <v>6001</v>
      </c>
      <c r="B2507" s="2" t="s">
        <v>6002</v>
      </c>
      <c r="C2507" s="2" t="s">
        <v>17</v>
      </c>
      <c r="D2507" s="2" t="s">
        <v>18</v>
      </c>
      <c r="E2507" s="5" t="s">
        <v>584</v>
      </c>
      <c r="F2507" s="3" t="s">
        <v>585</v>
      </c>
      <c r="G2507" s="3" t="s">
        <v>21</v>
      </c>
      <c r="H2507" s="2" t="s">
        <v>50</v>
      </c>
      <c r="I2507" s="2" t="s">
        <v>6003</v>
      </c>
      <c r="J2507" s="3" t="str">
        <f>HYPERLINK("https://www.boe.es/gazeta/dias/1829/08/15/pdfs/GMD-1829-114.pdf#page=3","Abrir facsímil")</f>
        <v>Abrir facsímil</v>
      </c>
      <c r="K2507" s="3" t="s">
        <v>52</v>
      </c>
    </row>
    <row r="2508" spans="1:11" ht="42" customHeight="1">
      <c r="A2508" s="2" t="s">
        <v>6004</v>
      </c>
      <c r="B2508" s="2" t="s">
        <v>6005</v>
      </c>
      <c r="C2508" s="2" t="s">
        <v>167</v>
      </c>
      <c r="D2508" s="2" t="s">
        <v>18</v>
      </c>
      <c r="E2508" s="5" t="s">
        <v>83</v>
      </c>
      <c r="F2508" s="3" t="s">
        <v>84</v>
      </c>
      <c r="G2508" s="3" t="s">
        <v>30</v>
      </c>
      <c r="H2508" s="2" t="s">
        <v>50</v>
      </c>
      <c r="I2508" s="2" t="s">
        <v>6006</v>
      </c>
      <c r="J2508" s="3" t="str">
        <f>HYPERLINK("https://www.boe.es/gazeta/dias/1829/08/04/pdfs/GMD-1829-109.pdf#page=4","Abrir facsímil")</f>
        <v>Abrir facsímil</v>
      </c>
      <c r="K2508" s="3" t="s">
        <v>52</v>
      </c>
    </row>
    <row r="2509" spans="1:11" ht="42" customHeight="1">
      <c r="A2509" s="2" t="s">
        <v>6007</v>
      </c>
      <c r="B2509" s="2" t="s">
        <v>6008</v>
      </c>
      <c r="C2509" s="2" t="s">
        <v>41</v>
      </c>
      <c r="D2509" s="2" t="s">
        <v>42</v>
      </c>
      <c r="E2509" s="5" t="s">
        <v>1007</v>
      </c>
      <c r="F2509" s="3" t="s">
        <v>1008</v>
      </c>
      <c r="G2509" s="3" t="s">
        <v>45</v>
      </c>
      <c r="H2509" s="2" t="s">
        <v>50</v>
      </c>
      <c r="I2509" s="2" t="s">
        <v>6009</v>
      </c>
      <c r="J2509" s="3" t="str">
        <f>HYPERLINK("https://www.boe.es/gazeta/dias/1829/08/27/pdfs/GMD-1829-119.pdf#page=1","Abrir facsímil")</f>
        <v>Abrir facsímil</v>
      </c>
      <c r="K2509" s="3" t="s">
        <v>52</v>
      </c>
    </row>
    <row r="2510" spans="1:11" ht="42" customHeight="1">
      <c r="A2510" s="2" t="s">
        <v>6010</v>
      </c>
      <c r="B2510" s="2" t="s">
        <v>6011</v>
      </c>
      <c r="C2510" s="2" t="s">
        <v>34</v>
      </c>
      <c r="D2510" s="2" t="s">
        <v>35</v>
      </c>
      <c r="E2510" s="5" t="s">
        <v>1279</v>
      </c>
      <c r="F2510" s="3" t="s">
        <v>1280</v>
      </c>
      <c r="G2510" s="3" t="s">
        <v>21</v>
      </c>
      <c r="H2510" s="2" t="s">
        <v>50</v>
      </c>
      <c r="I2510" s="2" t="s">
        <v>6012</v>
      </c>
      <c r="J2510" s="3" t="str">
        <f>HYPERLINK("https://www.boe.es/gazeta/dias/1829/06/30/pdfs/GMD-1829-94.pdf#page=3","Abrir facsímil")</f>
        <v>Abrir facsímil</v>
      </c>
      <c r="K2510" s="3" t="s">
        <v>52</v>
      </c>
    </row>
    <row r="2511" spans="1:11" ht="42" customHeight="1">
      <c r="A2511" s="2" t="s">
        <v>6013</v>
      </c>
      <c r="B2511" s="2" t="s">
        <v>6014</v>
      </c>
      <c r="C2511" s="2" t="s">
        <v>41</v>
      </c>
      <c r="D2511" s="2" t="s">
        <v>42</v>
      </c>
      <c r="E2511" s="5" t="s">
        <v>671</v>
      </c>
      <c r="F2511" s="3" t="s">
        <v>672</v>
      </c>
      <c r="G2511" s="3" t="s">
        <v>30</v>
      </c>
      <c r="H2511" s="2" t="s">
        <v>50</v>
      </c>
      <c r="I2511" s="2" t="s">
        <v>6015</v>
      </c>
      <c r="J2511" s="3" t="str">
        <f>HYPERLINK("https://www.boe.es/gazeta/dias/1829/04/11/pdfs/GMD-1829-44.pdf#page=4","Abrir facsímil")</f>
        <v>Abrir facsímil</v>
      </c>
      <c r="K2511" s="3" t="s">
        <v>52</v>
      </c>
    </row>
    <row r="2512" spans="1:11" ht="42" customHeight="1">
      <c r="A2512" s="2" t="s">
        <v>6016</v>
      </c>
      <c r="B2512" s="2" t="s">
        <v>6017</v>
      </c>
      <c r="C2512" s="2" t="s">
        <v>17</v>
      </c>
      <c r="D2512" s="2" t="s">
        <v>18</v>
      </c>
      <c r="E2512" s="5" t="s">
        <v>344</v>
      </c>
      <c r="F2512" s="3" t="s">
        <v>345</v>
      </c>
      <c r="G2512" s="3" t="s">
        <v>30</v>
      </c>
      <c r="H2512" s="2" t="s">
        <v>50</v>
      </c>
      <c r="I2512" s="2" t="s">
        <v>6018</v>
      </c>
      <c r="J2512" s="3" t="str">
        <f>HYPERLINK("https://www.boe.es/gazeta/dias/1829/08/29/pdfs/GMD-1829-120.pdf#page=4","Abrir facsímil")</f>
        <v>Abrir facsímil</v>
      </c>
      <c r="K2512" s="3" t="s">
        <v>52</v>
      </c>
    </row>
    <row r="2513" spans="1:11" ht="42" customHeight="1">
      <c r="A2513" s="2" t="s">
        <v>6019</v>
      </c>
      <c r="B2513" s="2" t="s">
        <v>6020</v>
      </c>
      <c r="C2513" s="2" t="s">
        <v>41</v>
      </c>
      <c r="D2513" s="2" t="s">
        <v>42</v>
      </c>
      <c r="E2513" s="5" t="s">
        <v>194</v>
      </c>
      <c r="F2513" s="3" t="s">
        <v>195</v>
      </c>
      <c r="G2513" s="3" t="s">
        <v>21</v>
      </c>
      <c r="H2513" s="2" t="s">
        <v>22</v>
      </c>
      <c r="I2513" s="2" t="s">
        <v>6021</v>
      </c>
      <c r="J2513" s="3" t="str">
        <f>HYPERLINK("https://www.boe.es/gazeta/dias/1829/05/07/pdfs/GMD-1829-55.pdf#page=3","Abrir facsímil")</f>
        <v>Abrir facsímil</v>
      </c>
      <c r="K2513" s="3" t="s">
        <v>24</v>
      </c>
    </row>
    <row r="2514" spans="1:11" ht="42" customHeight="1">
      <c r="A2514" s="2" t="s">
        <v>6022</v>
      </c>
      <c r="B2514" s="2" t="s">
        <v>6022</v>
      </c>
      <c r="C2514" s="2" t="s">
        <v>17</v>
      </c>
      <c r="D2514" s="2" t="s">
        <v>18</v>
      </c>
      <c r="E2514" s="5" t="s">
        <v>299</v>
      </c>
      <c r="F2514" s="3" t="s">
        <v>300</v>
      </c>
      <c r="G2514" s="3" t="s">
        <v>30</v>
      </c>
      <c r="H2514" s="2" t="s">
        <v>50</v>
      </c>
      <c r="I2514" s="2" t="s">
        <v>6023</v>
      </c>
      <c r="J2514" s="3" t="str">
        <f>HYPERLINK("https://www.boe.es/gazeta/dias/1829/08/20/pdfs/GMD-1829-116.pdf#page=4","Abrir facsímil")</f>
        <v>Abrir facsímil</v>
      </c>
      <c r="K2514" s="3" t="s">
        <v>52</v>
      </c>
    </row>
    <row r="2515" spans="1:11" ht="42" customHeight="1">
      <c r="A2515" s="2" t="s">
        <v>6024</v>
      </c>
      <c r="B2515" s="2" t="s">
        <v>6025</v>
      </c>
      <c r="C2515" s="2" t="s">
        <v>61</v>
      </c>
      <c r="D2515" s="2" t="s">
        <v>18</v>
      </c>
      <c r="E2515" s="5" t="s">
        <v>1291</v>
      </c>
      <c r="F2515" s="3" t="s">
        <v>1292</v>
      </c>
      <c r="G2515" s="3" t="s">
        <v>30</v>
      </c>
      <c r="H2515" s="2" t="s">
        <v>50</v>
      </c>
      <c r="I2515" s="2" t="s">
        <v>6026</v>
      </c>
      <c r="J2515" s="3" t="str">
        <f>HYPERLINK("https://www.boe.es/gazeta/dias/1829/12/17/pdfs/GMD-1829-174.pdf#page=4","Abrir facsímil")</f>
        <v>Abrir facsímil</v>
      </c>
      <c r="K2515" s="3" t="s">
        <v>52</v>
      </c>
    </row>
    <row r="2516" spans="1:11" ht="42" customHeight="1">
      <c r="A2516" s="2" t="s">
        <v>6027</v>
      </c>
      <c r="B2516" s="2" t="s">
        <v>6028</v>
      </c>
      <c r="C2516" s="2" t="s">
        <v>27</v>
      </c>
      <c r="D2516" s="2" t="s">
        <v>18</v>
      </c>
      <c r="E2516" s="5" t="s">
        <v>214</v>
      </c>
      <c r="F2516" s="3" t="s">
        <v>215</v>
      </c>
      <c r="G2516" s="3" t="s">
        <v>21</v>
      </c>
      <c r="H2516" s="2" t="s">
        <v>50</v>
      </c>
      <c r="I2516" s="2" t="s">
        <v>6029</v>
      </c>
      <c r="J2516" s="3" t="str">
        <f>HYPERLINK("https://www.boe.es/gazeta/dias/1829/08/13/pdfs/GMD-1829-113.pdf#page=3","Abrir facsímil")</f>
        <v>Abrir facsímil</v>
      </c>
      <c r="K2516" s="3" t="s">
        <v>52</v>
      </c>
    </row>
    <row r="2517" spans="1:11" ht="42" customHeight="1">
      <c r="A2517" s="2" t="s">
        <v>6030</v>
      </c>
      <c r="B2517" s="2" t="s">
        <v>6031</v>
      </c>
      <c r="C2517" s="2" t="s">
        <v>27</v>
      </c>
      <c r="D2517" s="2" t="s">
        <v>18</v>
      </c>
      <c r="E2517" s="5" t="s">
        <v>1075</v>
      </c>
      <c r="F2517" s="3" t="s">
        <v>1076</v>
      </c>
      <c r="G2517" s="3" t="s">
        <v>30</v>
      </c>
      <c r="H2517" s="2" t="s">
        <v>50</v>
      </c>
      <c r="I2517" s="2" t="s">
        <v>6032</v>
      </c>
      <c r="J2517" s="3" t="str">
        <f>HYPERLINK("https://www.boe.es/gazeta/dias/1829/06/16/pdfs/GMD-1829-88.pdf#page=4","Abrir facsímil")</f>
        <v>Abrir facsímil</v>
      </c>
      <c r="K2517" s="3" t="s">
        <v>52</v>
      </c>
    </row>
    <row r="2518" spans="1:11" ht="42" customHeight="1">
      <c r="A2518" s="2" t="s">
        <v>6033</v>
      </c>
      <c r="B2518" s="2" t="s">
        <v>6033</v>
      </c>
      <c r="C2518" s="2" t="s">
        <v>41</v>
      </c>
      <c r="D2518" s="2" t="s">
        <v>42</v>
      </c>
      <c r="E2518" s="5" t="s">
        <v>363</v>
      </c>
      <c r="F2518" s="3" t="s">
        <v>364</v>
      </c>
      <c r="G2518" s="3" t="s">
        <v>21</v>
      </c>
      <c r="H2518" s="2" t="s">
        <v>50</v>
      </c>
      <c r="I2518" s="2" t="s">
        <v>6034</v>
      </c>
      <c r="J2518" s="3" t="str">
        <f>HYPERLINK("https://www.boe.es/gazeta/dias/1829/03/26/pdfs/GMD-1829-37.pdf#page=3","Abrir facsímil")</f>
        <v>Abrir facsímil</v>
      </c>
      <c r="K2518" s="3" t="s">
        <v>52</v>
      </c>
    </row>
    <row r="2519" spans="1:11" ht="42" customHeight="1">
      <c r="A2519" s="2" t="s">
        <v>6035</v>
      </c>
      <c r="B2519" s="2" t="s">
        <v>6036</v>
      </c>
      <c r="C2519" s="2" t="s">
        <v>41</v>
      </c>
      <c r="D2519" s="2" t="s">
        <v>42</v>
      </c>
      <c r="E2519" s="5" t="s">
        <v>164</v>
      </c>
      <c r="F2519" s="3" t="s">
        <v>165</v>
      </c>
      <c r="G2519" s="3" t="s">
        <v>368</v>
      </c>
      <c r="H2519" s="2" t="s">
        <v>22</v>
      </c>
      <c r="I2519" s="2" t="s">
        <v>6037</v>
      </c>
      <c r="J2519" s="3" t="str">
        <f>HYPERLINK("https://www.boe.es/gazeta/dias/1829/06/06/pdfs/GMD-1829-84.pdf#page=3","Abrir facsímil")</f>
        <v>Abrir facsímil</v>
      </c>
      <c r="K2519" s="3" t="s">
        <v>24</v>
      </c>
    </row>
    <row r="2520" spans="1:11" ht="42" customHeight="1">
      <c r="A2520" s="2" t="s">
        <v>6038</v>
      </c>
      <c r="B2520" s="2" t="s">
        <v>6038</v>
      </c>
      <c r="C2520" s="2" t="s">
        <v>17</v>
      </c>
      <c r="D2520" s="2" t="s">
        <v>18</v>
      </c>
      <c r="E2520" s="5" t="s">
        <v>19</v>
      </c>
      <c r="F2520" s="3" t="s">
        <v>20</v>
      </c>
      <c r="G2520" s="3" t="s">
        <v>21</v>
      </c>
      <c r="H2520" s="2" t="s">
        <v>50</v>
      </c>
      <c r="I2520" s="2" t="s">
        <v>6039</v>
      </c>
      <c r="J2520" s="3" t="str">
        <f>HYPERLINK("https://www.boe.es/gazeta/dias/1829/11/21/pdfs/GMD-1829-163.pdf#page=3","Abrir facsímil")</f>
        <v>Abrir facsímil</v>
      </c>
      <c r="K2520" s="3" t="s">
        <v>52</v>
      </c>
    </row>
    <row r="2521" spans="1:11" ht="42" customHeight="1">
      <c r="A2521" s="2" t="s">
        <v>6038</v>
      </c>
      <c r="B2521" s="2" t="s">
        <v>6038</v>
      </c>
      <c r="C2521" s="2" t="s">
        <v>27</v>
      </c>
      <c r="D2521" s="2" t="s">
        <v>18</v>
      </c>
      <c r="E2521" s="5" t="s">
        <v>147</v>
      </c>
      <c r="F2521" s="3" t="s">
        <v>148</v>
      </c>
      <c r="G2521" s="3" t="s">
        <v>21</v>
      </c>
      <c r="H2521" s="2" t="s">
        <v>50</v>
      </c>
      <c r="I2521" s="2" t="s">
        <v>6040</v>
      </c>
      <c r="J2521" s="3" t="str">
        <f>HYPERLINK("https://www.boe.es/gazeta/dias/1829/12/19/pdfs/GMD-1829-175.pdf#page=3","Abrir facsímil")</f>
        <v>Abrir facsímil</v>
      </c>
      <c r="K2521" s="3" t="s">
        <v>52</v>
      </c>
    </row>
    <row r="2522" spans="1:11" ht="42" customHeight="1">
      <c r="A2522" s="2" t="s">
        <v>6041</v>
      </c>
      <c r="B2522" s="2" t="s">
        <v>6041</v>
      </c>
      <c r="C2522" s="2" t="s">
        <v>151</v>
      </c>
      <c r="D2522" s="2" t="s">
        <v>18</v>
      </c>
      <c r="E2522" s="5" t="s">
        <v>1007</v>
      </c>
      <c r="F2522" s="3" t="s">
        <v>1008</v>
      </c>
      <c r="G2522" s="3" t="s">
        <v>71</v>
      </c>
      <c r="H2522" s="2" t="s">
        <v>50</v>
      </c>
      <c r="I2522" s="2" t="s">
        <v>6042</v>
      </c>
      <c r="J2522" s="3" t="str">
        <f>HYPERLINK("https://www.boe.es/gazeta/dias/1829/08/27/pdfs/GMD-1829-119.pdf#page=2","Abrir facsímil")</f>
        <v>Abrir facsímil</v>
      </c>
      <c r="K2522" s="3" t="s">
        <v>52</v>
      </c>
    </row>
    <row r="2523" spans="1:11" ht="42" customHeight="1">
      <c r="A2523" s="2" t="s">
        <v>6043</v>
      </c>
      <c r="B2523" s="2" t="s">
        <v>6044</v>
      </c>
      <c r="C2523" s="2" t="s">
        <v>17</v>
      </c>
      <c r="D2523" s="2" t="s">
        <v>18</v>
      </c>
      <c r="E2523" s="5" t="s">
        <v>1007</v>
      </c>
      <c r="F2523" s="3" t="s">
        <v>1008</v>
      </c>
      <c r="G2523" s="3" t="s">
        <v>45</v>
      </c>
      <c r="H2523" s="2" t="s">
        <v>50</v>
      </c>
      <c r="I2523" s="2" t="s">
        <v>6045</v>
      </c>
      <c r="J2523" s="3" t="str">
        <f>HYPERLINK("https://www.boe.es/gazeta/dias/1829/08/27/pdfs/GMD-1829-119.pdf#page=1","Abrir facsímil")</f>
        <v>Abrir facsímil</v>
      </c>
      <c r="K2523" s="3" t="s">
        <v>52</v>
      </c>
    </row>
    <row r="2524" spans="1:11" ht="42" customHeight="1">
      <c r="A2524" s="2" t="s">
        <v>6046</v>
      </c>
      <c r="B2524" s="2" t="s">
        <v>6047</v>
      </c>
      <c r="C2524" s="2" t="s">
        <v>17</v>
      </c>
      <c r="D2524" s="2" t="s">
        <v>18</v>
      </c>
      <c r="E2524" s="5" t="s">
        <v>287</v>
      </c>
      <c r="F2524" s="3" t="s">
        <v>288</v>
      </c>
      <c r="G2524" s="3" t="s">
        <v>45</v>
      </c>
      <c r="H2524" s="2" t="s">
        <v>22</v>
      </c>
      <c r="I2524" s="2" t="s">
        <v>6048</v>
      </c>
      <c r="J2524" s="3" t="str">
        <f>HYPERLINK("https://www.boe.es/gazeta/dias/1829/12/08/pdfs/GMD-1829-170.pdf#page=1","Abrir facsímil")</f>
        <v>Abrir facsímil</v>
      </c>
      <c r="K2524" s="3" t="s">
        <v>24</v>
      </c>
    </row>
    <row r="2525" spans="1:11" ht="42" customHeight="1">
      <c r="A2525" s="2" t="s">
        <v>6049</v>
      </c>
      <c r="B2525" s="2" t="s">
        <v>6050</v>
      </c>
      <c r="C2525" s="2" t="s">
        <v>167</v>
      </c>
      <c r="D2525" s="2" t="s">
        <v>18</v>
      </c>
      <c r="E2525" s="5" t="s">
        <v>294</v>
      </c>
      <c r="F2525" s="3" t="s">
        <v>295</v>
      </c>
      <c r="G2525" s="3" t="s">
        <v>30</v>
      </c>
      <c r="H2525" s="2" t="s">
        <v>50</v>
      </c>
      <c r="I2525" s="2" t="s">
        <v>6051</v>
      </c>
      <c r="J2525" s="3" t="str">
        <f>HYPERLINK("https://www.boe.es/gazeta/dias/1829/03/21/pdfs/GMD-1829-35.pdf#page=4","Abrir facsímil")</f>
        <v>Abrir facsímil</v>
      </c>
      <c r="K2525" s="3" t="s">
        <v>52</v>
      </c>
    </row>
    <row r="2526" spans="1:11" ht="42" customHeight="1">
      <c r="A2526" s="2" t="s">
        <v>6052</v>
      </c>
      <c r="B2526" s="2" t="s">
        <v>6053</v>
      </c>
      <c r="C2526" s="2" t="s">
        <v>55</v>
      </c>
      <c r="D2526" s="2" t="s">
        <v>18</v>
      </c>
      <c r="E2526" s="5" t="s">
        <v>19</v>
      </c>
      <c r="F2526" s="3" t="s">
        <v>20</v>
      </c>
      <c r="G2526" s="3" t="s">
        <v>21</v>
      </c>
      <c r="H2526" s="2" t="s">
        <v>50</v>
      </c>
      <c r="I2526" s="2" t="s">
        <v>6054</v>
      </c>
      <c r="J2526" s="3" t="str">
        <f>HYPERLINK("https://www.boe.es/gazeta/dias/1829/11/21/pdfs/GMD-1829-163.pdf#page=3","Abrir facsímil")</f>
        <v>Abrir facsímil</v>
      </c>
      <c r="K2526" s="3" t="s">
        <v>52</v>
      </c>
    </row>
    <row r="2527" spans="1:11" ht="42" customHeight="1">
      <c r="A2527" s="2" t="s">
        <v>6055</v>
      </c>
      <c r="B2527" s="2" t="s">
        <v>6055</v>
      </c>
      <c r="C2527" s="2" t="s">
        <v>55</v>
      </c>
      <c r="D2527" s="2" t="s">
        <v>18</v>
      </c>
      <c r="E2527" s="5" t="s">
        <v>228</v>
      </c>
      <c r="F2527" s="3" t="s">
        <v>229</v>
      </c>
      <c r="G2527" s="3" t="s">
        <v>30</v>
      </c>
      <c r="H2527" s="2" t="s">
        <v>50</v>
      </c>
      <c r="I2527" s="2" t="s">
        <v>6056</v>
      </c>
      <c r="J2527" s="3" t="str">
        <f>HYPERLINK("https://www.boe.es/gazeta/dias/1829/04/28/pdfs/GMD-1829-51.pdf#page=4","Abrir facsímil")</f>
        <v>Abrir facsímil</v>
      </c>
      <c r="K2527" s="3" t="s">
        <v>52</v>
      </c>
    </row>
    <row r="2528" spans="1:11" ht="42" customHeight="1">
      <c r="A2528" s="2" t="s">
        <v>6057</v>
      </c>
      <c r="B2528" s="2" t="s">
        <v>6058</v>
      </c>
      <c r="C2528" s="2" t="s">
        <v>17</v>
      </c>
      <c r="D2528" s="2" t="s">
        <v>18</v>
      </c>
      <c r="E2528" s="5" t="s">
        <v>416</v>
      </c>
      <c r="F2528" s="3" t="s">
        <v>417</v>
      </c>
      <c r="G2528" s="3" t="s">
        <v>30</v>
      </c>
      <c r="H2528" s="2" t="s">
        <v>50</v>
      </c>
      <c r="I2528" s="2" t="s">
        <v>6059</v>
      </c>
      <c r="J2528" s="3" t="str">
        <f>HYPERLINK("https://www.boe.es/gazeta/dias/1829/01/03/pdfs/GMD-1829-2.pdf#page=4","Abrir facsímil")</f>
        <v>Abrir facsímil</v>
      </c>
      <c r="K2528" s="3" t="s">
        <v>52</v>
      </c>
    </row>
    <row r="2529" spans="1:11" ht="42" customHeight="1">
      <c r="A2529" s="2" t="s">
        <v>6060</v>
      </c>
      <c r="B2529" s="2" t="s">
        <v>6060</v>
      </c>
      <c r="C2529" s="2" t="s">
        <v>41</v>
      </c>
      <c r="D2529" s="2" t="s">
        <v>42</v>
      </c>
      <c r="E2529" s="5" t="s">
        <v>521</v>
      </c>
      <c r="F2529" s="3" t="s">
        <v>522</v>
      </c>
      <c r="G2529" s="3" t="s">
        <v>21</v>
      </c>
      <c r="H2529" s="2" t="s">
        <v>50</v>
      </c>
      <c r="I2529" s="2" t="s">
        <v>6061</v>
      </c>
      <c r="J2529" s="3" t="str">
        <f>HYPERLINK("https://www.boe.es/gazeta/dias/1829/01/27/pdfs/GMD-1829-12.pdf#page=3","Abrir facsímil")</f>
        <v>Abrir facsímil</v>
      </c>
      <c r="K2529" s="3" t="s">
        <v>52</v>
      </c>
    </row>
    <row r="2530" spans="1:11" ht="42" customHeight="1">
      <c r="A2530" s="2" t="s">
        <v>6062</v>
      </c>
      <c r="B2530" s="2" t="s">
        <v>6062</v>
      </c>
      <c r="C2530" s="2" t="s">
        <v>41</v>
      </c>
      <c r="D2530" s="2" t="s">
        <v>42</v>
      </c>
      <c r="E2530" s="5" t="s">
        <v>102</v>
      </c>
      <c r="F2530" s="3" t="s">
        <v>103</v>
      </c>
      <c r="G2530" s="3" t="s">
        <v>71</v>
      </c>
      <c r="H2530" s="2" t="s">
        <v>50</v>
      </c>
      <c r="I2530" s="2" t="s">
        <v>6063</v>
      </c>
      <c r="J2530" s="3" t="str">
        <f>HYPERLINK("https://www.boe.es/gazeta/dias/1829/01/31/pdfs/GMD-1829-14.pdf#page=2","Abrir facsímil")</f>
        <v>Abrir facsímil</v>
      </c>
      <c r="K2530" s="3" t="s">
        <v>52</v>
      </c>
    </row>
    <row r="2531" spans="1:11" ht="42" customHeight="1">
      <c r="A2531" s="2" t="s">
        <v>6064</v>
      </c>
      <c r="B2531" s="2" t="s">
        <v>6065</v>
      </c>
      <c r="C2531" s="2" t="s">
        <v>34</v>
      </c>
      <c r="D2531" s="2" t="s">
        <v>35</v>
      </c>
      <c r="E2531" s="5" t="s">
        <v>279</v>
      </c>
      <c r="F2531" s="3" t="s">
        <v>280</v>
      </c>
      <c r="G2531" s="3" t="s">
        <v>21</v>
      </c>
      <c r="H2531" s="2" t="s">
        <v>50</v>
      </c>
      <c r="I2531" s="2" t="s">
        <v>6066</v>
      </c>
      <c r="J2531" s="3" t="str">
        <f>HYPERLINK("https://www.boe.es/gazeta/dias/1829/06/27/pdfs/GMD-1829-93.pdf#page=3","Abrir facsímil")</f>
        <v>Abrir facsímil</v>
      </c>
      <c r="K2531" s="3" t="s">
        <v>52</v>
      </c>
    </row>
    <row r="2532" spans="1:11" ht="42" customHeight="1">
      <c r="A2532" s="2" t="s">
        <v>6067</v>
      </c>
      <c r="B2532" s="2" t="s">
        <v>6068</v>
      </c>
      <c r="C2532" s="2" t="s">
        <v>17</v>
      </c>
      <c r="D2532" s="2" t="s">
        <v>18</v>
      </c>
      <c r="E2532" s="5" t="s">
        <v>1833</v>
      </c>
      <c r="F2532" s="3" t="s">
        <v>1834</v>
      </c>
      <c r="G2532" s="3" t="s">
        <v>30</v>
      </c>
      <c r="H2532" s="2" t="s">
        <v>50</v>
      </c>
      <c r="I2532" s="2" t="s">
        <v>6069</v>
      </c>
      <c r="J2532" s="3" t="str">
        <f>HYPERLINK("https://www.boe.es/gazeta/dias/1829/07/18/pdfs/GMD-1829-102.pdf#page=4","Abrir facsímil")</f>
        <v>Abrir facsímil</v>
      </c>
      <c r="K2532" s="3" t="s">
        <v>52</v>
      </c>
    </row>
    <row r="2533" spans="1:11" ht="42" customHeight="1">
      <c r="A2533" s="2" t="s">
        <v>6070</v>
      </c>
      <c r="B2533" s="2" t="s">
        <v>6071</v>
      </c>
      <c r="C2533" s="2" t="s">
        <v>41</v>
      </c>
      <c r="D2533" s="2" t="s">
        <v>42</v>
      </c>
      <c r="E2533" s="5" t="s">
        <v>339</v>
      </c>
      <c r="F2533" s="3" t="s">
        <v>340</v>
      </c>
      <c r="G2533" s="3" t="s">
        <v>30</v>
      </c>
      <c r="H2533" s="2" t="s">
        <v>50</v>
      </c>
      <c r="I2533" s="2" t="s">
        <v>6072</v>
      </c>
      <c r="J2533" s="3" t="str">
        <f>HYPERLINK("https://www.boe.es/gazeta/dias/1829/03/03/pdfs/GMD-1829-27.pdf#page=4","Abrir facsímil")</f>
        <v>Abrir facsímil</v>
      </c>
      <c r="K2533" s="3" t="s">
        <v>52</v>
      </c>
    </row>
    <row r="2534" spans="1:11" ht="42" customHeight="1">
      <c r="A2534" s="2" t="s">
        <v>6073</v>
      </c>
      <c r="B2534" s="2" t="s">
        <v>6074</v>
      </c>
      <c r="C2534" s="2" t="s">
        <v>17</v>
      </c>
      <c r="D2534" s="2" t="s">
        <v>18</v>
      </c>
      <c r="E2534" s="5" t="s">
        <v>1007</v>
      </c>
      <c r="F2534" s="3" t="s">
        <v>1008</v>
      </c>
      <c r="G2534" s="3" t="s">
        <v>30</v>
      </c>
      <c r="H2534" s="2" t="s">
        <v>50</v>
      </c>
      <c r="I2534" s="2" t="s">
        <v>6075</v>
      </c>
      <c r="J2534" s="3" t="str">
        <f>HYPERLINK("https://www.boe.es/gazeta/dias/1829/08/27/pdfs/GMD-1829-119.pdf#page=4","Abrir facsímil")</f>
        <v>Abrir facsímil</v>
      </c>
      <c r="K2534" s="3" t="s">
        <v>52</v>
      </c>
    </row>
    <row r="2535" spans="1:11" ht="42" customHeight="1">
      <c r="A2535" s="2" t="s">
        <v>6076</v>
      </c>
      <c r="B2535" s="2" t="s">
        <v>6077</v>
      </c>
      <c r="C2535" s="2" t="s">
        <v>151</v>
      </c>
      <c r="D2535" s="2" t="s">
        <v>18</v>
      </c>
      <c r="E2535" s="5" t="s">
        <v>183</v>
      </c>
      <c r="F2535" s="3" t="s">
        <v>184</v>
      </c>
      <c r="G2535" s="3" t="s">
        <v>21</v>
      </c>
      <c r="H2535" s="2" t="s">
        <v>50</v>
      </c>
      <c r="I2535" s="2" t="s">
        <v>6078</v>
      </c>
      <c r="J2535" s="3" t="str">
        <f>HYPERLINK("https://www.boe.es/gazeta/dias/1829/10/13/pdfs/GMD-1829-146.pdf#page=3","Abrir facsímil")</f>
        <v>Abrir facsímil</v>
      </c>
      <c r="K2535" s="3" t="s">
        <v>52</v>
      </c>
    </row>
    <row r="2536" spans="1:11" ht="42" customHeight="1">
      <c r="A2536" s="2" t="s">
        <v>6079</v>
      </c>
      <c r="B2536" s="2" t="s">
        <v>6080</v>
      </c>
      <c r="C2536" s="2" t="s">
        <v>41</v>
      </c>
      <c r="D2536" s="2" t="s">
        <v>42</v>
      </c>
      <c r="E2536" s="5" t="s">
        <v>124</v>
      </c>
      <c r="F2536" s="3" t="s">
        <v>125</v>
      </c>
      <c r="G2536" s="3" t="s">
        <v>21</v>
      </c>
      <c r="H2536" s="2" t="s">
        <v>50</v>
      </c>
      <c r="I2536" s="2" t="s">
        <v>6081</v>
      </c>
      <c r="J2536" s="3" t="str">
        <f>HYPERLINK("https://www.boe.es/gazeta/dias/1829/05/09/pdfs/GMD-1829-56.pdf#page=3","Abrir facsímil")</f>
        <v>Abrir facsímil</v>
      </c>
      <c r="K2536" s="3" t="s">
        <v>52</v>
      </c>
    </row>
    <row r="2537" spans="1:11" ht="42" customHeight="1">
      <c r="A2537" s="2" t="s">
        <v>6082</v>
      </c>
      <c r="B2537" s="2" t="s">
        <v>6083</v>
      </c>
      <c r="C2537" s="2" t="s">
        <v>17</v>
      </c>
      <c r="D2537" s="2" t="s">
        <v>18</v>
      </c>
      <c r="E2537" s="5" t="s">
        <v>584</v>
      </c>
      <c r="F2537" s="3" t="s">
        <v>585</v>
      </c>
      <c r="G2537" s="3" t="s">
        <v>30</v>
      </c>
      <c r="H2537" s="2" t="s">
        <v>50</v>
      </c>
      <c r="I2537" s="2" t="s">
        <v>6084</v>
      </c>
      <c r="J2537" s="3" t="str">
        <f>HYPERLINK("https://www.boe.es/gazeta/dias/1829/08/15/pdfs/GMD-1829-114.pdf#page=4","Abrir facsímil")</f>
        <v>Abrir facsímil</v>
      </c>
      <c r="K2537" s="3" t="s">
        <v>52</v>
      </c>
    </row>
    <row r="2538" spans="1:11" ht="42" customHeight="1">
      <c r="A2538" s="2" t="s">
        <v>6085</v>
      </c>
      <c r="B2538" s="2" t="s">
        <v>6086</v>
      </c>
      <c r="C2538" s="2" t="s">
        <v>17</v>
      </c>
      <c r="D2538" s="2" t="s">
        <v>18</v>
      </c>
      <c r="E2538" s="5" t="s">
        <v>1007</v>
      </c>
      <c r="F2538" s="3" t="s">
        <v>1008</v>
      </c>
      <c r="G2538" s="3" t="s">
        <v>30</v>
      </c>
      <c r="H2538" s="2" t="s">
        <v>50</v>
      </c>
      <c r="I2538" s="2" t="s">
        <v>6087</v>
      </c>
      <c r="J2538" s="3" t="str">
        <f>HYPERLINK("https://www.boe.es/gazeta/dias/1829/08/27/pdfs/GMD-1829-119.pdf#page=4","Abrir facsímil")</f>
        <v>Abrir facsímil</v>
      </c>
      <c r="K2538" s="3" t="s">
        <v>52</v>
      </c>
    </row>
    <row r="2539" spans="1:11" ht="42" customHeight="1">
      <c r="A2539" s="2" t="s">
        <v>6088</v>
      </c>
      <c r="B2539" s="2" t="s">
        <v>6088</v>
      </c>
      <c r="C2539" s="2" t="s">
        <v>41</v>
      </c>
      <c r="D2539" s="2" t="s">
        <v>42</v>
      </c>
      <c r="E2539" s="5" t="s">
        <v>2652</v>
      </c>
      <c r="F2539" s="3" t="s">
        <v>2653</v>
      </c>
      <c r="G2539" s="3" t="s">
        <v>45</v>
      </c>
      <c r="H2539" s="2" t="s">
        <v>50</v>
      </c>
      <c r="I2539" s="2" t="s">
        <v>6089</v>
      </c>
      <c r="J2539" s="3" t="str">
        <f>HYPERLINK("https://www.boe.es/gazeta/dias/1829/02/03/pdfs/GMD-1829-15.pdf#page=1","Abrir facsímil")</f>
        <v>Abrir facsímil</v>
      </c>
      <c r="K2539" s="3" t="s">
        <v>52</v>
      </c>
    </row>
    <row r="2540" spans="1:11" ht="42" customHeight="1">
      <c r="A2540" s="2" t="s">
        <v>6090</v>
      </c>
      <c r="B2540" s="2" t="s">
        <v>6091</v>
      </c>
      <c r="C2540" s="2" t="s">
        <v>41</v>
      </c>
      <c r="D2540" s="2" t="s">
        <v>42</v>
      </c>
      <c r="E2540" s="5" t="s">
        <v>75</v>
      </c>
      <c r="F2540" s="3" t="s">
        <v>76</v>
      </c>
      <c r="G2540" s="3" t="s">
        <v>21</v>
      </c>
      <c r="H2540" s="2" t="s">
        <v>50</v>
      </c>
      <c r="I2540" s="2" t="s">
        <v>6092</v>
      </c>
      <c r="J2540" s="3" t="str">
        <f>HYPERLINK("https://www.boe.es/gazeta/dias/1829/09/05/pdfs/GMD-1829-123.pdf#page=3","Abrir facsímil")</f>
        <v>Abrir facsímil</v>
      </c>
      <c r="K2540" s="3" t="s">
        <v>52</v>
      </c>
    </row>
    <row r="2541" spans="1:11" ht="42" customHeight="1">
      <c r="A2541" s="2" t="s">
        <v>6093</v>
      </c>
      <c r="B2541" s="2" t="s">
        <v>6094</v>
      </c>
      <c r="C2541" s="2" t="s">
        <v>151</v>
      </c>
      <c r="D2541" s="2" t="s">
        <v>18</v>
      </c>
      <c r="E2541" s="5" t="s">
        <v>403</v>
      </c>
      <c r="F2541" s="3" t="s">
        <v>404</v>
      </c>
      <c r="G2541" s="3" t="s">
        <v>21</v>
      </c>
      <c r="H2541" s="2" t="s">
        <v>50</v>
      </c>
      <c r="I2541" s="2" t="s">
        <v>6095</v>
      </c>
      <c r="J2541" s="3" t="str">
        <f>HYPERLINK("https://www.boe.es/gazeta/dias/1829/10/22/pdfs/GMD-1829-150.pdf#page=3","Abrir facsímil")</f>
        <v>Abrir facsímil</v>
      </c>
      <c r="K2541" s="3" t="s">
        <v>52</v>
      </c>
    </row>
    <row r="2542" spans="1:11" ht="42" customHeight="1">
      <c r="A2542" s="2" t="s">
        <v>6096</v>
      </c>
      <c r="B2542" s="2" t="s">
        <v>6097</v>
      </c>
      <c r="C2542" s="2" t="s">
        <v>167</v>
      </c>
      <c r="D2542" s="2" t="s">
        <v>18</v>
      </c>
      <c r="E2542" s="5" t="s">
        <v>1206</v>
      </c>
      <c r="F2542" s="3" t="s">
        <v>1207</v>
      </c>
      <c r="G2542" s="3" t="s">
        <v>30</v>
      </c>
      <c r="H2542" s="2" t="s">
        <v>50</v>
      </c>
      <c r="I2542" s="2" t="s">
        <v>6098</v>
      </c>
      <c r="J2542" s="3" t="str">
        <f>HYPERLINK("https://www.boe.es/gazeta/dias/1829/03/17/pdfs/GMD-1829-33.pdf#page=4","Abrir facsímil")</f>
        <v>Abrir facsímil</v>
      </c>
      <c r="K2542" s="3" t="s">
        <v>52</v>
      </c>
    </row>
    <row r="2543" spans="1:11" ht="42" customHeight="1">
      <c r="A2543" s="2" t="s">
        <v>6099</v>
      </c>
      <c r="B2543" s="2" t="s">
        <v>6100</v>
      </c>
      <c r="C2543" s="2" t="s">
        <v>41</v>
      </c>
      <c r="D2543" s="2" t="s">
        <v>42</v>
      </c>
      <c r="E2543" s="5" t="s">
        <v>504</v>
      </c>
      <c r="F2543" s="3" t="s">
        <v>505</v>
      </c>
      <c r="G2543" s="3" t="s">
        <v>71</v>
      </c>
      <c r="H2543" s="2" t="s">
        <v>50</v>
      </c>
      <c r="I2543" s="2" t="s">
        <v>6101</v>
      </c>
      <c r="J2543" s="3" t="str">
        <f>HYPERLINK("https://www.boe.es/gazeta/dias/1829/12/03/pdfs/GMD-1829-168.pdf#page=2","Abrir facsímil")</f>
        <v>Abrir facsímil</v>
      </c>
      <c r="K2543" s="3" t="s">
        <v>52</v>
      </c>
    </row>
    <row r="2544" spans="1:11" ht="42" customHeight="1">
      <c r="A2544" s="2" t="s">
        <v>6102</v>
      </c>
      <c r="B2544" s="2" t="s">
        <v>6102</v>
      </c>
      <c r="C2544" s="2" t="s">
        <v>27</v>
      </c>
      <c r="D2544" s="2" t="s">
        <v>18</v>
      </c>
      <c r="E2544" s="5" t="s">
        <v>1839</v>
      </c>
      <c r="F2544" s="3" t="s">
        <v>1840</v>
      </c>
      <c r="G2544" s="3" t="s">
        <v>30</v>
      </c>
      <c r="H2544" s="2" t="s">
        <v>50</v>
      </c>
      <c r="I2544" s="2" t="s">
        <v>6103</v>
      </c>
      <c r="J2544" s="3" t="str">
        <f>HYPERLINK("https://www.boe.es/gazeta/dias/1829/07/28/pdfs/GMD-1829-106.pdf#page=4","Abrir facsímil")</f>
        <v>Abrir facsímil</v>
      </c>
      <c r="K2544" s="3" t="s">
        <v>52</v>
      </c>
    </row>
    <row r="2545" spans="1:11" ht="42" customHeight="1">
      <c r="A2545" s="2" t="s">
        <v>6102</v>
      </c>
      <c r="B2545" s="2" t="s">
        <v>6102</v>
      </c>
      <c r="C2545" s="2" t="s">
        <v>34</v>
      </c>
      <c r="D2545" s="2" t="s">
        <v>35</v>
      </c>
      <c r="E2545" s="5" t="s">
        <v>173</v>
      </c>
      <c r="F2545" s="3" t="s">
        <v>174</v>
      </c>
      <c r="G2545" s="3" t="s">
        <v>30</v>
      </c>
      <c r="H2545" s="2" t="s">
        <v>50</v>
      </c>
      <c r="I2545" s="2" t="s">
        <v>6104</v>
      </c>
      <c r="J2545" s="3" t="str">
        <f>HYPERLINK("https://www.boe.es/gazeta/dias/1829/08/01/pdfs/GMD-1829-108.pdf#page=4","Abrir facsímil")</f>
        <v>Abrir facsímil</v>
      </c>
      <c r="K2545" s="3" t="s">
        <v>52</v>
      </c>
    </row>
    <row r="2546" spans="1:11" ht="42" customHeight="1">
      <c r="A2546" s="2" t="s">
        <v>6105</v>
      </c>
      <c r="B2546" s="2" t="s">
        <v>6105</v>
      </c>
      <c r="C2546" s="2" t="s">
        <v>41</v>
      </c>
      <c r="D2546" s="2" t="s">
        <v>42</v>
      </c>
      <c r="E2546" s="5" t="s">
        <v>83</v>
      </c>
      <c r="F2546" s="3" t="s">
        <v>84</v>
      </c>
      <c r="G2546" s="3" t="s">
        <v>30</v>
      </c>
      <c r="H2546" s="2" t="s">
        <v>50</v>
      </c>
      <c r="I2546" s="2" t="s">
        <v>6106</v>
      </c>
      <c r="J2546" s="3" t="str">
        <f>HYPERLINK("https://www.boe.es/gazeta/dias/1829/08/04/pdfs/GMD-1829-109.pdf#page=4","Abrir facsímil")</f>
        <v>Abrir facsímil</v>
      </c>
      <c r="K2546" s="3" t="s">
        <v>52</v>
      </c>
    </row>
    <row r="2547" spans="1:11" ht="42" customHeight="1">
      <c r="A2547" s="2" t="s">
        <v>6107</v>
      </c>
      <c r="B2547" s="2" t="s">
        <v>6107</v>
      </c>
      <c r="C2547" s="2" t="s">
        <v>17</v>
      </c>
      <c r="D2547" s="2" t="s">
        <v>18</v>
      </c>
      <c r="E2547" s="5" t="s">
        <v>1007</v>
      </c>
      <c r="F2547" s="3" t="s">
        <v>1008</v>
      </c>
      <c r="G2547" s="3" t="s">
        <v>71</v>
      </c>
      <c r="H2547" s="2" t="s">
        <v>50</v>
      </c>
      <c r="I2547" s="2" t="s">
        <v>6108</v>
      </c>
      <c r="J2547" s="3" t="str">
        <f>HYPERLINK("https://www.boe.es/gazeta/dias/1829/08/27/pdfs/GMD-1829-119.pdf#page=2","Abrir facsímil")</f>
        <v>Abrir facsímil</v>
      </c>
      <c r="K2547" s="3" t="s">
        <v>52</v>
      </c>
    </row>
    <row r="2548" spans="1:11" ht="42" customHeight="1">
      <c r="A2548" s="2" t="s">
        <v>6109</v>
      </c>
      <c r="B2548" s="2" t="s">
        <v>6110</v>
      </c>
      <c r="C2548" s="2" t="s">
        <v>17</v>
      </c>
      <c r="D2548" s="2" t="s">
        <v>18</v>
      </c>
      <c r="E2548" s="5" t="s">
        <v>178</v>
      </c>
      <c r="F2548" s="3" t="s">
        <v>179</v>
      </c>
      <c r="G2548" s="3" t="s">
        <v>30</v>
      </c>
      <c r="H2548" s="2" t="s">
        <v>50</v>
      </c>
      <c r="I2548" s="2" t="s">
        <v>6111</v>
      </c>
      <c r="J2548" s="3" t="str">
        <f>HYPERLINK("https://www.boe.es/gazeta/dias/1829/01/15/pdfs/GMD-1829-7.pdf#page=4","Abrir facsímil")</f>
        <v>Abrir facsímil</v>
      </c>
      <c r="K2548" s="3" t="s">
        <v>52</v>
      </c>
    </row>
    <row r="2549" spans="1:11" ht="42" customHeight="1">
      <c r="A2549" s="2" t="s">
        <v>6112</v>
      </c>
      <c r="B2549" s="2" t="s">
        <v>6113</v>
      </c>
      <c r="C2549" s="2" t="s">
        <v>27</v>
      </c>
      <c r="D2549" s="2" t="s">
        <v>18</v>
      </c>
      <c r="E2549" s="5" t="s">
        <v>248</v>
      </c>
      <c r="F2549" s="3" t="s">
        <v>249</v>
      </c>
      <c r="G2549" s="3" t="s">
        <v>21</v>
      </c>
      <c r="H2549" s="2" t="s">
        <v>50</v>
      </c>
      <c r="I2549" s="2" t="s">
        <v>6114</v>
      </c>
      <c r="J2549" s="3" t="str">
        <f>HYPERLINK("https://www.boe.es/gazeta/dias/1829/12/31/pdfs/GMD-1829-180.pdf#page=3","Abrir facsímil")</f>
        <v>Abrir facsímil</v>
      </c>
      <c r="K2549" s="3" t="s">
        <v>52</v>
      </c>
    </row>
    <row r="2550" spans="1:11" ht="42" customHeight="1">
      <c r="A2550" s="2" t="s">
        <v>6115</v>
      </c>
      <c r="B2550" s="2" t="s">
        <v>6115</v>
      </c>
      <c r="C2550" s="2" t="s">
        <v>167</v>
      </c>
      <c r="D2550" s="2" t="s">
        <v>18</v>
      </c>
      <c r="E2550" s="5" t="s">
        <v>1748</v>
      </c>
      <c r="F2550" s="3" t="s">
        <v>1749</v>
      </c>
      <c r="G2550" s="3" t="s">
        <v>30</v>
      </c>
      <c r="H2550" s="2" t="s">
        <v>50</v>
      </c>
      <c r="I2550" s="2" t="s">
        <v>6116</v>
      </c>
      <c r="J2550" s="3" t="str">
        <f>HYPERLINK("https://www.boe.es/gazeta/dias/1829/07/30/pdfs/GMD-1829-107.pdf#page=4","Abrir facsímil")</f>
        <v>Abrir facsímil</v>
      </c>
      <c r="K2550" s="3" t="s">
        <v>52</v>
      </c>
    </row>
    <row r="2551" spans="1:11" ht="42" customHeight="1">
      <c r="A2551" s="2" t="s">
        <v>6117</v>
      </c>
      <c r="B2551" s="2" t="s">
        <v>6118</v>
      </c>
      <c r="C2551" s="2" t="s">
        <v>17</v>
      </c>
      <c r="D2551" s="2" t="s">
        <v>18</v>
      </c>
      <c r="E2551" s="5" t="s">
        <v>120</v>
      </c>
      <c r="F2551" s="3" t="s">
        <v>121</v>
      </c>
      <c r="G2551" s="3" t="s">
        <v>21</v>
      </c>
      <c r="H2551" s="2" t="s">
        <v>50</v>
      </c>
      <c r="I2551" s="2" t="s">
        <v>6119</v>
      </c>
      <c r="J2551" s="3" t="str">
        <f>HYPERLINK("https://www.boe.es/gazeta/dias/1829/09/10/pdfs/GMD-1829-126.pdf#page=3","Abrir facsímil")</f>
        <v>Abrir facsímil</v>
      </c>
      <c r="K2551" s="3" t="s">
        <v>52</v>
      </c>
    </row>
    <row r="2552" spans="1:11" ht="42" customHeight="1">
      <c r="A2552" s="2" t="s">
        <v>6120</v>
      </c>
      <c r="B2552" s="2" t="s">
        <v>6121</v>
      </c>
      <c r="C2552" s="2" t="s">
        <v>34</v>
      </c>
      <c r="D2552" s="2" t="s">
        <v>35</v>
      </c>
      <c r="E2552" s="5" t="s">
        <v>107</v>
      </c>
      <c r="F2552" s="3" t="s">
        <v>108</v>
      </c>
      <c r="G2552" s="3" t="s">
        <v>824</v>
      </c>
      <c r="H2552" s="2" t="s">
        <v>50</v>
      </c>
      <c r="I2552" s="2" t="s">
        <v>6122</v>
      </c>
      <c r="J2552" s="3" t="str">
        <f>HYPERLINK("https://www.boe.es/gazeta/dias/1829/03/14/pdfs/GMD-1829-32.pdf#page=4","Abrir facsímil")</f>
        <v>Abrir facsímil</v>
      </c>
      <c r="K2552" s="3" t="s">
        <v>52</v>
      </c>
    </row>
    <row r="2553" spans="1:11" ht="42" customHeight="1">
      <c r="A2553" s="2" t="s">
        <v>6120</v>
      </c>
      <c r="B2553" s="2" t="s">
        <v>6121</v>
      </c>
      <c r="C2553" s="2" t="s">
        <v>34</v>
      </c>
      <c r="D2553" s="2" t="s">
        <v>35</v>
      </c>
      <c r="E2553" s="5" t="s">
        <v>164</v>
      </c>
      <c r="F2553" s="3" t="s">
        <v>165</v>
      </c>
      <c r="G2553" s="3" t="s">
        <v>30</v>
      </c>
      <c r="H2553" s="2" t="s">
        <v>50</v>
      </c>
      <c r="I2553" s="2" t="s">
        <v>6123</v>
      </c>
      <c r="J2553" s="3" t="str">
        <f>HYPERLINK("https://www.boe.es/gazeta/dias/1829/06/06/pdfs/GMD-1829-84.pdf#page=4","Abrir facsímil")</f>
        <v>Abrir facsímil</v>
      </c>
      <c r="K2553" s="3" t="s">
        <v>52</v>
      </c>
    </row>
    <row r="2554" spans="1:11" ht="42" customHeight="1">
      <c r="A2554" s="2" t="s">
        <v>6124</v>
      </c>
      <c r="B2554" s="2" t="s">
        <v>6125</v>
      </c>
      <c r="C2554" s="2" t="s">
        <v>41</v>
      </c>
      <c r="D2554" s="2" t="s">
        <v>42</v>
      </c>
      <c r="E2554" s="5" t="s">
        <v>102</v>
      </c>
      <c r="F2554" s="3" t="s">
        <v>103</v>
      </c>
      <c r="G2554" s="3" t="s">
        <v>21</v>
      </c>
      <c r="H2554" s="2" t="s">
        <v>50</v>
      </c>
      <c r="I2554" s="2" t="s">
        <v>6126</v>
      </c>
      <c r="J2554" s="3" t="str">
        <f>HYPERLINK("https://www.boe.es/gazeta/dias/1829/01/31/pdfs/GMD-1829-14.pdf#page=3","Abrir facsímil")</f>
        <v>Abrir facsímil</v>
      </c>
      <c r="K2554" s="3" t="s">
        <v>52</v>
      </c>
    </row>
    <row r="2555" spans="1:11" ht="42" customHeight="1">
      <c r="A2555" s="2" t="s">
        <v>6127</v>
      </c>
      <c r="B2555" s="2" t="s">
        <v>6127</v>
      </c>
      <c r="C2555" s="2" t="s">
        <v>55</v>
      </c>
      <c r="D2555" s="2" t="s">
        <v>18</v>
      </c>
      <c r="E2555" s="5" t="s">
        <v>282</v>
      </c>
      <c r="F2555" s="3" t="s">
        <v>283</v>
      </c>
      <c r="G2555" s="3" t="s">
        <v>30</v>
      </c>
      <c r="H2555" s="2" t="s">
        <v>50</v>
      </c>
      <c r="I2555" s="2" t="s">
        <v>6128</v>
      </c>
      <c r="J2555" s="3" t="str">
        <f>HYPERLINK("https://www.boe.es/gazeta/dias/1829/07/25/pdfs/GMD-1829-105.pdf#page=4","Abrir facsímil")</f>
        <v>Abrir facsímil</v>
      </c>
      <c r="K2555" s="3" t="s">
        <v>52</v>
      </c>
    </row>
    <row r="2556" spans="1:11" ht="42" customHeight="1">
      <c r="A2556" s="2" t="s">
        <v>6129</v>
      </c>
      <c r="B2556" s="2" t="s">
        <v>6129</v>
      </c>
      <c r="C2556" s="2" t="s">
        <v>55</v>
      </c>
      <c r="D2556" s="2" t="s">
        <v>18</v>
      </c>
      <c r="E2556" s="5" t="s">
        <v>282</v>
      </c>
      <c r="F2556" s="3" t="s">
        <v>283</v>
      </c>
      <c r="G2556" s="3" t="s">
        <v>30</v>
      </c>
      <c r="H2556" s="2" t="s">
        <v>50</v>
      </c>
      <c r="I2556" s="2" t="s">
        <v>6130</v>
      </c>
      <c r="J2556" s="3" t="str">
        <f>HYPERLINK("https://www.boe.es/gazeta/dias/1829/07/25/pdfs/GMD-1829-105.pdf#page=4","Abrir facsímil")</f>
        <v>Abrir facsímil</v>
      </c>
      <c r="K2556" s="3" t="s">
        <v>52</v>
      </c>
    </row>
    <row r="2557" spans="1:11" ht="42" customHeight="1">
      <c r="A2557" s="2" t="s">
        <v>6129</v>
      </c>
      <c r="B2557" s="2" t="s">
        <v>6129</v>
      </c>
      <c r="C2557" s="2" t="s">
        <v>27</v>
      </c>
      <c r="D2557" s="2" t="s">
        <v>18</v>
      </c>
      <c r="E2557" s="5" t="s">
        <v>83</v>
      </c>
      <c r="F2557" s="3" t="s">
        <v>84</v>
      </c>
      <c r="G2557" s="3" t="s">
        <v>30</v>
      </c>
      <c r="H2557" s="2" t="s">
        <v>50</v>
      </c>
      <c r="I2557" s="2" t="s">
        <v>6131</v>
      </c>
      <c r="J2557" s="3" t="str">
        <f>HYPERLINK("https://www.boe.es/gazeta/dias/1829/08/04/pdfs/GMD-1829-109.pdf#page=4","Abrir facsímil")</f>
        <v>Abrir facsímil</v>
      </c>
      <c r="K2557" s="3" t="s">
        <v>52</v>
      </c>
    </row>
    <row r="2558" spans="1:11" ht="42" customHeight="1">
      <c r="A2558" s="2" t="s">
        <v>6132</v>
      </c>
      <c r="B2558" s="2" t="s">
        <v>6133</v>
      </c>
      <c r="C2558" s="2" t="s">
        <v>27</v>
      </c>
      <c r="D2558" s="2" t="s">
        <v>18</v>
      </c>
      <c r="E2558" s="5" t="s">
        <v>282</v>
      </c>
      <c r="F2558" s="3" t="s">
        <v>283</v>
      </c>
      <c r="G2558" s="3" t="s">
        <v>30</v>
      </c>
      <c r="H2558" s="2" t="s">
        <v>50</v>
      </c>
      <c r="I2558" s="2" t="s">
        <v>6134</v>
      </c>
      <c r="J2558" s="3" t="str">
        <f>HYPERLINK("https://www.boe.es/gazeta/dias/1829/07/25/pdfs/GMD-1829-105.pdf#page=4","Abrir facsímil")</f>
        <v>Abrir facsímil</v>
      </c>
      <c r="K2558" s="3" t="s">
        <v>52</v>
      </c>
    </row>
    <row r="2559" spans="1:11" ht="42" customHeight="1">
      <c r="A2559" s="2" t="s">
        <v>6135</v>
      </c>
      <c r="B2559" s="2" t="s">
        <v>6136</v>
      </c>
      <c r="C2559" s="2" t="s">
        <v>27</v>
      </c>
      <c r="D2559" s="2" t="s">
        <v>18</v>
      </c>
      <c r="E2559" s="5" t="s">
        <v>1347</v>
      </c>
      <c r="F2559" s="3" t="s">
        <v>1348</v>
      </c>
      <c r="G2559" s="3" t="s">
        <v>30</v>
      </c>
      <c r="H2559" s="2" t="s">
        <v>50</v>
      </c>
      <c r="I2559" s="2" t="s">
        <v>6137</v>
      </c>
      <c r="J2559" s="3" t="str">
        <f>HYPERLINK("https://www.boe.es/gazeta/dias/1829/01/20/pdfs/GMD-1829-9.pdf#page=4","Abrir facsímil")</f>
        <v>Abrir facsímil</v>
      </c>
      <c r="K2559" s="3" t="s">
        <v>52</v>
      </c>
    </row>
    <row r="2560" spans="1:11" ht="42" customHeight="1">
      <c r="A2560" s="2" t="s">
        <v>6138</v>
      </c>
      <c r="B2560" s="2" t="s">
        <v>6139</v>
      </c>
      <c r="C2560" s="2" t="s">
        <v>34</v>
      </c>
      <c r="D2560" s="2" t="s">
        <v>35</v>
      </c>
      <c r="E2560" s="5" t="s">
        <v>209</v>
      </c>
      <c r="F2560" s="3" t="s">
        <v>210</v>
      </c>
      <c r="G2560" s="3" t="s">
        <v>21</v>
      </c>
      <c r="H2560" s="2" t="s">
        <v>50</v>
      </c>
      <c r="I2560" s="2" t="s">
        <v>6140</v>
      </c>
      <c r="J2560" s="3" t="str">
        <f>HYPERLINK("https://www.boe.es/gazeta/dias/1829/09/26/pdfs/GMD-1829-139.pdf#page=3","Abrir facsímil")</f>
        <v>Abrir facsímil</v>
      </c>
      <c r="K2560" s="3" t="s">
        <v>52</v>
      </c>
    </row>
    <row r="2561" spans="1:11" ht="42" customHeight="1">
      <c r="A2561" s="2" t="s">
        <v>6141</v>
      </c>
      <c r="B2561" s="2" t="s">
        <v>6141</v>
      </c>
      <c r="C2561" s="2" t="s">
        <v>41</v>
      </c>
      <c r="D2561" s="2" t="s">
        <v>42</v>
      </c>
      <c r="E2561" s="5" t="s">
        <v>1608</v>
      </c>
      <c r="F2561" s="3" t="s">
        <v>1609</v>
      </c>
      <c r="G2561" s="3" t="s">
        <v>71</v>
      </c>
      <c r="H2561" s="2" t="s">
        <v>50</v>
      </c>
      <c r="I2561" s="2" t="s">
        <v>6142</v>
      </c>
      <c r="J2561" s="3" t="str">
        <f>HYPERLINK("https://www.boe.es/gazeta/dias/1829/08/22/pdfs/GMD-1829-117.pdf#page=2","Abrir facsímil")</f>
        <v>Abrir facsímil</v>
      </c>
      <c r="K2561" s="3" t="s">
        <v>52</v>
      </c>
    </row>
    <row r="2562" spans="1:11" ht="42" customHeight="1">
      <c r="A2562" s="2" t="s">
        <v>6143</v>
      </c>
      <c r="B2562" s="2" t="s">
        <v>6144</v>
      </c>
      <c r="C2562" s="2" t="s">
        <v>41</v>
      </c>
      <c r="D2562" s="2" t="s">
        <v>42</v>
      </c>
      <c r="E2562" s="5" t="s">
        <v>798</v>
      </c>
      <c r="F2562" s="3" t="s">
        <v>799</v>
      </c>
      <c r="G2562" s="3" t="s">
        <v>800</v>
      </c>
      <c r="H2562" s="2" t="s">
        <v>50</v>
      </c>
      <c r="I2562" s="2" t="s">
        <v>6145</v>
      </c>
      <c r="J2562" s="3" t="str">
        <f>HYPERLINK("https://www.boe.es/gazeta/dias/1829/05/12/pdfs/GMD-1829-62.pdf#page=3","Abrir facsímil")</f>
        <v>Abrir facsímil</v>
      </c>
      <c r="K2562" s="3" t="s">
        <v>52</v>
      </c>
    </row>
    <row r="2563" spans="1:11" ht="42" customHeight="1">
      <c r="A2563" s="2" t="s">
        <v>6146</v>
      </c>
      <c r="B2563" s="2" t="s">
        <v>6147</v>
      </c>
      <c r="C2563" s="2" t="s">
        <v>41</v>
      </c>
      <c r="D2563" s="2" t="s">
        <v>42</v>
      </c>
      <c r="E2563" s="5" t="s">
        <v>1608</v>
      </c>
      <c r="F2563" s="3" t="s">
        <v>1609</v>
      </c>
      <c r="G2563" s="3" t="s">
        <v>30</v>
      </c>
      <c r="H2563" s="2" t="s">
        <v>50</v>
      </c>
      <c r="I2563" s="2" t="s">
        <v>6148</v>
      </c>
      <c r="J2563" s="3" t="str">
        <f>HYPERLINK("https://www.boe.es/gazeta/dias/1829/08/22/pdfs/GMD-1829-117.pdf#page=4","Abrir facsímil")</f>
        <v>Abrir facsímil</v>
      </c>
      <c r="K2563" s="3" t="s">
        <v>52</v>
      </c>
    </row>
    <row r="2564" spans="1:11" ht="42" customHeight="1">
      <c r="A2564" s="2" t="s">
        <v>6149</v>
      </c>
      <c r="B2564" s="2" t="s">
        <v>6149</v>
      </c>
      <c r="C2564" s="2" t="s">
        <v>167</v>
      </c>
      <c r="D2564" s="2" t="s">
        <v>18</v>
      </c>
      <c r="E2564" s="5" t="s">
        <v>83</v>
      </c>
      <c r="F2564" s="3" t="s">
        <v>84</v>
      </c>
      <c r="G2564" s="3" t="s">
        <v>30</v>
      </c>
      <c r="H2564" s="2" t="s">
        <v>50</v>
      </c>
      <c r="I2564" s="2" t="s">
        <v>6150</v>
      </c>
      <c r="J2564" s="3" t="str">
        <f>HYPERLINK("https://www.boe.es/gazeta/dias/1829/08/04/pdfs/GMD-1829-109.pdf#page=4","Abrir facsímil")</f>
        <v>Abrir facsímil</v>
      </c>
      <c r="K2564" s="3" t="s">
        <v>52</v>
      </c>
    </row>
    <row r="2565" spans="1:11" ht="42" customHeight="1">
      <c r="A2565" s="2" t="s">
        <v>6151</v>
      </c>
      <c r="B2565" s="2" t="s">
        <v>6151</v>
      </c>
      <c r="C2565" s="2" t="s">
        <v>17</v>
      </c>
      <c r="D2565" s="2" t="s">
        <v>18</v>
      </c>
      <c r="E2565" s="5" t="s">
        <v>188</v>
      </c>
      <c r="F2565" s="3" t="s">
        <v>189</v>
      </c>
      <c r="G2565" s="3" t="s">
        <v>71</v>
      </c>
      <c r="H2565" s="2" t="s">
        <v>50</v>
      </c>
      <c r="I2565" s="2" t="s">
        <v>6152</v>
      </c>
      <c r="J2565" s="3" t="str">
        <f>HYPERLINK("https://www.boe.es/gazeta/dias/1829/05/02/pdfs/GMD-1829-53.pdf#page=2","Abrir facsímil")</f>
        <v>Abrir facsímil</v>
      </c>
      <c r="K2565" s="3" t="s">
        <v>52</v>
      </c>
    </row>
    <row r="2566" spans="1:11" ht="42" customHeight="1">
      <c r="A2566" s="2" t="s">
        <v>6153</v>
      </c>
      <c r="B2566" s="2" t="s">
        <v>6153</v>
      </c>
      <c r="C2566" s="2" t="s">
        <v>17</v>
      </c>
      <c r="D2566" s="2" t="s">
        <v>18</v>
      </c>
      <c r="E2566" s="5" t="s">
        <v>992</v>
      </c>
      <c r="F2566" s="3" t="s">
        <v>993</v>
      </c>
      <c r="G2566" s="3" t="s">
        <v>21</v>
      </c>
      <c r="H2566" s="2" t="s">
        <v>50</v>
      </c>
      <c r="I2566" s="2" t="s">
        <v>6154</v>
      </c>
      <c r="J2566" s="3" t="str">
        <f>HYPERLINK("https://www.boe.es/gazeta/dias/1829/06/25/pdfs/GMD-1829-92.pdf#page=3","Abrir facsímil")</f>
        <v>Abrir facsímil</v>
      </c>
      <c r="K2566" s="3" t="s">
        <v>52</v>
      </c>
    </row>
    <row r="2567" spans="1:11" ht="42" customHeight="1">
      <c r="A2567" s="2" t="s">
        <v>6153</v>
      </c>
      <c r="B2567" s="2" t="s">
        <v>6153</v>
      </c>
      <c r="C2567" s="2" t="s">
        <v>17</v>
      </c>
      <c r="D2567" s="2" t="s">
        <v>18</v>
      </c>
      <c r="E2567" s="5" t="s">
        <v>344</v>
      </c>
      <c r="F2567" s="3" t="s">
        <v>345</v>
      </c>
      <c r="G2567" s="3" t="s">
        <v>30</v>
      </c>
      <c r="H2567" s="2" t="s">
        <v>50</v>
      </c>
      <c r="I2567" s="2" t="s">
        <v>6155</v>
      </c>
      <c r="J2567" s="3" t="str">
        <f>HYPERLINK("https://www.boe.es/gazeta/dias/1829/08/29/pdfs/GMD-1829-120.pdf#page=4","Abrir facsímil")</f>
        <v>Abrir facsímil</v>
      </c>
      <c r="K2567" s="3" t="s">
        <v>52</v>
      </c>
    </row>
    <row r="2568" spans="1:11" ht="42" customHeight="1">
      <c r="A2568" s="2" t="s">
        <v>6153</v>
      </c>
      <c r="B2568" s="2" t="s">
        <v>6153</v>
      </c>
      <c r="C2568" s="2" t="s">
        <v>55</v>
      </c>
      <c r="D2568" s="2" t="s">
        <v>18</v>
      </c>
      <c r="E2568" s="5" t="s">
        <v>19</v>
      </c>
      <c r="F2568" s="3" t="s">
        <v>20</v>
      </c>
      <c r="G2568" s="3" t="s">
        <v>21</v>
      </c>
      <c r="H2568" s="2" t="s">
        <v>50</v>
      </c>
      <c r="I2568" s="2" t="s">
        <v>6156</v>
      </c>
      <c r="J2568" s="3" t="str">
        <f>HYPERLINK("https://www.boe.es/gazeta/dias/1829/11/21/pdfs/GMD-1829-163.pdf#page=3","Abrir facsímil")</f>
        <v>Abrir facsímil</v>
      </c>
      <c r="K2568" s="3" t="s">
        <v>52</v>
      </c>
    </row>
    <row r="2569" spans="1:11" ht="42" customHeight="1">
      <c r="A2569" s="2" t="s">
        <v>6157</v>
      </c>
      <c r="B2569" s="2" t="s">
        <v>6157</v>
      </c>
      <c r="C2569" s="2" t="s">
        <v>34</v>
      </c>
      <c r="D2569" s="2" t="s">
        <v>35</v>
      </c>
      <c r="E2569" s="5" t="s">
        <v>1061</v>
      </c>
      <c r="F2569" s="3" t="s">
        <v>1062</v>
      </c>
      <c r="G2569" s="3" t="s">
        <v>71</v>
      </c>
      <c r="H2569" s="2" t="s">
        <v>50</v>
      </c>
      <c r="I2569" s="2" t="s">
        <v>6158</v>
      </c>
      <c r="J2569" s="3" t="str">
        <f>HYPERLINK("https://www.boe.es/gazeta/dias/1829/07/16/pdfs/GMD-1829-101.pdf#page=2","Abrir facsímil")</f>
        <v>Abrir facsímil</v>
      </c>
      <c r="K2569" s="3" t="s">
        <v>52</v>
      </c>
    </row>
    <row r="2570" spans="1:11" ht="42" customHeight="1">
      <c r="A2570" s="2" t="s">
        <v>6159</v>
      </c>
      <c r="B2570" s="2" t="s">
        <v>6160</v>
      </c>
      <c r="C2570" s="2" t="s">
        <v>41</v>
      </c>
      <c r="D2570" s="2" t="s">
        <v>42</v>
      </c>
      <c r="E2570" s="5" t="s">
        <v>1523</v>
      </c>
      <c r="F2570" s="3" t="s">
        <v>1524</v>
      </c>
      <c r="G2570" s="3" t="s">
        <v>21</v>
      </c>
      <c r="H2570" s="2" t="s">
        <v>22</v>
      </c>
      <c r="I2570" s="2" t="s">
        <v>6161</v>
      </c>
      <c r="J2570" s="3" t="str">
        <f>HYPERLINK("https://www.boe.es/gazeta/dias/1829/01/13/pdfs/GMD-1829-6.pdf#page=3","Abrir facsímil")</f>
        <v>Abrir facsímil</v>
      </c>
      <c r="K2570" s="3" t="s">
        <v>24</v>
      </c>
    </row>
    <row r="2571" spans="1:11" ht="42" customHeight="1">
      <c r="A2571" s="2" t="s">
        <v>6162</v>
      </c>
      <c r="B2571" s="2" t="s">
        <v>6162</v>
      </c>
      <c r="C2571" s="2" t="s">
        <v>34</v>
      </c>
      <c r="D2571" s="2" t="s">
        <v>35</v>
      </c>
      <c r="E2571" s="5" t="s">
        <v>498</v>
      </c>
      <c r="F2571" s="3" t="s">
        <v>499</v>
      </c>
      <c r="G2571" s="3" t="s">
        <v>21</v>
      </c>
      <c r="H2571" s="2" t="s">
        <v>50</v>
      </c>
      <c r="I2571" s="2" t="s">
        <v>6163</v>
      </c>
      <c r="J2571" s="3" t="str">
        <f>HYPERLINK("https://www.boe.es/gazeta/dias/1829/03/10/pdfs/GMD-1829-30.pdf#page=3","Abrir facsímil")</f>
        <v>Abrir facsímil</v>
      </c>
      <c r="K2571" s="3" t="s">
        <v>52</v>
      </c>
    </row>
    <row r="2572" spans="1:11" ht="42" customHeight="1">
      <c r="A2572" s="2" t="s">
        <v>6164</v>
      </c>
      <c r="B2572" s="2" t="s">
        <v>6164</v>
      </c>
      <c r="C2572" s="2" t="s">
        <v>34</v>
      </c>
      <c r="D2572" s="2" t="s">
        <v>35</v>
      </c>
      <c r="E2572" s="5" t="s">
        <v>94</v>
      </c>
      <c r="F2572" s="3" t="s">
        <v>95</v>
      </c>
      <c r="G2572" s="3" t="s">
        <v>30</v>
      </c>
      <c r="H2572" s="2" t="s">
        <v>50</v>
      </c>
      <c r="I2572" s="2" t="s">
        <v>6165</v>
      </c>
      <c r="J2572" s="3" t="str">
        <f>HYPERLINK("https://www.boe.es/gazeta/dias/1829/04/16/pdfs/GMD-1829-46.pdf#page=4","Abrir facsímil")</f>
        <v>Abrir facsímil</v>
      </c>
      <c r="K2572" s="3" t="s">
        <v>52</v>
      </c>
    </row>
    <row r="2573" spans="1:11" ht="42" customHeight="1">
      <c r="A2573" s="2" t="s">
        <v>6166</v>
      </c>
      <c r="B2573" s="2" t="s">
        <v>6167</v>
      </c>
      <c r="C2573" s="2" t="s">
        <v>167</v>
      </c>
      <c r="D2573" s="2" t="s">
        <v>18</v>
      </c>
      <c r="E2573" s="5" t="s">
        <v>1679</v>
      </c>
      <c r="F2573" s="3" t="s">
        <v>1680</v>
      </c>
      <c r="G2573" s="3" t="s">
        <v>21</v>
      </c>
      <c r="H2573" s="2" t="s">
        <v>50</v>
      </c>
      <c r="I2573" s="2" t="s">
        <v>6168</v>
      </c>
      <c r="J2573" s="3" t="str">
        <f>HYPERLINK("https://www.boe.es/gazeta/dias/1829/01/24/pdfs/GMD-1829-11.pdf#page=3","Abrir facsímil")</f>
        <v>Abrir facsímil</v>
      </c>
      <c r="K2573" s="3" t="s">
        <v>52</v>
      </c>
    </row>
    <row r="2574" spans="1:11" ht="42" customHeight="1">
      <c r="A2574" s="2" t="s">
        <v>6169</v>
      </c>
      <c r="B2574" s="2" t="s">
        <v>6170</v>
      </c>
      <c r="C2574" s="2" t="s">
        <v>34</v>
      </c>
      <c r="D2574" s="2" t="s">
        <v>35</v>
      </c>
      <c r="E2574" s="5" t="s">
        <v>279</v>
      </c>
      <c r="F2574" s="3" t="s">
        <v>280</v>
      </c>
      <c r="G2574" s="3" t="s">
        <v>30</v>
      </c>
      <c r="H2574" s="2" t="s">
        <v>22</v>
      </c>
      <c r="I2574" s="2" t="s">
        <v>6171</v>
      </c>
      <c r="J2574" s="3" t="str">
        <f>HYPERLINK("https://www.boe.es/gazeta/dias/1829/06/27/pdfs/GMD-1829-93.pdf#page=4","Abrir facsímil")</f>
        <v>Abrir facsímil</v>
      </c>
      <c r="K2574" s="3" t="s">
        <v>24</v>
      </c>
    </row>
    <row r="2575" spans="1:11" ht="42" customHeight="1">
      <c r="A2575" s="2" t="s">
        <v>6172</v>
      </c>
      <c r="B2575" s="2" t="s">
        <v>6172</v>
      </c>
      <c r="C2575" s="2" t="s">
        <v>41</v>
      </c>
      <c r="D2575" s="2" t="s">
        <v>42</v>
      </c>
      <c r="E2575" s="5" t="s">
        <v>1839</v>
      </c>
      <c r="F2575" s="3" t="s">
        <v>1840</v>
      </c>
      <c r="G2575" s="3" t="s">
        <v>71</v>
      </c>
      <c r="H2575" s="2" t="s">
        <v>50</v>
      </c>
      <c r="I2575" s="2" t="s">
        <v>6173</v>
      </c>
      <c r="J2575" s="3" t="str">
        <f>HYPERLINK("https://www.boe.es/gazeta/dias/1829/07/28/pdfs/GMD-1829-106.pdf#page=2","Abrir facsímil")</f>
        <v>Abrir facsímil</v>
      </c>
      <c r="K2575" s="3" t="s">
        <v>52</v>
      </c>
    </row>
    <row r="2576" spans="1:11" ht="42" customHeight="1">
      <c r="A2576" s="2" t="s">
        <v>6174</v>
      </c>
      <c r="B2576" s="2" t="s">
        <v>6175</v>
      </c>
      <c r="C2576" s="2" t="s">
        <v>167</v>
      </c>
      <c r="D2576" s="2" t="s">
        <v>18</v>
      </c>
      <c r="E2576" s="5" t="s">
        <v>569</v>
      </c>
      <c r="F2576" s="3" t="s">
        <v>570</v>
      </c>
      <c r="G2576" s="3" t="s">
        <v>21</v>
      </c>
      <c r="H2576" s="2" t="s">
        <v>50</v>
      </c>
      <c r="I2576" s="2" t="s">
        <v>6176</v>
      </c>
      <c r="J2576" s="3" t="str">
        <f>HYPERLINK("https://www.boe.es/gazeta/dias/1829/05/21/pdfs/GMD-1829-77.pdf#page=3","Abrir facsímil")</f>
        <v>Abrir facsímil</v>
      </c>
      <c r="K2576" s="3" t="s">
        <v>52</v>
      </c>
    </row>
    <row r="2577" spans="1:11" ht="42" customHeight="1">
      <c r="A2577" s="2" t="s">
        <v>6177</v>
      </c>
      <c r="B2577" s="2" t="s">
        <v>6178</v>
      </c>
      <c r="C2577" s="2" t="s">
        <v>41</v>
      </c>
      <c r="D2577" s="2" t="s">
        <v>42</v>
      </c>
      <c r="E2577" s="5" t="s">
        <v>19</v>
      </c>
      <c r="F2577" s="3" t="s">
        <v>20</v>
      </c>
      <c r="G2577" s="3" t="s">
        <v>21</v>
      </c>
      <c r="H2577" s="2" t="s">
        <v>22</v>
      </c>
      <c r="I2577" s="2" t="s">
        <v>6179</v>
      </c>
      <c r="J2577" s="3" t="str">
        <f>HYPERLINK("https://www.boe.es/gazeta/dias/1829/11/21/pdfs/GMD-1829-163.pdf#page=3","Abrir facsímil")</f>
        <v>Abrir facsímil</v>
      </c>
      <c r="K2577" s="3" t="s">
        <v>24</v>
      </c>
    </row>
    <row r="2578" spans="1:11" ht="42" customHeight="1">
      <c r="A2578" s="2" t="s">
        <v>6180</v>
      </c>
      <c r="B2578" s="2" t="s">
        <v>6181</v>
      </c>
      <c r="C2578" s="2" t="s">
        <v>167</v>
      </c>
      <c r="D2578" s="2" t="s">
        <v>18</v>
      </c>
      <c r="E2578" s="5" t="s">
        <v>238</v>
      </c>
      <c r="F2578" s="3" t="s">
        <v>239</v>
      </c>
      <c r="G2578" s="3" t="s">
        <v>721</v>
      </c>
      <c r="H2578" s="2" t="s">
        <v>50</v>
      </c>
      <c r="I2578" s="2" t="s">
        <v>6182</v>
      </c>
      <c r="J2578" s="3" t="str">
        <f>HYPERLINK("https://www.boe.es/gazeta/dias/1829/07/23/pdfs/GMD-1829-104.pdf#page=3","Abrir facsímil")</f>
        <v>Abrir facsímil</v>
      </c>
      <c r="K2578" s="3" t="s">
        <v>52</v>
      </c>
    </row>
    <row r="2579" spans="1:11" ht="42" customHeight="1">
      <c r="A2579" s="2" t="s">
        <v>6183</v>
      </c>
      <c r="B2579" s="2" t="s">
        <v>6183</v>
      </c>
      <c r="C2579" s="2" t="s">
        <v>55</v>
      </c>
      <c r="D2579" s="2" t="s">
        <v>18</v>
      </c>
      <c r="E2579" s="5" t="s">
        <v>702</v>
      </c>
      <c r="F2579" s="3" t="s">
        <v>703</v>
      </c>
      <c r="G2579" s="3" t="s">
        <v>704</v>
      </c>
      <c r="H2579" s="2" t="s">
        <v>50</v>
      </c>
      <c r="I2579" s="2" t="s">
        <v>6184</v>
      </c>
      <c r="J2579" s="3" t="str">
        <f>HYPERLINK("https://www.boe.es/gazeta/dias/1829/02/17/pdfs/GMD-1829-21.pdf#page=4","Abrir facsímil")</f>
        <v>Abrir facsímil</v>
      </c>
      <c r="K2579" s="3" t="s">
        <v>52</v>
      </c>
    </row>
    <row r="2580" spans="1:11" ht="42" customHeight="1">
      <c r="A2580" s="2" t="s">
        <v>6185</v>
      </c>
      <c r="B2580" s="2" t="s">
        <v>6186</v>
      </c>
      <c r="C2580" s="2" t="s">
        <v>17</v>
      </c>
      <c r="D2580" s="2" t="s">
        <v>18</v>
      </c>
      <c r="E2580" s="5" t="s">
        <v>287</v>
      </c>
      <c r="F2580" s="3" t="s">
        <v>288</v>
      </c>
      <c r="G2580" s="3" t="s">
        <v>45</v>
      </c>
      <c r="H2580" s="2" t="s">
        <v>50</v>
      </c>
      <c r="I2580" s="2" t="s">
        <v>6187</v>
      </c>
      <c r="J2580" s="3" t="str">
        <f>HYPERLINK("https://www.boe.es/gazeta/dias/1829/12/08/pdfs/GMD-1829-170.pdf#page=1","Abrir facsímil")</f>
        <v>Abrir facsímil</v>
      </c>
      <c r="K2580" s="3" t="s">
        <v>52</v>
      </c>
    </row>
    <row r="2581" spans="1:11" ht="42" customHeight="1">
      <c r="A2581" s="2" t="s">
        <v>6188</v>
      </c>
      <c r="B2581" s="2" t="s">
        <v>6189</v>
      </c>
      <c r="C2581" s="2" t="s">
        <v>34</v>
      </c>
      <c r="D2581" s="2" t="s">
        <v>35</v>
      </c>
      <c r="E2581" s="5" t="s">
        <v>647</v>
      </c>
      <c r="F2581" s="3" t="s">
        <v>648</v>
      </c>
      <c r="G2581" s="3" t="s">
        <v>71</v>
      </c>
      <c r="H2581" s="2" t="s">
        <v>50</v>
      </c>
      <c r="I2581" s="2" t="s">
        <v>6190</v>
      </c>
      <c r="J2581" s="3" t="str">
        <f>HYPERLINK("https://www.boe.es/gazeta/dias/1829/07/09/pdfs/GMD-1829-98.pdf#page=2","Abrir facsímil")</f>
        <v>Abrir facsímil</v>
      </c>
      <c r="K2581" s="3" t="s">
        <v>52</v>
      </c>
    </row>
    <row r="2582" spans="1:11" ht="42" customHeight="1">
      <c r="A2582" s="2" t="s">
        <v>6191</v>
      </c>
      <c r="B2582" s="2" t="s">
        <v>6192</v>
      </c>
      <c r="C2582" s="2" t="s">
        <v>34</v>
      </c>
      <c r="D2582" s="2" t="s">
        <v>35</v>
      </c>
      <c r="E2582" s="5" t="s">
        <v>737</v>
      </c>
      <c r="F2582" s="3" t="s">
        <v>738</v>
      </c>
      <c r="G2582" s="3" t="s">
        <v>21</v>
      </c>
      <c r="H2582" s="2" t="s">
        <v>50</v>
      </c>
      <c r="I2582" s="2" t="s">
        <v>6193</v>
      </c>
      <c r="J2582" s="3" t="str">
        <f>HYPERLINK("https://www.boe.es/gazeta/dias/1829/06/11/pdfs/GMD-1829-86.pdf#page=3","Abrir facsímil")</f>
        <v>Abrir facsímil</v>
      </c>
      <c r="K2582" s="3" t="s">
        <v>52</v>
      </c>
    </row>
    <row r="2583" spans="1:11" ht="42" customHeight="1">
      <c r="A2583" s="2" t="s">
        <v>6194</v>
      </c>
      <c r="B2583" s="2" t="s">
        <v>6195</v>
      </c>
      <c r="C2583" s="2" t="s">
        <v>41</v>
      </c>
      <c r="D2583" s="2" t="s">
        <v>42</v>
      </c>
      <c r="E2583" s="5" t="s">
        <v>339</v>
      </c>
      <c r="F2583" s="3" t="s">
        <v>340</v>
      </c>
      <c r="G2583" s="3" t="s">
        <v>30</v>
      </c>
      <c r="H2583" s="2" t="s">
        <v>50</v>
      </c>
      <c r="I2583" s="2" t="s">
        <v>6196</v>
      </c>
      <c r="J2583" s="3" t="str">
        <f>HYPERLINK("https://www.boe.es/gazeta/dias/1829/03/03/pdfs/GMD-1829-27.pdf#page=4","Abrir facsímil")</f>
        <v>Abrir facsímil</v>
      </c>
      <c r="K2583" s="3" t="s">
        <v>52</v>
      </c>
    </row>
    <row r="2584" spans="1:11" ht="42" customHeight="1">
      <c r="A2584" s="2" t="s">
        <v>6197</v>
      </c>
      <c r="B2584" s="2" t="s">
        <v>6198</v>
      </c>
      <c r="C2584" s="2" t="s">
        <v>55</v>
      </c>
      <c r="D2584" s="2" t="s">
        <v>18</v>
      </c>
      <c r="E2584" s="5" t="s">
        <v>1291</v>
      </c>
      <c r="F2584" s="3" t="s">
        <v>1292</v>
      </c>
      <c r="G2584" s="3" t="s">
        <v>30</v>
      </c>
      <c r="H2584" s="2" t="s">
        <v>22</v>
      </c>
      <c r="I2584" s="2" t="s">
        <v>6199</v>
      </c>
      <c r="J2584" s="3" t="str">
        <f>HYPERLINK("https://www.boe.es/gazeta/dias/1829/12/17/pdfs/GMD-1829-174.pdf#page=4","Abrir facsímil")</f>
        <v>Abrir facsímil</v>
      </c>
      <c r="K2584" s="3" t="s">
        <v>24</v>
      </c>
    </row>
    <row r="2585" spans="1:11" ht="42" customHeight="1">
      <c r="A2585" s="2" t="s">
        <v>6200</v>
      </c>
      <c r="B2585" s="2" t="s">
        <v>6201</v>
      </c>
      <c r="C2585" s="2" t="s">
        <v>27</v>
      </c>
      <c r="D2585" s="2" t="s">
        <v>18</v>
      </c>
      <c r="E2585" s="5" t="s">
        <v>202</v>
      </c>
      <c r="F2585" s="3" t="s">
        <v>203</v>
      </c>
      <c r="G2585" s="3" t="s">
        <v>30</v>
      </c>
      <c r="H2585" s="2" t="s">
        <v>22</v>
      </c>
      <c r="I2585" s="2" t="s">
        <v>6202</v>
      </c>
      <c r="J2585" s="3" t="str">
        <f>HYPERLINK("https://www.boe.es/gazeta/dias/1829/04/07/pdfs/GMD-1829-42.pdf#page=4","Abrir facsímil")</f>
        <v>Abrir facsímil</v>
      </c>
      <c r="K2585" s="3" t="s">
        <v>24</v>
      </c>
    </row>
    <row r="2586" spans="1:11" ht="42" customHeight="1">
      <c r="A2586" s="2" t="s">
        <v>6203</v>
      </c>
      <c r="B2586" s="2" t="s">
        <v>6204</v>
      </c>
      <c r="C2586" s="2" t="s">
        <v>589</v>
      </c>
      <c r="D2586" s="2" t="s">
        <v>35</v>
      </c>
      <c r="E2586" s="5" t="s">
        <v>334</v>
      </c>
      <c r="F2586" s="3" t="s">
        <v>335</v>
      </c>
      <c r="G2586" s="3" t="s">
        <v>30</v>
      </c>
      <c r="H2586" s="2" t="s">
        <v>50</v>
      </c>
      <c r="I2586" s="2" t="s">
        <v>6205</v>
      </c>
      <c r="J2586" s="3" t="str">
        <f>HYPERLINK("https://www.boe.es/gazeta/dias/1829/11/19/pdfs/GMD-1829-162.pdf#page=4","Abrir facsímil")</f>
        <v>Abrir facsímil</v>
      </c>
      <c r="K2586" s="3" t="s">
        <v>52</v>
      </c>
    </row>
    <row r="2587" spans="1:11" ht="42" customHeight="1">
      <c r="A2587" s="2" t="s">
        <v>6206</v>
      </c>
      <c r="B2587" s="2" t="s">
        <v>6207</v>
      </c>
      <c r="C2587" s="2" t="s">
        <v>17</v>
      </c>
      <c r="D2587" s="2" t="s">
        <v>18</v>
      </c>
      <c r="E2587" s="5" t="s">
        <v>248</v>
      </c>
      <c r="F2587" s="3" t="s">
        <v>249</v>
      </c>
      <c r="G2587" s="3" t="s">
        <v>21</v>
      </c>
      <c r="H2587" s="2" t="s">
        <v>50</v>
      </c>
      <c r="I2587" s="2" t="s">
        <v>6208</v>
      </c>
      <c r="J2587" s="3" t="str">
        <f>HYPERLINK("https://www.boe.es/gazeta/dias/1829/12/31/pdfs/GMD-1829-180.pdf#page=3","Abrir facsímil")</f>
        <v>Abrir facsímil</v>
      </c>
      <c r="K2587" s="3" t="s">
        <v>52</v>
      </c>
    </row>
    <row r="2588" spans="1:11" ht="42" customHeight="1">
      <c r="A2588" s="2" t="s">
        <v>6209</v>
      </c>
      <c r="B2588" s="2" t="s">
        <v>6210</v>
      </c>
      <c r="C2588" s="2" t="s">
        <v>41</v>
      </c>
      <c r="D2588" s="2" t="s">
        <v>42</v>
      </c>
      <c r="E2588" s="5" t="s">
        <v>1887</v>
      </c>
      <c r="F2588" s="3" t="s">
        <v>1888</v>
      </c>
      <c r="G2588" s="3" t="s">
        <v>71</v>
      </c>
      <c r="H2588" s="2" t="s">
        <v>22</v>
      </c>
      <c r="I2588" s="2" t="s">
        <v>6211</v>
      </c>
      <c r="J2588" s="3" t="str">
        <f>HYPERLINK("https://www.boe.es/gazeta/dias/1829/10/06/pdfs/GMD-1829-143.pdf#page=2","Abrir facsímil")</f>
        <v>Abrir facsímil</v>
      </c>
      <c r="K2588" s="3" t="s">
        <v>24</v>
      </c>
    </row>
    <row r="2589" spans="1:11" ht="42" customHeight="1">
      <c r="A2589" s="2" t="s">
        <v>6212</v>
      </c>
      <c r="B2589" s="2" t="s">
        <v>6213</v>
      </c>
      <c r="C2589" s="2" t="s">
        <v>34</v>
      </c>
      <c r="D2589" s="2" t="s">
        <v>35</v>
      </c>
      <c r="E2589" s="5" t="s">
        <v>732</v>
      </c>
      <c r="F2589" s="3" t="s">
        <v>733</v>
      </c>
      <c r="G2589" s="3" t="s">
        <v>21</v>
      </c>
      <c r="H2589" s="2" t="s">
        <v>50</v>
      </c>
      <c r="I2589" s="2" t="s">
        <v>6214</v>
      </c>
      <c r="J2589" s="3" t="str">
        <f>HYPERLINK("https://www.boe.es/gazeta/dias/1829/04/02/pdfs/GMD-1829-40.pdf#page=3","Abrir facsímil")</f>
        <v>Abrir facsímil</v>
      </c>
      <c r="K2589" s="3" t="s">
        <v>52</v>
      </c>
    </row>
    <row r="2590" spans="1:11" ht="42" customHeight="1">
      <c r="A2590" s="2" t="s">
        <v>6215</v>
      </c>
      <c r="B2590" s="2" t="s">
        <v>6215</v>
      </c>
      <c r="C2590" s="2" t="s">
        <v>17</v>
      </c>
      <c r="D2590" s="2" t="s">
        <v>18</v>
      </c>
      <c r="E2590" s="5" t="s">
        <v>461</v>
      </c>
      <c r="F2590" s="3" t="s">
        <v>462</v>
      </c>
      <c r="G2590" s="3" t="s">
        <v>21</v>
      </c>
      <c r="H2590" s="2" t="s">
        <v>50</v>
      </c>
      <c r="I2590" s="2" t="s">
        <v>6216</v>
      </c>
      <c r="J2590" s="3" t="str">
        <f>HYPERLINK("https://www.boe.es/gazeta/dias/1829/03/05/pdfs/GMD-1829-28.pdf#page=3","Abrir facsímil")</f>
        <v>Abrir facsímil</v>
      </c>
      <c r="K2590" s="3" t="s">
        <v>52</v>
      </c>
    </row>
    <row r="2591" spans="1:11" ht="42" customHeight="1">
      <c r="A2591" s="2" t="s">
        <v>6217</v>
      </c>
      <c r="B2591" s="2" t="s">
        <v>6218</v>
      </c>
      <c r="C2591" s="2" t="s">
        <v>55</v>
      </c>
      <c r="D2591" s="2" t="s">
        <v>18</v>
      </c>
      <c r="E2591" s="5" t="s">
        <v>647</v>
      </c>
      <c r="F2591" s="3" t="s">
        <v>648</v>
      </c>
      <c r="G2591" s="3" t="s">
        <v>30</v>
      </c>
      <c r="H2591" s="2" t="s">
        <v>22</v>
      </c>
      <c r="I2591" s="2" t="s">
        <v>6219</v>
      </c>
      <c r="J2591" s="3" t="str">
        <f>HYPERLINK("https://www.boe.es/gazeta/dias/1829/07/09/pdfs/GMD-1829-98.pdf#page=4","Abrir facsímil")</f>
        <v>Abrir facsímil</v>
      </c>
      <c r="K2591" s="3" t="s">
        <v>24</v>
      </c>
    </row>
    <row r="2592" spans="1:11" ht="42" customHeight="1">
      <c r="A2592" s="2" t="s">
        <v>6220</v>
      </c>
      <c r="B2592" s="2" t="s">
        <v>6221</v>
      </c>
      <c r="C2592" s="2" t="s">
        <v>589</v>
      </c>
      <c r="D2592" s="2" t="s">
        <v>35</v>
      </c>
      <c r="E2592" s="5" t="s">
        <v>28</v>
      </c>
      <c r="F2592" s="3" t="s">
        <v>29</v>
      </c>
      <c r="G2592" s="3" t="s">
        <v>21</v>
      </c>
      <c r="H2592" s="2" t="s">
        <v>50</v>
      </c>
      <c r="I2592" s="2" t="s">
        <v>6222</v>
      </c>
      <c r="J2592" s="3" t="str">
        <f>HYPERLINK("https://www.boe.es/gazeta/dias/1829/10/24/pdfs/GMD-1829-151.pdf#page=3","Abrir facsímil")</f>
        <v>Abrir facsímil</v>
      </c>
      <c r="K2592" s="3" t="s">
        <v>52</v>
      </c>
    </row>
    <row r="2593" spans="1:11" ht="42" customHeight="1">
      <c r="A2593" s="2" t="s">
        <v>6223</v>
      </c>
      <c r="B2593" s="2" t="s">
        <v>6223</v>
      </c>
      <c r="C2593" s="2" t="s">
        <v>17</v>
      </c>
      <c r="D2593" s="2" t="s">
        <v>18</v>
      </c>
      <c r="E2593" s="5" t="s">
        <v>1046</v>
      </c>
      <c r="F2593" s="3" t="s">
        <v>1047</v>
      </c>
      <c r="G2593" s="3" t="s">
        <v>30</v>
      </c>
      <c r="H2593" s="2" t="s">
        <v>50</v>
      </c>
      <c r="I2593" s="2" t="s">
        <v>6224</v>
      </c>
      <c r="J2593" s="3" t="str">
        <f>HYPERLINK("https://www.boe.es/gazeta/dias/1829/11/17/pdfs/GMD-1829-161.pdf#page=4","Abrir facsímil")</f>
        <v>Abrir facsímil</v>
      </c>
      <c r="K2593" s="3" t="s">
        <v>52</v>
      </c>
    </row>
    <row r="2594" spans="1:11" ht="42" customHeight="1">
      <c r="A2594" s="2" t="s">
        <v>6225</v>
      </c>
      <c r="B2594" s="2" t="s">
        <v>6225</v>
      </c>
      <c r="C2594" s="2" t="s">
        <v>41</v>
      </c>
      <c r="D2594" s="2" t="s">
        <v>42</v>
      </c>
      <c r="E2594" s="5" t="s">
        <v>178</v>
      </c>
      <c r="F2594" s="3" t="s">
        <v>179</v>
      </c>
      <c r="G2594" s="3" t="s">
        <v>71</v>
      </c>
      <c r="H2594" s="2" t="s">
        <v>50</v>
      </c>
      <c r="I2594" s="2" t="s">
        <v>6226</v>
      </c>
      <c r="J2594" s="3" t="str">
        <f>HYPERLINK("https://www.boe.es/gazeta/dias/1829/01/15/pdfs/GMD-1829-7.pdf#page=2","Abrir facsímil")</f>
        <v>Abrir facsímil</v>
      </c>
      <c r="K2594" s="3" t="s">
        <v>52</v>
      </c>
    </row>
    <row r="2595" spans="1:11" ht="42" customHeight="1">
      <c r="A2595" s="2" t="s">
        <v>6227</v>
      </c>
      <c r="B2595" s="2" t="s">
        <v>6227</v>
      </c>
      <c r="C2595" s="2" t="s">
        <v>34</v>
      </c>
      <c r="D2595" s="2" t="s">
        <v>35</v>
      </c>
      <c r="E2595" s="5" t="s">
        <v>1815</v>
      </c>
      <c r="F2595" s="3" t="s">
        <v>1816</v>
      </c>
      <c r="G2595" s="3" t="s">
        <v>30</v>
      </c>
      <c r="H2595" s="2" t="s">
        <v>50</v>
      </c>
      <c r="I2595" s="2" t="s">
        <v>6228</v>
      </c>
      <c r="J2595" s="3" t="str">
        <f>HYPERLINK("https://www.boe.es/gazeta/dias/1829/12/12/pdfs/GMD-1829-172.pdf#page=4","Abrir facsímil")</f>
        <v>Abrir facsímil</v>
      </c>
      <c r="K2595" s="3" t="s">
        <v>52</v>
      </c>
    </row>
    <row r="2596" spans="1:11" ht="42" customHeight="1">
      <c r="A2596" s="2" t="s">
        <v>6229</v>
      </c>
      <c r="B2596" s="2" t="s">
        <v>6230</v>
      </c>
      <c r="C2596" s="2" t="s">
        <v>41</v>
      </c>
      <c r="D2596" s="2" t="s">
        <v>42</v>
      </c>
      <c r="E2596" s="5" t="s">
        <v>623</v>
      </c>
      <c r="F2596" s="3" t="s">
        <v>624</v>
      </c>
      <c r="G2596" s="3" t="s">
        <v>30</v>
      </c>
      <c r="H2596" s="2" t="s">
        <v>50</v>
      </c>
      <c r="I2596" s="2" t="s">
        <v>6231</v>
      </c>
      <c r="J2596" s="3" t="str">
        <f>HYPERLINK("https://www.boe.es/gazeta/dias/1829/03/28/pdfs/GMD-1829-38.pdf#page=4","Abrir facsímil")</f>
        <v>Abrir facsímil</v>
      </c>
      <c r="K2596" s="3" t="s">
        <v>52</v>
      </c>
    </row>
    <row r="2597" spans="1:11" ht="42" customHeight="1">
      <c r="A2597" s="2" t="s">
        <v>6232</v>
      </c>
      <c r="B2597" s="2" t="s">
        <v>6232</v>
      </c>
      <c r="C2597" s="2" t="s">
        <v>41</v>
      </c>
      <c r="D2597" s="2" t="s">
        <v>42</v>
      </c>
      <c r="E2597" s="5" t="s">
        <v>674</v>
      </c>
      <c r="F2597" s="3" t="s">
        <v>675</v>
      </c>
      <c r="G2597" s="3" t="s">
        <v>21</v>
      </c>
      <c r="H2597" s="2" t="s">
        <v>50</v>
      </c>
      <c r="I2597" s="2" t="s">
        <v>6233</v>
      </c>
      <c r="J2597" s="3" t="str">
        <f>HYPERLINK("https://www.boe.es/gazeta/dias/1829/05/23/pdfs/GMD-1829-78.pdf#page=3","Abrir facsímil")</f>
        <v>Abrir facsímil</v>
      </c>
      <c r="K2597" s="3" t="s">
        <v>52</v>
      </c>
    </row>
    <row r="2598" spans="1:11" ht="42" customHeight="1">
      <c r="A2598" s="2" t="s">
        <v>6234</v>
      </c>
      <c r="B2598" s="2" t="s">
        <v>6235</v>
      </c>
      <c r="C2598" s="2" t="s">
        <v>41</v>
      </c>
      <c r="D2598" s="2" t="s">
        <v>42</v>
      </c>
      <c r="E2598" s="5" t="s">
        <v>75</v>
      </c>
      <c r="F2598" s="3" t="s">
        <v>76</v>
      </c>
      <c r="G2598" s="3" t="s">
        <v>21</v>
      </c>
      <c r="H2598" s="2" t="s">
        <v>50</v>
      </c>
      <c r="I2598" s="2" t="s">
        <v>6236</v>
      </c>
      <c r="J2598" s="3" t="str">
        <f>HYPERLINK("https://www.boe.es/gazeta/dias/1829/09/05/pdfs/GMD-1829-123.pdf#page=3","Abrir facsímil")</f>
        <v>Abrir facsímil</v>
      </c>
      <c r="K2598" s="3" t="s">
        <v>52</v>
      </c>
    </row>
    <row r="2599" spans="1:11" ht="42" customHeight="1">
      <c r="A2599" s="2" t="s">
        <v>6237</v>
      </c>
      <c r="B2599" s="2" t="s">
        <v>6238</v>
      </c>
      <c r="C2599" s="2" t="s">
        <v>17</v>
      </c>
      <c r="D2599" s="2" t="s">
        <v>18</v>
      </c>
      <c r="E2599" s="5" t="s">
        <v>344</v>
      </c>
      <c r="F2599" s="3" t="s">
        <v>345</v>
      </c>
      <c r="G2599" s="3" t="s">
        <v>30</v>
      </c>
      <c r="H2599" s="2" t="s">
        <v>50</v>
      </c>
      <c r="I2599" s="2" t="s">
        <v>6239</v>
      </c>
      <c r="J2599" s="3" t="str">
        <f>HYPERLINK("https://www.boe.es/gazeta/dias/1829/08/29/pdfs/GMD-1829-120.pdf#page=4","Abrir facsímil")</f>
        <v>Abrir facsímil</v>
      </c>
      <c r="K2599" s="3" t="s">
        <v>52</v>
      </c>
    </row>
    <row r="2600" spans="1:11" ht="42" customHeight="1">
      <c r="A2600" s="2" t="s">
        <v>6240</v>
      </c>
      <c r="B2600" s="2" t="s">
        <v>6240</v>
      </c>
      <c r="C2600" s="2" t="s">
        <v>41</v>
      </c>
      <c r="D2600" s="2" t="s">
        <v>42</v>
      </c>
      <c r="E2600" s="5" t="s">
        <v>674</v>
      </c>
      <c r="F2600" s="3" t="s">
        <v>675</v>
      </c>
      <c r="G2600" s="3" t="s">
        <v>71</v>
      </c>
      <c r="H2600" s="2" t="s">
        <v>50</v>
      </c>
      <c r="I2600" s="2" t="s">
        <v>6241</v>
      </c>
      <c r="J2600" s="3" t="str">
        <f>HYPERLINK("https://www.boe.es/gazeta/dias/1829/05/23/pdfs/GMD-1829-78.pdf#page=2","Abrir facsímil")</f>
        <v>Abrir facsímil</v>
      </c>
      <c r="K2600" s="3" t="s">
        <v>52</v>
      </c>
    </row>
    <row r="2601" spans="1:11" ht="42" customHeight="1">
      <c r="A2601" s="2" t="s">
        <v>6242</v>
      </c>
      <c r="B2601" s="2" t="s">
        <v>6242</v>
      </c>
      <c r="C2601" s="2" t="s">
        <v>41</v>
      </c>
      <c r="D2601" s="2" t="s">
        <v>42</v>
      </c>
      <c r="E2601" s="5" t="s">
        <v>1493</v>
      </c>
      <c r="F2601" s="3" t="s">
        <v>1494</v>
      </c>
      <c r="G2601" s="3" t="s">
        <v>71</v>
      </c>
      <c r="H2601" s="2" t="s">
        <v>50</v>
      </c>
      <c r="I2601" s="2" t="s">
        <v>6243</v>
      </c>
      <c r="J2601" s="3" t="str">
        <f>HYPERLINK("https://www.boe.es/gazeta/dias/1829/05/26/pdfs/GMD-1829-79.pdf#page=2","Abrir facsímil")</f>
        <v>Abrir facsímil</v>
      </c>
      <c r="K2601" s="3" t="s">
        <v>52</v>
      </c>
    </row>
    <row r="2602" spans="1:11" ht="42" customHeight="1">
      <c r="A2602" s="2" t="s">
        <v>6242</v>
      </c>
      <c r="B2602" s="2" t="s">
        <v>6242</v>
      </c>
      <c r="C2602" s="2" t="s">
        <v>41</v>
      </c>
      <c r="D2602" s="2" t="s">
        <v>42</v>
      </c>
      <c r="E2602" s="5" t="s">
        <v>164</v>
      </c>
      <c r="F2602" s="3" t="s">
        <v>165</v>
      </c>
      <c r="G2602" s="3" t="s">
        <v>45</v>
      </c>
      <c r="H2602" s="2" t="s">
        <v>50</v>
      </c>
      <c r="I2602" s="2" t="s">
        <v>6244</v>
      </c>
      <c r="J2602" s="3" t="str">
        <f>HYPERLINK("https://www.boe.es/gazeta/dias/1829/06/06/pdfs/GMD-1829-84.pdf#page=1","Abrir facsímil")</f>
        <v>Abrir facsímil</v>
      </c>
      <c r="K2602" s="3" t="s">
        <v>52</v>
      </c>
    </row>
    <row r="2603" spans="1:11" ht="42" customHeight="1">
      <c r="A2603" s="2" t="s">
        <v>6245</v>
      </c>
      <c r="B2603" s="2" t="s">
        <v>6245</v>
      </c>
      <c r="C2603" s="2" t="s">
        <v>41</v>
      </c>
      <c r="D2603" s="2" t="s">
        <v>42</v>
      </c>
      <c r="E2603" s="5" t="s">
        <v>2050</v>
      </c>
      <c r="F2603" s="3" t="s">
        <v>2051</v>
      </c>
      <c r="G2603" s="3" t="s">
        <v>71</v>
      </c>
      <c r="H2603" s="2" t="s">
        <v>50</v>
      </c>
      <c r="I2603" s="2" t="s">
        <v>6246</v>
      </c>
      <c r="J2603" s="3" t="str">
        <f>HYPERLINK("https://www.boe.es/gazeta/dias/1829/02/24/pdfs/GMD-1829-24.pdf#page=2","Abrir facsímil")</f>
        <v>Abrir facsímil</v>
      </c>
      <c r="K2603" s="3" t="s">
        <v>52</v>
      </c>
    </row>
    <row r="2604" spans="1:11" ht="42" customHeight="1">
      <c r="A2604" s="2" t="s">
        <v>6247</v>
      </c>
      <c r="B2604" s="2" t="s">
        <v>6247</v>
      </c>
      <c r="C2604" s="2" t="s">
        <v>41</v>
      </c>
      <c r="D2604" s="2" t="s">
        <v>42</v>
      </c>
      <c r="E2604" s="5" t="s">
        <v>334</v>
      </c>
      <c r="F2604" s="3" t="s">
        <v>335</v>
      </c>
      <c r="G2604" s="3" t="s">
        <v>21</v>
      </c>
      <c r="H2604" s="2" t="s">
        <v>50</v>
      </c>
      <c r="I2604" s="2" t="s">
        <v>6248</v>
      </c>
      <c r="J2604" s="3" t="str">
        <f>HYPERLINK("https://www.boe.es/gazeta/dias/1829/11/19/pdfs/GMD-1829-162.pdf#page=3","Abrir facsímil")</f>
        <v>Abrir facsímil</v>
      </c>
      <c r="K2604" s="3" t="s">
        <v>52</v>
      </c>
    </row>
    <row r="2605" spans="1:11" ht="42" customHeight="1">
      <c r="A2605" s="2" t="s">
        <v>6249</v>
      </c>
      <c r="B2605" s="2" t="s">
        <v>6250</v>
      </c>
      <c r="C2605" s="2" t="s">
        <v>17</v>
      </c>
      <c r="D2605" s="2" t="s">
        <v>18</v>
      </c>
      <c r="E2605" s="5" t="s">
        <v>1523</v>
      </c>
      <c r="F2605" s="3" t="s">
        <v>1524</v>
      </c>
      <c r="G2605" s="3" t="s">
        <v>21</v>
      </c>
      <c r="H2605" s="2" t="s">
        <v>50</v>
      </c>
      <c r="I2605" s="2" t="s">
        <v>6251</v>
      </c>
      <c r="J2605" s="3" t="str">
        <f>HYPERLINK("https://www.boe.es/gazeta/dias/1829/01/13/pdfs/GMD-1829-6.pdf#page=3","Abrir facsímil")</f>
        <v>Abrir facsímil</v>
      </c>
      <c r="K2605" s="3" t="s">
        <v>52</v>
      </c>
    </row>
    <row r="2606" spans="1:11" ht="42" customHeight="1">
      <c r="A2606" s="2" t="s">
        <v>6252</v>
      </c>
      <c r="B2606" s="2" t="s">
        <v>6252</v>
      </c>
      <c r="C2606" s="2" t="s">
        <v>151</v>
      </c>
      <c r="D2606" s="2" t="s">
        <v>18</v>
      </c>
      <c r="E2606" s="5" t="s">
        <v>1007</v>
      </c>
      <c r="F2606" s="3" t="s">
        <v>1008</v>
      </c>
      <c r="G2606" s="3" t="s">
        <v>71</v>
      </c>
      <c r="H2606" s="2" t="s">
        <v>50</v>
      </c>
      <c r="I2606" s="2" t="s">
        <v>6253</v>
      </c>
      <c r="J2606" s="3" t="str">
        <f>HYPERLINK("https://www.boe.es/gazeta/dias/1829/08/27/pdfs/GMD-1829-119.pdf#page=2","Abrir facsímil")</f>
        <v>Abrir facsímil</v>
      </c>
      <c r="K2606" s="3" t="s">
        <v>52</v>
      </c>
    </row>
    <row r="2607" spans="1:11" ht="42" customHeight="1">
      <c r="A2607" s="2" t="s">
        <v>6254</v>
      </c>
      <c r="B2607" s="2" t="s">
        <v>6254</v>
      </c>
      <c r="C2607" s="2" t="s">
        <v>41</v>
      </c>
      <c r="D2607" s="2" t="s">
        <v>42</v>
      </c>
      <c r="E2607" s="5" t="s">
        <v>355</v>
      </c>
      <c r="F2607" s="3" t="s">
        <v>356</v>
      </c>
      <c r="G2607" s="3" t="s">
        <v>71</v>
      </c>
      <c r="H2607" s="2" t="s">
        <v>50</v>
      </c>
      <c r="I2607" s="2" t="s">
        <v>6255</v>
      </c>
      <c r="J2607" s="3" t="str">
        <f>HYPERLINK("https://www.boe.es/gazeta/dias/1829/10/03/pdfs/GMD-1829-142.pdf#page=2","Abrir facsímil")</f>
        <v>Abrir facsímil</v>
      </c>
      <c r="K2607" s="3" t="s">
        <v>52</v>
      </c>
    </row>
    <row r="2608" spans="1:11" ht="42" customHeight="1">
      <c r="A2608" s="2" t="s">
        <v>6256</v>
      </c>
      <c r="B2608" s="2" t="s">
        <v>6256</v>
      </c>
      <c r="C2608" s="2" t="s">
        <v>167</v>
      </c>
      <c r="D2608" s="2" t="s">
        <v>18</v>
      </c>
      <c r="E2608" s="5" t="s">
        <v>115</v>
      </c>
      <c r="F2608" s="3" t="s">
        <v>116</v>
      </c>
      <c r="G2608" s="3" t="s">
        <v>21</v>
      </c>
      <c r="H2608" s="2" t="s">
        <v>50</v>
      </c>
      <c r="I2608" s="2" t="s">
        <v>6257</v>
      </c>
      <c r="J2608" s="3" t="str">
        <f>HYPERLINK("https://www.boe.es/gazeta/dias/1829/06/18/pdfs/GMD-1829-89.pdf#page=3","Abrir facsímil")</f>
        <v>Abrir facsímil</v>
      </c>
      <c r="K2608" s="3" t="s">
        <v>52</v>
      </c>
    </row>
    <row r="2609" spans="1:11" ht="42" customHeight="1">
      <c r="A2609" s="2" t="s">
        <v>6258</v>
      </c>
      <c r="B2609" s="2" t="s">
        <v>6258</v>
      </c>
      <c r="C2609" s="2" t="s">
        <v>27</v>
      </c>
      <c r="D2609" s="2" t="s">
        <v>18</v>
      </c>
      <c r="E2609" s="5" t="s">
        <v>279</v>
      </c>
      <c r="F2609" s="3" t="s">
        <v>280</v>
      </c>
      <c r="G2609" s="3" t="s">
        <v>30</v>
      </c>
      <c r="H2609" s="2" t="s">
        <v>50</v>
      </c>
      <c r="I2609" s="2" t="s">
        <v>6259</v>
      </c>
      <c r="J2609" s="3" t="str">
        <f>HYPERLINK("https://www.boe.es/gazeta/dias/1829/06/27/pdfs/GMD-1829-93.pdf#page=4","Abrir facsímil")</f>
        <v>Abrir facsímil</v>
      </c>
      <c r="K2609" s="3" t="s">
        <v>52</v>
      </c>
    </row>
    <row r="2610" spans="1:11" ht="42" customHeight="1">
      <c r="A2610" s="2" t="s">
        <v>6260</v>
      </c>
      <c r="B2610" s="2" t="s">
        <v>6260</v>
      </c>
      <c r="C2610" s="2" t="s">
        <v>41</v>
      </c>
      <c r="D2610" s="2" t="s">
        <v>42</v>
      </c>
      <c r="E2610" s="5" t="s">
        <v>485</v>
      </c>
      <c r="F2610" s="3" t="s">
        <v>486</v>
      </c>
      <c r="G2610" s="3" t="s">
        <v>71</v>
      </c>
      <c r="H2610" s="2" t="s">
        <v>50</v>
      </c>
      <c r="I2610" s="2" t="s">
        <v>6261</v>
      </c>
      <c r="J2610" s="3" t="str">
        <f>HYPERLINK("https://www.boe.es/gazeta/dias/1829/01/08/pdfs/GMD-1829-4.pdf#page=2","Abrir facsímil")</f>
        <v>Abrir facsímil</v>
      </c>
      <c r="K2610" s="3" t="s">
        <v>52</v>
      </c>
    </row>
    <row r="2611" spans="1:11" ht="42" customHeight="1">
      <c r="A2611" s="2" t="s">
        <v>6262</v>
      </c>
      <c r="B2611" s="2" t="s">
        <v>6262</v>
      </c>
      <c r="C2611" s="2" t="s">
        <v>167</v>
      </c>
      <c r="D2611" s="2" t="s">
        <v>18</v>
      </c>
      <c r="E2611" s="5" t="s">
        <v>524</v>
      </c>
      <c r="F2611" s="3" t="s">
        <v>525</v>
      </c>
      <c r="G2611" s="3" t="s">
        <v>30</v>
      </c>
      <c r="H2611" s="2" t="s">
        <v>50</v>
      </c>
      <c r="I2611" s="2" t="s">
        <v>6263</v>
      </c>
      <c r="J2611" s="3" t="str">
        <f>HYPERLINK("https://www.boe.es/gazeta/dias/1829/08/06/pdfs/GMD-1829-110.pdf#page=4","Abrir facsímil")</f>
        <v>Abrir facsímil</v>
      </c>
      <c r="K2611" s="3" t="s">
        <v>52</v>
      </c>
    </row>
    <row r="2612" spans="1:11" ht="42" customHeight="1">
      <c r="A2612" s="2" t="s">
        <v>6264</v>
      </c>
      <c r="B2612" s="2" t="s">
        <v>6264</v>
      </c>
      <c r="C2612" s="2" t="s">
        <v>41</v>
      </c>
      <c r="D2612" s="2" t="s">
        <v>42</v>
      </c>
      <c r="E2612" s="5" t="s">
        <v>124</v>
      </c>
      <c r="F2612" s="3" t="s">
        <v>125</v>
      </c>
      <c r="G2612" s="3" t="s">
        <v>21</v>
      </c>
      <c r="H2612" s="2" t="s">
        <v>50</v>
      </c>
      <c r="I2612" s="2" t="s">
        <v>6265</v>
      </c>
      <c r="J2612" s="3" t="str">
        <f>HYPERLINK("https://www.boe.es/gazeta/dias/1829/05/09/pdfs/GMD-1829-56.pdf#page=3","Abrir facsímil")</f>
        <v>Abrir facsímil</v>
      </c>
      <c r="K2612" s="3" t="s">
        <v>52</v>
      </c>
    </row>
    <row r="2613" spans="1:11" ht="42" customHeight="1">
      <c r="A2613" s="2" t="s">
        <v>6264</v>
      </c>
      <c r="B2613" s="2" t="s">
        <v>6264</v>
      </c>
      <c r="C2613" s="2" t="s">
        <v>41</v>
      </c>
      <c r="D2613" s="2" t="s">
        <v>42</v>
      </c>
      <c r="E2613" s="5" t="s">
        <v>272</v>
      </c>
      <c r="F2613" s="3" t="s">
        <v>273</v>
      </c>
      <c r="G2613" s="3" t="s">
        <v>45</v>
      </c>
      <c r="H2613" s="2" t="s">
        <v>50</v>
      </c>
      <c r="I2613" s="2" t="s">
        <v>6266</v>
      </c>
      <c r="J2613" s="3" t="str">
        <f>HYPERLINK("https://www.boe.es/gazeta/dias/1829/07/11/pdfs/GMD-1829-99.pdf#page=1","Abrir facsímil")</f>
        <v>Abrir facsímil</v>
      </c>
      <c r="K2613" s="3" t="s">
        <v>52</v>
      </c>
    </row>
    <row r="2614" spans="1:11" ht="42" customHeight="1">
      <c r="A2614" s="2" t="s">
        <v>6264</v>
      </c>
      <c r="B2614" s="2" t="s">
        <v>6264</v>
      </c>
      <c r="C2614" s="2" t="s">
        <v>41</v>
      </c>
      <c r="D2614" s="2" t="s">
        <v>42</v>
      </c>
      <c r="E2614" s="5" t="s">
        <v>206</v>
      </c>
      <c r="F2614" s="3" t="s">
        <v>207</v>
      </c>
      <c r="G2614" s="3" t="s">
        <v>71</v>
      </c>
      <c r="H2614" s="2" t="s">
        <v>50</v>
      </c>
      <c r="I2614" s="2" t="s">
        <v>6267</v>
      </c>
      <c r="J2614" s="3" t="str">
        <f>HYPERLINK("https://www.boe.es/gazeta/dias/1829/08/25/pdfs/GMD-1829-118.pdf#page=2","Abrir facsímil")</f>
        <v>Abrir facsímil</v>
      </c>
      <c r="K2614" s="3" t="s">
        <v>52</v>
      </c>
    </row>
    <row r="2615" spans="1:11" ht="42" customHeight="1">
      <c r="A2615" s="2" t="s">
        <v>6268</v>
      </c>
      <c r="B2615" s="2" t="s">
        <v>6268</v>
      </c>
      <c r="C2615" s="2" t="s">
        <v>41</v>
      </c>
      <c r="D2615" s="2" t="s">
        <v>42</v>
      </c>
      <c r="E2615" s="5" t="s">
        <v>671</v>
      </c>
      <c r="F2615" s="3" t="s">
        <v>672</v>
      </c>
      <c r="G2615" s="3" t="s">
        <v>71</v>
      </c>
      <c r="H2615" s="2" t="s">
        <v>50</v>
      </c>
      <c r="I2615" s="2" t="s">
        <v>6269</v>
      </c>
      <c r="J2615" s="3" t="str">
        <f>HYPERLINK("https://www.boe.es/gazeta/dias/1829/04/11/pdfs/GMD-1829-44.pdf#page=2","Abrir facsímil")</f>
        <v>Abrir facsímil</v>
      </c>
      <c r="K2615" s="3" t="s">
        <v>52</v>
      </c>
    </row>
    <row r="2616" spans="1:11" ht="42" customHeight="1">
      <c r="A2616" s="2" t="s">
        <v>6270</v>
      </c>
      <c r="B2616" s="2" t="s">
        <v>6270</v>
      </c>
      <c r="C2616" s="2" t="s">
        <v>41</v>
      </c>
      <c r="D2616" s="2" t="s">
        <v>42</v>
      </c>
      <c r="E2616" s="5" t="s">
        <v>1679</v>
      </c>
      <c r="F2616" s="3" t="s">
        <v>1680</v>
      </c>
      <c r="G2616" s="3" t="s">
        <v>45</v>
      </c>
      <c r="H2616" s="2" t="s">
        <v>50</v>
      </c>
      <c r="I2616" s="2" t="s">
        <v>6271</v>
      </c>
      <c r="J2616" s="3" t="str">
        <f>HYPERLINK("https://www.boe.es/gazeta/dias/1829/01/24/pdfs/GMD-1829-11.pdf#page=1","Abrir facsímil")</f>
        <v>Abrir facsímil</v>
      </c>
      <c r="K2616" s="3" t="s">
        <v>52</v>
      </c>
    </row>
    <row r="2617" spans="1:11" ht="42" customHeight="1">
      <c r="A2617" s="2" t="s">
        <v>6270</v>
      </c>
      <c r="B2617" s="2" t="s">
        <v>6270</v>
      </c>
      <c r="C2617" s="2" t="s">
        <v>41</v>
      </c>
      <c r="D2617" s="2" t="s">
        <v>42</v>
      </c>
      <c r="E2617" s="5" t="s">
        <v>727</v>
      </c>
      <c r="F2617" s="3" t="s">
        <v>728</v>
      </c>
      <c r="G2617" s="3" t="s">
        <v>71</v>
      </c>
      <c r="H2617" s="2" t="s">
        <v>50</v>
      </c>
      <c r="I2617" s="2" t="s">
        <v>6272</v>
      </c>
      <c r="J2617" s="3" t="str">
        <f>HYPERLINK("https://www.boe.es/gazeta/dias/1829/02/07/pdfs/GMD-1829-17.pdf#page=2","Abrir facsímil")</f>
        <v>Abrir facsímil</v>
      </c>
      <c r="K2617" s="3" t="s">
        <v>52</v>
      </c>
    </row>
    <row r="2618" spans="1:11" ht="42" customHeight="1">
      <c r="A2618" s="2" t="s">
        <v>6273</v>
      </c>
      <c r="B2618" s="2" t="s">
        <v>6273</v>
      </c>
      <c r="C2618" s="2" t="s">
        <v>61</v>
      </c>
      <c r="D2618" s="2" t="s">
        <v>18</v>
      </c>
      <c r="E2618" s="5" t="s">
        <v>183</v>
      </c>
      <c r="F2618" s="3" t="s">
        <v>184</v>
      </c>
      <c r="G2618" s="3" t="s">
        <v>45</v>
      </c>
      <c r="H2618" s="2" t="s">
        <v>50</v>
      </c>
      <c r="I2618" s="2" t="s">
        <v>6274</v>
      </c>
      <c r="J2618" s="3" t="str">
        <f>HYPERLINK("https://www.boe.es/gazeta/dias/1829/10/13/pdfs/GMD-1829-146.pdf#page=1","Abrir facsímil")</f>
        <v>Abrir facsímil</v>
      </c>
      <c r="K2618" s="3" t="s">
        <v>52</v>
      </c>
    </row>
    <row r="2619" spans="1:11" ht="42" customHeight="1">
      <c r="A2619" s="2" t="s">
        <v>6275</v>
      </c>
      <c r="B2619" s="2" t="s">
        <v>6275</v>
      </c>
      <c r="C2619" s="2" t="s">
        <v>41</v>
      </c>
      <c r="D2619" s="2" t="s">
        <v>42</v>
      </c>
      <c r="E2619" s="5" t="s">
        <v>403</v>
      </c>
      <c r="F2619" s="3" t="s">
        <v>404</v>
      </c>
      <c r="G2619" s="3" t="s">
        <v>71</v>
      </c>
      <c r="H2619" s="2" t="s">
        <v>50</v>
      </c>
      <c r="I2619" s="2" t="s">
        <v>6276</v>
      </c>
      <c r="J2619" s="3" t="str">
        <f>HYPERLINK("https://www.boe.es/gazeta/dias/1829/10/22/pdfs/GMD-1829-150.pdf#page=2","Abrir facsímil")</f>
        <v>Abrir facsímil</v>
      </c>
      <c r="K2619" s="3" t="s">
        <v>52</v>
      </c>
    </row>
    <row r="2620" spans="1:11" ht="42" customHeight="1">
      <c r="A2620" s="2" t="s">
        <v>6277</v>
      </c>
      <c r="B2620" s="2" t="s">
        <v>6277</v>
      </c>
      <c r="C2620" s="2" t="s">
        <v>41</v>
      </c>
      <c r="D2620" s="2" t="s">
        <v>42</v>
      </c>
      <c r="E2620" s="5" t="s">
        <v>1347</v>
      </c>
      <c r="F2620" s="3" t="s">
        <v>1348</v>
      </c>
      <c r="G2620" s="3" t="s">
        <v>45</v>
      </c>
      <c r="H2620" s="2" t="s">
        <v>50</v>
      </c>
      <c r="I2620" s="2" t="s">
        <v>6278</v>
      </c>
      <c r="J2620" s="3" t="str">
        <f>HYPERLINK("https://www.boe.es/gazeta/dias/1829/01/20/pdfs/GMD-1829-9.pdf#page=1","Abrir facsímil")</f>
        <v>Abrir facsímil</v>
      </c>
      <c r="K2620" s="3" t="s">
        <v>52</v>
      </c>
    </row>
    <row r="2621" spans="1:11" ht="42" customHeight="1">
      <c r="A2621" s="2" t="s">
        <v>6277</v>
      </c>
      <c r="B2621" s="2" t="s">
        <v>6277</v>
      </c>
      <c r="C2621" s="2" t="s">
        <v>41</v>
      </c>
      <c r="D2621" s="2" t="s">
        <v>42</v>
      </c>
      <c r="E2621" s="5" t="s">
        <v>521</v>
      </c>
      <c r="F2621" s="3" t="s">
        <v>522</v>
      </c>
      <c r="G2621" s="3" t="s">
        <v>71</v>
      </c>
      <c r="H2621" s="2" t="s">
        <v>50</v>
      </c>
      <c r="I2621" s="2" t="s">
        <v>6279</v>
      </c>
      <c r="J2621" s="3" t="str">
        <f>HYPERLINK("https://www.boe.es/gazeta/dias/1829/01/27/pdfs/GMD-1829-12.pdf#page=2","Abrir facsímil")</f>
        <v>Abrir facsímil</v>
      </c>
      <c r="K2621" s="3" t="s">
        <v>52</v>
      </c>
    </row>
    <row r="2622" spans="1:11" ht="42" customHeight="1">
      <c r="A2622" s="2" t="s">
        <v>6280</v>
      </c>
      <c r="B2622" s="2" t="s">
        <v>6280</v>
      </c>
      <c r="C2622" s="2" t="s">
        <v>41</v>
      </c>
      <c r="D2622" s="2" t="s">
        <v>42</v>
      </c>
      <c r="E2622" s="5" t="s">
        <v>83</v>
      </c>
      <c r="F2622" s="3" t="s">
        <v>84</v>
      </c>
      <c r="G2622" s="3" t="s">
        <v>71</v>
      </c>
      <c r="H2622" s="2" t="s">
        <v>50</v>
      </c>
      <c r="I2622" s="2" t="s">
        <v>6281</v>
      </c>
      <c r="J2622" s="3" t="str">
        <f>HYPERLINK("https://www.boe.es/gazeta/dias/1829/08/04/pdfs/GMD-1829-109.pdf#page=2","Abrir facsímil")</f>
        <v>Abrir facsímil</v>
      </c>
      <c r="K2622" s="3" t="s">
        <v>52</v>
      </c>
    </row>
    <row r="2623" spans="1:11" ht="42" customHeight="1">
      <c r="A2623" s="2" t="s">
        <v>6282</v>
      </c>
      <c r="B2623" s="2" t="s">
        <v>6283</v>
      </c>
      <c r="C2623" s="2" t="s">
        <v>34</v>
      </c>
      <c r="D2623" s="2" t="s">
        <v>35</v>
      </c>
      <c r="E2623" s="5" t="s">
        <v>1523</v>
      </c>
      <c r="F2623" s="3" t="s">
        <v>1524</v>
      </c>
      <c r="G2623" s="3" t="s">
        <v>71</v>
      </c>
      <c r="H2623" s="2" t="s">
        <v>50</v>
      </c>
      <c r="I2623" s="2" t="s">
        <v>6284</v>
      </c>
      <c r="J2623" s="3" t="str">
        <f>HYPERLINK("https://www.boe.es/gazeta/dias/1829/01/13/pdfs/GMD-1829-6.pdf#page=2","Abrir facsímil")</f>
        <v>Abrir facsímil</v>
      </c>
      <c r="K2623" s="3" t="s">
        <v>52</v>
      </c>
    </row>
    <row r="2624" spans="1:11" ht="42" customHeight="1">
      <c r="A2624" s="2" t="s">
        <v>6285</v>
      </c>
      <c r="B2624" s="2" t="s">
        <v>6286</v>
      </c>
      <c r="C2624" s="2" t="s">
        <v>27</v>
      </c>
      <c r="D2624" s="2" t="s">
        <v>18</v>
      </c>
      <c r="E2624" s="5" t="s">
        <v>1679</v>
      </c>
      <c r="F2624" s="3" t="s">
        <v>1680</v>
      </c>
      <c r="G2624" s="3" t="s">
        <v>71</v>
      </c>
      <c r="H2624" s="2" t="s">
        <v>50</v>
      </c>
      <c r="I2624" s="2" t="s">
        <v>6287</v>
      </c>
      <c r="J2624" s="3" t="str">
        <f>HYPERLINK("https://www.boe.es/gazeta/dias/1829/01/24/pdfs/GMD-1829-11.pdf#page=2","Abrir facsímil")</f>
        <v>Abrir facsímil</v>
      </c>
      <c r="K2624" s="3" t="s">
        <v>52</v>
      </c>
    </row>
    <row r="2625" spans="1:11" ht="42" customHeight="1">
      <c r="A2625" s="2" t="s">
        <v>6288</v>
      </c>
      <c r="B2625" s="2" t="s">
        <v>6288</v>
      </c>
      <c r="C2625" s="2" t="s">
        <v>17</v>
      </c>
      <c r="D2625" s="2" t="s">
        <v>18</v>
      </c>
      <c r="E2625" s="5" t="s">
        <v>1023</v>
      </c>
      <c r="F2625" s="3" t="s">
        <v>1024</v>
      </c>
      <c r="G2625" s="3" t="s">
        <v>71</v>
      </c>
      <c r="H2625" s="2" t="s">
        <v>50</v>
      </c>
      <c r="I2625" s="2" t="s">
        <v>6289</v>
      </c>
      <c r="J2625" s="3" t="str">
        <f>HYPERLINK("https://www.boe.es/gazeta/dias/1829/12/29/pdfs/GMD-1829-179.pdf#page=2","Abrir facsímil")</f>
        <v>Abrir facsímil</v>
      </c>
      <c r="K2625" s="3" t="s">
        <v>52</v>
      </c>
    </row>
    <row r="2626" spans="1:11" ht="42" customHeight="1">
      <c r="A2626" s="2" t="s">
        <v>6290</v>
      </c>
      <c r="B2626" s="2" t="s">
        <v>6290</v>
      </c>
      <c r="C2626" s="2" t="s">
        <v>41</v>
      </c>
      <c r="D2626" s="2" t="s">
        <v>42</v>
      </c>
      <c r="E2626" s="5" t="s">
        <v>355</v>
      </c>
      <c r="F2626" s="3" t="s">
        <v>356</v>
      </c>
      <c r="G2626" s="3" t="s">
        <v>45</v>
      </c>
      <c r="H2626" s="2" t="s">
        <v>50</v>
      </c>
      <c r="I2626" s="2" t="s">
        <v>6291</v>
      </c>
      <c r="J2626" s="3" t="str">
        <f>HYPERLINK("https://www.boe.es/gazeta/dias/1829/10/03/pdfs/GMD-1829-142.pdf#page=1","Abrir facsímil")</f>
        <v>Abrir facsímil</v>
      </c>
      <c r="K2626" s="3" t="s">
        <v>52</v>
      </c>
    </row>
    <row r="2627" spans="1:11" ht="42" customHeight="1">
      <c r="A2627" s="2" t="s">
        <v>6292</v>
      </c>
      <c r="B2627" s="2" t="s">
        <v>6293</v>
      </c>
      <c r="C2627" s="2" t="s">
        <v>41</v>
      </c>
      <c r="D2627" s="2" t="s">
        <v>42</v>
      </c>
      <c r="E2627" s="5" t="s">
        <v>287</v>
      </c>
      <c r="F2627" s="3" t="s">
        <v>288</v>
      </c>
      <c r="G2627" s="3" t="s">
        <v>71</v>
      </c>
      <c r="H2627" s="2" t="s">
        <v>50</v>
      </c>
      <c r="I2627" s="2" t="s">
        <v>6294</v>
      </c>
      <c r="J2627" s="3" t="str">
        <f>HYPERLINK("https://www.boe.es/gazeta/dias/1829/12/08/pdfs/GMD-1829-170.pdf#page=2","Abrir facsímil")</f>
        <v>Abrir facsímil</v>
      </c>
      <c r="K2627" s="3" t="s">
        <v>52</v>
      </c>
    </row>
    <row r="2628" spans="1:11" ht="42" customHeight="1">
      <c r="A2628" s="2" t="s">
        <v>6295</v>
      </c>
      <c r="B2628" s="2" t="s">
        <v>6295</v>
      </c>
      <c r="C2628" s="2" t="s">
        <v>34</v>
      </c>
      <c r="D2628" s="2" t="s">
        <v>35</v>
      </c>
      <c r="E2628" s="5" t="s">
        <v>188</v>
      </c>
      <c r="F2628" s="3" t="s">
        <v>189</v>
      </c>
      <c r="G2628" s="3" t="s">
        <v>190</v>
      </c>
      <c r="H2628" s="2" t="s">
        <v>50</v>
      </c>
      <c r="I2628" s="2" t="s">
        <v>6296</v>
      </c>
      <c r="J2628" s="3" t="str">
        <f>HYPERLINK("https://www.boe.es/gazeta/dias/1829/05/02/pdfs/GMD-1829-53.pdf#page=3","Abrir facsímil")</f>
        <v>Abrir facsímil</v>
      </c>
      <c r="K2628" s="3" t="s">
        <v>52</v>
      </c>
    </row>
    <row r="2629" spans="1:11" ht="42" customHeight="1">
      <c r="A2629" s="2" t="s">
        <v>6297</v>
      </c>
      <c r="B2629" s="2" t="s">
        <v>6297</v>
      </c>
      <c r="C2629" s="2" t="s">
        <v>41</v>
      </c>
      <c r="D2629" s="2" t="s">
        <v>42</v>
      </c>
      <c r="E2629" s="5" t="s">
        <v>403</v>
      </c>
      <c r="F2629" s="3" t="s">
        <v>404</v>
      </c>
      <c r="G2629" s="3" t="s">
        <v>45</v>
      </c>
      <c r="H2629" s="2" t="s">
        <v>50</v>
      </c>
      <c r="I2629" s="2" t="s">
        <v>6298</v>
      </c>
      <c r="J2629" s="3" t="str">
        <f>HYPERLINK("https://www.boe.es/gazeta/dias/1829/10/22/pdfs/GMD-1829-150.pdf#page=1","Abrir facsímil")</f>
        <v>Abrir facsímil</v>
      </c>
      <c r="K2629" s="3" t="s">
        <v>52</v>
      </c>
    </row>
    <row r="2630" spans="1:11" ht="42" customHeight="1">
      <c r="A2630" s="2" t="s">
        <v>6299</v>
      </c>
      <c r="B2630" s="2" t="s">
        <v>6299</v>
      </c>
      <c r="C2630" s="2" t="s">
        <v>167</v>
      </c>
      <c r="D2630" s="2" t="s">
        <v>18</v>
      </c>
      <c r="E2630" s="5" t="s">
        <v>1061</v>
      </c>
      <c r="F2630" s="3" t="s">
        <v>1062</v>
      </c>
      <c r="G2630" s="3" t="s">
        <v>45</v>
      </c>
      <c r="H2630" s="2" t="s">
        <v>50</v>
      </c>
      <c r="I2630" s="2" t="s">
        <v>6300</v>
      </c>
      <c r="J2630" s="3" t="str">
        <f>HYPERLINK("https://www.boe.es/gazeta/dias/1829/07/16/pdfs/GMD-1829-101.pdf#page=1","Abrir facsímil")</f>
        <v>Abrir facsímil</v>
      </c>
      <c r="K2630" s="3" t="s">
        <v>52</v>
      </c>
    </row>
    <row r="2631" spans="1:11" ht="42" customHeight="1">
      <c r="A2631" s="2" t="s">
        <v>6301</v>
      </c>
      <c r="B2631" s="2" t="s">
        <v>6301</v>
      </c>
      <c r="C2631" s="2" t="s">
        <v>41</v>
      </c>
      <c r="D2631" s="2" t="s">
        <v>42</v>
      </c>
      <c r="E2631" s="5" t="s">
        <v>28</v>
      </c>
      <c r="F2631" s="3" t="s">
        <v>29</v>
      </c>
      <c r="G2631" s="3" t="s">
        <v>71</v>
      </c>
      <c r="H2631" s="2" t="s">
        <v>50</v>
      </c>
      <c r="I2631" s="2" t="s">
        <v>6302</v>
      </c>
      <c r="J2631" s="3" t="str">
        <f>HYPERLINK("https://www.boe.es/gazeta/dias/1829/10/24/pdfs/GMD-1829-151.pdf#page=2","Abrir facsímil")</f>
        <v>Abrir facsímil</v>
      </c>
      <c r="K2631" s="3" t="s">
        <v>52</v>
      </c>
    </row>
    <row r="2632" spans="1:11" ht="42" customHeight="1">
      <c r="A2632" s="2" t="s">
        <v>6303</v>
      </c>
      <c r="B2632" s="2" t="s">
        <v>6304</v>
      </c>
      <c r="C2632" s="2" t="s">
        <v>55</v>
      </c>
      <c r="D2632" s="2" t="s">
        <v>18</v>
      </c>
      <c r="E2632" s="5" t="s">
        <v>485</v>
      </c>
      <c r="F2632" s="3" t="s">
        <v>486</v>
      </c>
      <c r="G2632" s="3" t="s">
        <v>30</v>
      </c>
      <c r="H2632" s="2" t="s">
        <v>50</v>
      </c>
      <c r="I2632" s="2" t="s">
        <v>6305</v>
      </c>
      <c r="J2632" s="3" t="str">
        <f>HYPERLINK("https://www.boe.es/gazeta/dias/1829/01/08/pdfs/GMD-1829-4.pdf#page=4","Abrir facsímil")</f>
        <v>Abrir facsímil</v>
      </c>
      <c r="K2632" s="3" t="s">
        <v>52</v>
      </c>
    </row>
    <row r="2633" spans="1:11" ht="42" customHeight="1">
      <c r="A2633" s="2" t="s">
        <v>6306</v>
      </c>
      <c r="B2633" s="2" t="s">
        <v>6307</v>
      </c>
      <c r="C2633" s="2" t="s">
        <v>17</v>
      </c>
      <c r="D2633" s="2" t="s">
        <v>18</v>
      </c>
      <c r="E2633" s="5" t="s">
        <v>456</v>
      </c>
      <c r="F2633" s="3" t="s">
        <v>457</v>
      </c>
      <c r="G2633" s="3" t="s">
        <v>1466</v>
      </c>
      <c r="H2633" s="2" t="s">
        <v>50</v>
      </c>
      <c r="I2633" s="2" t="s">
        <v>6308</v>
      </c>
      <c r="J2633" s="3" t="str">
        <f>HYPERLINK("https://www.boe.es/gazeta/dias/1829/02/12/pdfs/GMD-1829-19.pdf#page=4","Abrir facsímil")</f>
        <v>Abrir facsímil</v>
      </c>
      <c r="K2633" s="3" t="s">
        <v>52</v>
      </c>
    </row>
    <row r="2634" spans="1:11" ht="42" customHeight="1">
      <c r="A2634" s="2" t="s">
        <v>6309</v>
      </c>
      <c r="B2634" s="2" t="s">
        <v>6310</v>
      </c>
      <c r="C2634" s="2" t="s">
        <v>151</v>
      </c>
      <c r="D2634" s="2" t="s">
        <v>18</v>
      </c>
      <c r="E2634" s="5" t="s">
        <v>1061</v>
      </c>
      <c r="F2634" s="3" t="s">
        <v>1062</v>
      </c>
      <c r="G2634" s="3" t="s">
        <v>21</v>
      </c>
      <c r="H2634" s="2" t="s">
        <v>22</v>
      </c>
      <c r="I2634" s="2" t="s">
        <v>6311</v>
      </c>
      <c r="J2634" s="3" t="str">
        <f>HYPERLINK("https://www.boe.es/gazeta/dias/1829/07/16/pdfs/GMD-1829-101.pdf#page=3","Abrir facsímil")</f>
        <v>Abrir facsímil</v>
      </c>
      <c r="K2634" s="3" t="s">
        <v>24</v>
      </c>
    </row>
    <row r="2635" spans="1:11" ht="42" customHeight="1">
      <c r="A2635" s="2" t="s">
        <v>6312</v>
      </c>
      <c r="B2635" s="2" t="s">
        <v>6313</v>
      </c>
      <c r="C2635" s="2" t="s">
        <v>17</v>
      </c>
      <c r="D2635" s="2" t="s">
        <v>18</v>
      </c>
      <c r="E2635" s="5" t="s">
        <v>691</v>
      </c>
      <c r="F2635" s="3" t="s">
        <v>692</v>
      </c>
      <c r="G2635" s="3" t="s">
        <v>30</v>
      </c>
      <c r="H2635" s="2" t="s">
        <v>50</v>
      </c>
      <c r="I2635" s="2" t="s">
        <v>6314</v>
      </c>
      <c r="J2635" s="3" t="str">
        <f>HYPERLINK("https://www.boe.es/gazeta/dias/1829/11/28/pdfs/GMD-1829-166.pdf#page=4","Abrir facsímil")</f>
        <v>Abrir facsímil</v>
      </c>
      <c r="K2635" s="3" t="s">
        <v>52</v>
      </c>
    </row>
    <row r="2636" spans="1:11" ht="42" customHeight="1">
      <c r="A2636" s="2" t="s">
        <v>6315</v>
      </c>
      <c r="B2636" s="2" t="s">
        <v>6316</v>
      </c>
      <c r="C2636" s="2" t="s">
        <v>41</v>
      </c>
      <c r="D2636" s="2" t="s">
        <v>42</v>
      </c>
      <c r="E2636" s="5" t="s">
        <v>344</v>
      </c>
      <c r="F2636" s="3" t="s">
        <v>345</v>
      </c>
      <c r="G2636" s="3" t="s">
        <v>30</v>
      </c>
      <c r="H2636" s="2" t="s">
        <v>50</v>
      </c>
      <c r="I2636" s="2" t="s">
        <v>6317</v>
      </c>
      <c r="J2636" s="3" t="str">
        <f>HYPERLINK("https://www.boe.es/gazeta/dias/1829/08/29/pdfs/GMD-1829-120.pdf#page=4","Abrir facsímil")</f>
        <v>Abrir facsímil</v>
      </c>
      <c r="K2636" s="3" t="s">
        <v>52</v>
      </c>
    </row>
    <row r="2637" spans="1:11" ht="42" customHeight="1">
      <c r="A2637" s="2" t="s">
        <v>6318</v>
      </c>
      <c r="B2637" s="2" t="s">
        <v>6319</v>
      </c>
      <c r="C2637" s="2" t="s">
        <v>17</v>
      </c>
      <c r="D2637" s="2" t="s">
        <v>18</v>
      </c>
      <c r="E2637" s="5" t="s">
        <v>178</v>
      </c>
      <c r="F2637" s="3" t="s">
        <v>179</v>
      </c>
      <c r="G2637" s="3" t="s">
        <v>30</v>
      </c>
      <c r="H2637" s="2" t="s">
        <v>50</v>
      </c>
      <c r="I2637" s="2" t="s">
        <v>6320</v>
      </c>
      <c r="J2637" s="3" t="str">
        <f>HYPERLINK("https://www.boe.es/gazeta/dias/1829/01/15/pdfs/GMD-1829-7.pdf#page=4","Abrir facsímil")</f>
        <v>Abrir facsímil</v>
      </c>
      <c r="K2637" s="3" t="s">
        <v>52</v>
      </c>
    </row>
    <row r="2638" spans="1:11" ht="42" customHeight="1">
      <c r="A2638" s="2" t="s">
        <v>6321</v>
      </c>
      <c r="B2638" s="2" t="s">
        <v>6322</v>
      </c>
      <c r="C2638" s="2" t="s">
        <v>27</v>
      </c>
      <c r="D2638" s="2" t="s">
        <v>18</v>
      </c>
      <c r="E2638" s="5" t="s">
        <v>183</v>
      </c>
      <c r="F2638" s="3" t="s">
        <v>184</v>
      </c>
      <c r="G2638" s="3" t="s">
        <v>21</v>
      </c>
      <c r="H2638" s="2" t="s">
        <v>50</v>
      </c>
      <c r="I2638" s="2" t="s">
        <v>6323</v>
      </c>
      <c r="J2638" s="3" t="str">
        <f>HYPERLINK("https://www.boe.es/gazeta/dias/1829/10/13/pdfs/GMD-1829-146.pdf#page=3","Abrir facsímil")</f>
        <v>Abrir facsímil</v>
      </c>
      <c r="K2638" s="3" t="s">
        <v>52</v>
      </c>
    </row>
    <row r="2639" spans="1:11" ht="42" customHeight="1">
      <c r="A2639" s="2" t="s">
        <v>6324</v>
      </c>
      <c r="B2639" s="2" t="s">
        <v>6325</v>
      </c>
      <c r="C2639" s="2" t="s">
        <v>34</v>
      </c>
      <c r="D2639" s="2" t="s">
        <v>35</v>
      </c>
      <c r="E2639" s="5" t="s">
        <v>339</v>
      </c>
      <c r="F2639" s="3" t="s">
        <v>340</v>
      </c>
      <c r="G2639" s="3" t="s">
        <v>71</v>
      </c>
      <c r="H2639" s="2" t="s">
        <v>50</v>
      </c>
      <c r="I2639" s="2" t="s">
        <v>6326</v>
      </c>
      <c r="J2639" s="3" t="str">
        <f>HYPERLINK("https://www.boe.es/gazeta/dias/1829/03/03/pdfs/GMD-1829-27.pdf#page=2","Abrir facsímil")</f>
        <v>Abrir facsímil</v>
      </c>
      <c r="K2639" s="3" t="s">
        <v>52</v>
      </c>
    </row>
    <row r="2640" spans="1:11" ht="42" customHeight="1">
      <c r="A2640" s="2" t="s">
        <v>6327</v>
      </c>
      <c r="B2640" s="2" t="s">
        <v>6327</v>
      </c>
      <c r="C2640" s="2" t="s">
        <v>34</v>
      </c>
      <c r="D2640" s="2" t="s">
        <v>35</v>
      </c>
      <c r="E2640" s="5" t="s">
        <v>1195</v>
      </c>
      <c r="F2640" s="3" t="s">
        <v>1196</v>
      </c>
      <c r="G2640" s="3" t="s">
        <v>30</v>
      </c>
      <c r="H2640" s="2" t="s">
        <v>50</v>
      </c>
      <c r="I2640" s="2" t="s">
        <v>6328</v>
      </c>
      <c r="J2640" s="3" t="str">
        <f>HYPERLINK("https://www.boe.es/gazeta/dias/1829/08/08/pdfs/GMD-1829-111.pdf#page=4","Abrir facsímil")</f>
        <v>Abrir facsímil</v>
      </c>
      <c r="K2640" s="3" t="s">
        <v>52</v>
      </c>
    </row>
    <row r="2641" spans="1:11" ht="42" customHeight="1">
      <c r="A2641" s="2" t="s">
        <v>6329</v>
      </c>
      <c r="B2641" s="2" t="s">
        <v>6330</v>
      </c>
      <c r="C2641" s="2" t="s">
        <v>17</v>
      </c>
      <c r="D2641" s="2" t="s">
        <v>18</v>
      </c>
      <c r="E2641" s="5" t="s">
        <v>299</v>
      </c>
      <c r="F2641" s="3" t="s">
        <v>300</v>
      </c>
      <c r="G2641" s="3" t="s">
        <v>30</v>
      </c>
      <c r="H2641" s="2" t="s">
        <v>50</v>
      </c>
      <c r="I2641" s="2" t="s">
        <v>6331</v>
      </c>
      <c r="J2641" s="3" t="str">
        <f>HYPERLINK("https://www.boe.es/gazeta/dias/1829/08/20/pdfs/GMD-1829-116.pdf#page=4","Abrir facsímil")</f>
        <v>Abrir facsímil</v>
      </c>
      <c r="K2641" s="3" t="s">
        <v>52</v>
      </c>
    </row>
    <row r="2642" spans="1:11" ht="42" customHeight="1">
      <c r="A2642" s="2" t="s">
        <v>6332</v>
      </c>
      <c r="B2642" s="2" t="s">
        <v>6333</v>
      </c>
      <c r="C2642" s="2" t="s">
        <v>17</v>
      </c>
      <c r="D2642" s="2" t="s">
        <v>18</v>
      </c>
      <c r="E2642" s="5" t="s">
        <v>344</v>
      </c>
      <c r="F2642" s="3" t="s">
        <v>345</v>
      </c>
      <c r="G2642" s="3" t="s">
        <v>30</v>
      </c>
      <c r="H2642" s="2" t="s">
        <v>50</v>
      </c>
      <c r="I2642" s="2" t="s">
        <v>6334</v>
      </c>
      <c r="J2642" s="3" t="str">
        <f>HYPERLINK("https://www.boe.es/gazeta/dias/1829/08/29/pdfs/GMD-1829-120.pdf#page=4","Abrir facsímil")</f>
        <v>Abrir facsímil</v>
      </c>
      <c r="K2642" s="3" t="s">
        <v>52</v>
      </c>
    </row>
    <row r="2643" spans="1:11" ht="42" customHeight="1">
      <c r="A2643" s="2" t="s">
        <v>6335</v>
      </c>
      <c r="B2643" s="2" t="s">
        <v>6335</v>
      </c>
      <c r="C2643" s="2" t="s">
        <v>17</v>
      </c>
      <c r="D2643" s="2" t="s">
        <v>18</v>
      </c>
      <c r="E2643" s="5" t="s">
        <v>102</v>
      </c>
      <c r="F2643" s="3" t="s">
        <v>103</v>
      </c>
      <c r="G2643" s="3" t="s">
        <v>30</v>
      </c>
      <c r="H2643" s="2" t="s">
        <v>50</v>
      </c>
      <c r="I2643" s="2" t="s">
        <v>6336</v>
      </c>
      <c r="J2643" s="3" t="str">
        <f>HYPERLINK("https://www.boe.es/gazeta/dias/1829/01/31/pdfs/GMD-1829-14.pdf#page=4","Abrir facsímil")</f>
        <v>Abrir facsímil</v>
      </c>
      <c r="K2643" s="3" t="s">
        <v>52</v>
      </c>
    </row>
    <row r="2644" spans="1:11" ht="42" customHeight="1">
      <c r="A2644" s="2" t="s">
        <v>6337</v>
      </c>
      <c r="B2644" s="2" t="s">
        <v>6338</v>
      </c>
      <c r="C2644" s="2" t="s">
        <v>151</v>
      </c>
      <c r="D2644" s="2" t="s">
        <v>18</v>
      </c>
      <c r="E2644" s="5" t="s">
        <v>385</v>
      </c>
      <c r="F2644" s="3" t="s">
        <v>386</v>
      </c>
      <c r="G2644" s="3" t="s">
        <v>71</v>
      </c>
      <c r="H2644" s="2" t="s">
        <v>22</v>
      </c>
      <c r="I2644" s="2" t="s">
        <v>6339</v>
      </c>
      <c r="J2644" s="3" t="str">
        <f>HYPERLINK("https://www.boe.es/gazeta/dias/1829/08/11/pdfs/GMD-1829-112.pdf#page=2","Abrir facsímil")</f>
        <v>Abrir facsímil</v>
      </c>
      <c r="K2644" s="3" t="s">
        <v>24</v>
      </c>
    </row>
    <row r="2645" spans="1:11" ht="42" customHeight="1">
      <c r="A2645" s="2" t="s">
        <v>6340</v>
      </c>
      <c r="B2645" s="2" t="s">
        <v>6341</v>
      </c>
      <c r="C2645" s="2" t="s">
        <v>41</v>
      </c>
      <c r="D2645" s="2" t="s">
        <v>42</v>
      </c>
      <c r="E2645" s="5" t="s">
        <v>524</v>
      </c>
      <c r="F2645" s="3" t="s">
        <v>525</v>
      </c>
      <c r="G2645" s="3" t="s">
        <v>526</v>
      </c>
      <c r="H2645" s="2" t="s">
        <v>50</v>
      </c>
      <c r="I2645" s="2" t="s">
        <v>6342</v>
      </c>
      <c r="J2645" s="3" t="str">
        <f>HYPERLINK("https://www.boe.es/gazeta/dias/1829/08/06/pdfs/GMD-1829-110.pdf#page=3","Abrir facsímil")</f>
        <v>Abrir facsímil</v>
      </c>
      <c r="K2645" s="3" t="s">
        <v>52</v>
      </c>
    </row>
    <row r="2646" spans="1:11" ht="42" customHeight="1">
      <c r="A2646" s="2" t="s">
        <v>6343</v>
      </c>
      <c r="B2646" s="2" t="s">
        <v>6343</v>
      </c>
      <c r="C2646" s="2" t="s">
        <v>41</v>
      </c>
      <c r="D2646" s="2" t="s">
        <v>42</v>
      </c>
      <c r="E2646" s="5" t="s">
        <v>1634</v>
      </c>
      <c r="F2646" s="3" t="s">
        <v>1635</v>
      </c>
      <c r="G2646" s="3" t="s">
        <v>71</v>
      </c>
      <c r="H2646" s="2" t="s">
        <v>50</v>
      </c>
      <c r="I2646" s="2" t="s">
        <v>6344</v>
      </c>
      <c r="J2646" s="3" t="str">
        <f>HYPERLINK("https://www.boe.es/gazeta/dias/1829/05/14/pdfs/GMD-1829-67.pdf#page=2","Abrir facsímil")</f>
        <v>Abrir facsímil</v>
      </c>
      <c r="K2646" s="3" t="s">
        <v>52</v>
      </c>
    </row>
    <row r="2647" spans="1:11" ht="42" customHeight="1">
      <c r="A2647" s="2" t="s">
        <v>6345</v>
      </c>
      <c r="B2647" s="2" t="s">
        <v>6345</v>
      </c>
      <c r="C2647" s="2" t="s">
        <v>41</v>
      </c>
      <c r="D2647" s="2" t="s">
        <v>42</v>
      </c>
      <c r="E2647" s="5" t="s">
        <v>1002</v>
      </c>
      <c r="F2647" s="3" t="s">
        <v>1003</v>
      </c>
      <c r="G2647" s="3" t="s">
        <v>45</v>
      </c>
      <c r="H2647" s="2" t="s">
        <v>50</v>
      </c>
      <c r="I2647" s="2" t="s">
        <v>6346</v>
      </c>
      <c r="J2647" s="3" t="str">
        <f>HYPERLINK("https://www.boe.es/gazeta/dias/1829/04/04/pdfs/GMD-1829-41.pdf#page=1","Abrir facsímil")</f>
        <v>Abrir facsímil</v>
      </c>
      <c r="K2647" s="3" t="s">
        <v>52</v>
      </c>
    </row>
    <row r="2648" spans="1:11" ht="42" customHeight="1">
      <c r="A2648" s="2" t="s">
        <v>6347</v>
      </c>
      <c r="B2648" s="2" t="s">
        <v>6347</v>
      </c>
      <c r="C2648" s="2" t="s">
        <v>41</v>
      </c>
      <c r="D2648" s="2" t="s">
        <v>42</v>
      </c>
      <c r="E2648" s="5" t="s">
        <v>248</v>
      </c>
      <c r="F2648" s="3" t="s">
        <v>249</v>
      </c>
      <c r="G2648" s="3" t="s">
        <v>21</v>
      </c>
      <c r="H2648" s="2" t="s">
        <v>50</v>
      </c>
      <c r="I2648" s="2" t="s">
        <v>6348</v>
      </c>
      <c r="J2648" s="3" t="str">
        <f>HYPERLINK("https://www.boe.es/gazeta/dias/1829/12/31/pdfs/GMD-1829-180.pdf#page=3","Abrir facsímil")</f>
        <v>Abrir facsímil</v>
      </c>
      <c r="K2648" s="3" t="s">
        <v>52</v>
      </c>
    </row>
    <row r="2649" spans="1:11" ht="42" customHeight="1">
      <c r="A2649" s="2" t="s">
        <v>6349</v>
      </c>
      <c r="B2649" s="2" t="s">
        <v>6350</v>
      </c>
      <c r="C2649" s="2" t="s">
        <v>167</v>
      </c>
      <c r="D2649" s="2" t="s">
        <v>18</v>
      </c>
      <c r="E2649" s="5" t="s">
        <v>164</v>
      </c>
      <c r="F2649" s="3" t="s">
        <v>165</v>
      </c>
      <c r="G2649" s="3" t="s">
        <v>30</v>
      </c>
      <c r="H2649" s="2" t="s">
        <v>22</v>
      </c>
      <c r="I2649" s="2" t="s">
        <v>6351</v>
      </c>
      <c r="J2649" s="3" t="str">
        <f>HYPERLINK("https://www.boe.es/gazeta/dias/1829/06/06/pdfs/GMD-1829-84.pdf#page=4","Abrir facsímil")</f>
        <v>Abrir facsímil</v>
      </c>
      <c r="K2649" s="3" t="s">
        <v>24</v>
      </c>
    </row>
    <row r="2650" spans="1:11" ht="42" customHeight="1">
      <c r="A2650" s="2" t="s">
        <v>6352</v>
      </c>
      <c r="B2650" s="2" t="s">
        <v>6353</v>
      </c>
      <c r="C2650" s="2" t="s">
        <v>41</v>
      </c>
      <c r="D2650" s="2" t="s">
        <v>42</v>
      </c>
      <c r="E2650" s="5" t="s">
        <v>584</v>
      </c>
      <c r="F2650" s="3" t="s">
        <v>585</v>
      </c>
      <c r="G2650" s="3" t="s">
        <v>30</v>
      </c>
      <c r="H2650" s="2" t="s">
        <v>50</v>
      </c>
      <c r="I2650" s="2" t="s">
        <v>6354</v>
      </c>
      <c r="J2650" s="3" t="str">
        <f>HYPERLINK("https://www.boe.es/gazeta/dias/1829/08/15/pdfs/GMD-1829-114.pdf#page=4","Abrir facsímil")</f>
        <v>Abrir facsímil</v>
      </c>
      <c r="K2650" s="3" t="s">
        <v>52</v>
      </c>
    </row>
    <row r="2651" spans="1:11" ht="42" customHeight="1"/>
    <row r="2652" spans="1:11" ht="42" customHeight="1"/>
    <row r="2653" spans="1:11" ht="42" customHeight="1"/>
    <row r="2654" spans="1:11" ht="42" customHeight="1"/>
    <row r="2655" spans="1:11" ht="42" customHeight="1"/>
    <row r="2656" spans="1:11" ht="42" customHeight="1"/>
    <row r="2657" ht="42" customHeight="1"/>
    <row r="2658" ht="42" customHeight="1"/>
    <row r="2659" ht="42" customHeight="1"/>
    <row r="2660" ht="42" customHeight="1"/>
    <row r="2661" ht="42" customHeight="1"/>
    <row r="2662" ht="42" customHeight="1"/>
    <row r="2663" ht="42" customHeight="1"/>
    <row r="2664" ht="42" customHeight="1"/>
    <row r="2665" ht="42" customHeight="1"/>
    <row r="2666" ht="42" customHeight="1"/>
    <row r="2667" ht="42" customHeight="1"/>
    <row r="2668" ht="42" customHeight="1"/>
    <row r="2669" ht="42" customHeight="1"/>
    <row r="2670" ht="42" customHeight="1"/>
    <row r="2671" ht="42" customHeight="1"/>
    <row r="2672" ht="42" customHeight="1"/>
    <row r="2673" ht="42" customHeight="1"/>
    <row r="2674" ht="42" customHeight="1"/>
    <row r="2675" ht="42" customHeight="1"/>
    <row r="2676" ht="42" customHeight="1"/>
    <row r="2677" ht="42" customHeight="1"/>
    <row r="2678" ht="42" customHeight="1"/>
    <row r="2679" ht="42" customHeight="1"/>
    <row r="2680" ht="42" customHeight="1"/>
    <row r="2681" ht="42" customHeight="1"/>
    <row r="2682" ht="42" customHeight="1"/>
    <row r="2683" ht="42" customHeight="1"/>
    <row r="2684" ht="42" customHeight="1"/>
    <row r="2685" ht="42" customHeight="1"/>
    <row r="2686" ht="42" customHeight="1"/>
    <row r="2687" ht="42" customHeight="1"/>
    <row r="2688" ht="42" customHeight="1"/>
    <row r="2689" ht="42" customHeight="1"/>
    <row r="2690" ht="42" customHeight="1"/>
    <row r="2691" ht="42" customHeight="1"/>
    <row r="2692" ht="42" customHeight="1"/>
    <row r="2693" ht="42" customHeight="1"/>
    <row r="2694" ht="42" customHeight="1"/>
    <row r="2695" ht="42" customHeight="1"/>
    <row r="2696" ht="42" customHeight="1"/>
    <row r="2697" ht="42" customHeight="1"/>
    <row r="2698" ht="42" customHeight="1"/>
    <row r="2699" ht="42" customHeight="1"/>
    <row r="2700" ht="42" customHeight="1"/>
    <row r="2701" ht="42" customHeight="1"/>
    <row r="2702" ht="42" customHeight="1"/>
    <row r="2703" ht="42" customHeight="1"/>
    <row r="2704" ht="42" customHeight="1"/>
    <row r="2705" ht="42" customHeight="1"/>
    <row r="2706" ht="42" customHeight="1"/>
    <row r="2707" ht="42" customHeight="1"/>
    <row r="2708" ht="42" customHeight="1"/>
    <row r="2709" ht="42" customHeight="1"/>
    <row r="2710" ht="42" customHeight="1"/>
    <row r="2711" ht="42" customHeight="1"/>
    <row r="2712" ht="42" customHeight="1"/>
    <row r="2713" ht="42" customHeight="1"/>
    <row r="2714" ht="42" customHeight="1"/>
    <row r="2715" ht="42" customHeight="1"/>
    <row r="2716" ht="42" customHeight="1"/>
    <row r="2717" ht="42" customHeight="1"/>
    <row r="2718" ht="42" customHeight="1"/>
    <row r="2719" ht="42" customHeight="1"/>
    <row r="2720" ht="42" customHeight="1"/>
    <row r="2721" ht="42" customHeight="1"/>
    <row r="2722" ht="42" customHeight="1"/>
    <row r="2723" ht="42" customHeight="1"/>
    <row r="2724" ht="42" customHeight="1"/>
    <row r="2725" ht="42" customHeight="1"/>
    <row r="2726" ht="42" customHeight="1"/>
    <row r="2727" ht="42" customHeight="1"/>
    <row r="2728" ht="42" customHeight="1"/>
    <row r="2729" ht="42" customHeight="1"/>
    <row r="2730" ht="42" customHeight="1"/>
    <row r="2731" ht="42" customHeight="1"/>
    <row r="2732" ht="42" customHeight="1"/>
    <row r="2733" ht="42" customHeight="1"/>
    <row r="2734" ht="42" customHeight="1"/>
    <row r="2735" ht="42" customHeight="1"/>
    <row r="2736" ht="42" customHeight="1"/>
    <row r="2737" ht="42" customHeight="1"/>
    <row r="2738" ht="42" customHeight="1"/>
    <row r="2739" ht="42" customHeight="1"/>
    <row r="2740" ht="42" customHeight="1"/>
    <row r="2741" ht="42" customHeight="1"/>
    <row r="2742" ht="42" customHeight="1"/>
    <row r="2743" ht="42" customHeight="1"/>
    <row r="2744" ht="42" customHeight="1"/>
    <row r="2745" ht="42" customHeight="1"/>
    <row r="2746" ht="42" customHeight="1"/>
    <row r="2747" ht="42" customHeight="1"/>
    <row r="2748" ht="42" customHeight="1"/>
    <row r="2749" ht="42" customHeight="1"/>
    <row r="2750" ht="42" customHeight="1"/>
    <row r="2751" ht="42" customHeight="1"/>
    <row r="2752" ht="42" customHeight="1"/>
    <row r="2753" ht="42" customHeight="1"/>
    <row r="2754" ht="42" customHeight="1"/>
    <row r="2755" ht="42" customHeight="1"/>
    <row r="2756" ht="42" customHeight="1"/>
    <row r="2757" ht="42" customHeight="1"/>
    <row r="2758" ht="42" customHeight="1"/>
    <row r="2759" ht="42" customHeight="1"/>
    <row r="2760" ht="42" customHeight="1"/>
    <row r="2761" ht="42" customHeight="1"/>
    <row r="2762" ht="42" customHeight="1"/>
    <row r="2763" ht="42" customHeight="1"/>
    <row r="2764" ht="42" customHeight="1"/>
    <row r="2765" ht="42" customHeight="1"/>
    <row r="2766" ht="42" customHeight="1"/>
    <row r="2767" ht="42" customHeight="1"/>
    <row r="2768" ht="42" customHeight="1"/>
    <row r="2769" ht="42" customHeight="1"/>
    <row r="2770" ht="42" customHeight="1"/>
    <row r="2771" ht="42" customHeight="1"/>
    <row r="2772" ht="42" customHeight="1"/>
    <row r="2773" ht="42" customHeight="1"/>
    <row r="2774" ht="42" customHeight="1"/>
    <row r="2775" ht="42" customHeight="1"/>
    <row r="2776" ht="42" customHeight="1"/>
    <row r="2777" ht="42" customHeight="1"/>
    <row r="2778" ht="42" customHeight="1"/>
    <row r="2779" ht="42" customHeight="1"/>
    <row r="2780" ht="42" customHeight="1"/>
    <row r="2781" ht="42" customHeight="1"/>
    <row r="2782" ht="42" customHeight="1"/>
    <row r="2783" ht="42" customHeight="1"/>
    <row r="2784" ht="42" customHeight="1"/>
    <row r="2785" ht="42" customHeight="1"/>
    <row r="2786" ht="42" customHeight="1"/>
    <row r="2787" ht="42" customHeight="1"/>
    <row r="2788" ht="42" customHeight="1"/>
    <row r="2789" ht="42" customHeight="1"/>
    <row r="2790" ht="42" customHeight="1"/>
    <row r="2791" ht="42" customHeight="1"/>
    <row r="2792" ht="42" customHeight="1"/>
    <row r="2793" ht="42" customHeight="1"/>
    <row r="2794" ht="42" customHeight="1"/>
    <row r="2795" ht="42" customHeight="1"/>
    <row r="2796" ht="42" customHeight="1"/>
    <row r="2797" ht="42" customHeight="1"/>
    <row r="2798" ht="42" customHeight="1"/>
    <row r="2799" ht="42" customHeight="1"/>
    <row r="2800" ht="42" customHeight="1"/>
    <row r="2801" ht="42" customHeight="1"/>
    <row r="2802" ht="42" customHeight="1"/>
    <row r="2803" ht="42" customHeight="1"/>
    <row r="2804" ht="42" customHeight="1"/>
    <row r="2805" ht="42" customHeight="1"/>
    <row r="2806" ht="42" customHeight="1"/>
    <row r="2807" ht="42" customHeight="1"/>
    <row r="2808" ht="42" customHeight="1"/>
    <row r="2809" ht="42" customHeight="1"/>
    <row r="2810" ht="42" customHeight="1"/>
    <row r="2811" ht="42" customHeight="1"/>
    <row r="2812" ht="42" customHeight="1"/>
    <row r="2813" ht="42" customHeight="1"/>
    <row r="2814" ht="42" customHeight="1"/>
    <row r="2815" ht="42" customHeight="1"/>
    <row r="2816" ht="42" customHeight="1"/>
    <row r="2817" ht="42" customHeight="1"/>
    <row r="2818" ht="42" customHeight="1"/>
    <row r="2819" ht="42" customHeight="1"/>
    <row r="2820" ht="42" customHeight="1"/>
    <row r="2821" ht="42" customHeight="1"/>
    <row r="2822" ht="42" customHeight="1"/>
    <row r="2823" ht="42" customHeight="1"/>
    <row r="2824" ht="42" customHeight="1"/>
    <row r="2825" ht="42" customHeight="1"/>
    <row r="2826" ht="42" customHeight="1"/>
    <row r="2827" ht="42" customHeight="1"/>
    <row r="2828" ht="42" customHeight="1"/>
    <row r="2829" ht="42" customHeight="1"/>
    <row r="2830" ht="42" customHeight="1"/>
    <row r="2831" ht="42" customHeight="1"/>
    <row r="2832" ht="42" customHeight="1"/>
    <row r="2833" ht="42" customHeight="1"/>
    <row r="2834" ht="42" customHeight="1"/>
    <row r="2835" ht="42" customHeight="1"/>
    <row r="2836" ht="42" customHeight="1"/>
    <row r="2837" ht="42" customHeight="1"/>
    <row r="2838" ht="42" customHeight="1"/>
    <row r="2839" ht="42" customHeight="1"/>
    <row r="2840" ht="42" customHeight="1"/>
    <row r="2841" ht="42" customHeight="1"/>
    <row r="2842" ht="42" customHeight="1"/>
    <row r="2843" ht="42" customHeight="1"/>
    <row r="2844" ht="42" customHeight="1"/>
    <row r="2845" ht="42" customHeight="1"/>
    <row r="2846" ht="42" customHeight="1"/>
    <row r="2847" ht="42" customHeight="1"/>
    <row r="2848" ht="42" customHeight="1"/>
    <row r="2849" ht="42" customHeight="1"/>
    <row r="2850" ht="42" customHeight="1"/>
    <row r="2851" ht="42" customHeight="1"/>
    <row r="2852" ht="42" customHeight="1"/>
    <row r="2853" ht="42" customHeight="1"/>
    <row r="2854" ht="42" customHeight="1"/>
    <row r="2855" ht="42" customHeight="1"/>
    <row r="2856" ht="42" customHeight="1"/>
    <row r="2857" ht="42" customHeight="1"/>
    <row r="2858" ht="42" customHeight="1"/>
    <row r="2859" ht="42" customHeight="1"/>
    <row r="2860" ht="42" customHeight="1"/>
    <row r="2861" ht="42" customHeight="1"/>
    <row r="2862" ht="42" customHeight="1"/>
    <row r="2863" ht="42" customHeight="1"/>
    <row r="2864" ht="42" customHeight="1"/>
    <row r="2865" ht="42" customHeight="1"/>
    <row r="2866" ht="42" customHeight="1"/>
    <row r="2867" ht="42" customHeight="1"/>
    <row r="2868" ht="42" customHeight="1"/>
    <row r="2869" ht="42" customHeight="1"/>
    <row r="2870" ht="42" customHeight="1"/>
    <row r="2871" ht="42" customHeight="1"/>
    <row r="2872" ht="42" customHeight="1"/>
    <row r="2873" ht="42" customHeight="1"/>
    <row r="2874" ht="42" customHeight="1"/>
    <row r="2875" ht="42" customHeight="1"/>
    <row r="2876" ht="42" customHeight="1"/>
    <row r="2877" ht="42" customHeight="1"/>
    <row r="2878" ht="42" customHeight="1"/>
    <row r="2879" ht="42" customHeight="1"/>
    <row r="2880" ht="42" customHeight="1"/>
    <row r="2881" ht="42" customHeight="1"/>
    <row r="2882" ht="42" customHeight="1"/>
    <row r="2883" ht="42" customHeight="1"/>
    <row r="2884" ht="42" customHeight="1"/>
    <row r="2885" ht="42" customHeight="1"/>
    <row r="2886" ht="42" customHeight="1"/>
    <row r="2887" ht="42" customHeight="1"/>
    <row r="2888" ht="42" customHeight="1"/>
    <row r="2889" ht="42" customHeight="1"/>
    <row r="2890" ht="42" customHeight="1"/>
    <row r="2891" ht="42" customHeight="1"/>
    <row r="2892" ht="42" customHeight="1"/>
    <row r="2893" ht="42" customHeight="1"/>
    <row r="2894" ht="42" customHeight="1"/>
    <row r="2895" ht="42" customHeight="1"/>
    <row r="2896" ht="42" customHeight="1"/>
    <row r="2897" ht="42" customHeight="1"/>
    <row r="2898" ht="42" customHeight="1"/>
    <row r="2899" ht="42" customHeight="1"/>
    <row r="2900" ht="42" customHeight="1"/>
    <row r="2901" ht="42" customHeight="1"/>
    <row r="2902" ht="42" customHeight="1"/>
    <row r="2903" ht="42" customHeight="1"/>
    <row r="2904" ht="42" customHeight="1"/>
    <row r="2905" ht="42" customHeight="1"/>
    <row r="2906" ht="42" customHeight="1"/>
    <row r="2907" ht="42" customHeight="1"/>
    <row r="2908" ht="42" customHeight="1"/>
    <row r="2909" ht="42" customHeight="1"/>
    <row r="2910" ht="42" customHeight="1"/>
    <row r="2911" ht="42" customHeight="1"/>
    <row r="2912" ht="42" customHeight="1"/>
    <row r="2913" ht="42" customHeight="1"/>
    <row r="2914" ht="42" customHeight="1"/>
    <row r="2915" ht="42" customHeight="1"/>
    <row r="2916" ht="42" customHeight="1"/>
    <row r="2917" ht="42" customHeight="1"/>
    <row r="2918" ht="42" customHeight="1"/>
    <row r="2919" ht="42" customHeight="1"/>
    <row r="2920" ht="42" customHeight="1"/>
    <row r="2921" ht="42" customHeight="1"/>
    <row r="2922" ht="42" customHeight="1"/>
    <row r="2923" ht="42" customHeight="1"/>
    <row r="2924" ht="42" customHeight="1"/>
    <row r="2925" ht="42" customHeight="1"/>
    <row r="2926" ht="42" customHeight="1"/>
    <row r="2927" ht="42" customHeight="1"/>
    <row r="2928" ht="42" customHeight="1"/>
    <row r="2929" ht="42" customHeight="1"/>
    <row r="2930" ht="42" customHeight="1"/>
    <row r="2931" ht="42" customHeight="1"/>
    <row r="2932" ht="42" customHeight="1"/>
    <row r="2933" ht="42" customHeight="1"/>
    <row r="2934" ht="42" customHeight="1"/>
    <row r="2935" ht="42" customHeight="1"/>
    <row r="2936" ht="42" customHeight="1"/>
    <row r="2937" ht="42" customHeight="1"/>
    <row r="2938" ht="42" customHeight="1"/>
    <row r="2939" ht="42" customHeight="1"/>
    <row r="2940" ht="42" customHeight="1"/>
    <row r="2941" ht="42" customHeight="1"/>
    <row r="2942" ht="42" customHeight="1"/>
    <row r="2943" ht="42" customHeight="1"/>
    <row r="2944" ht="42" customHeight="1"/>
    <row r="2945" ht="42" customHeight="1"/>
    <row r="2946" ht="42" customHeight="1"/>
    <row r="2947" ht="42" customHeight="1"/>
    <row r="2948" ht="42" customHeight="1"/>
    <row r="2949" ht="42" customHeight="1"/>
    <row r="2950" ht="42" customHeight="1"/>
    <row r="2951" ht="42" customHeight="1"/>
    <row r="2952" ht="42" customHeight="1"/>
    <row r="2953" ht="42" customHeight="1"/>
    <row r="2954" ht="42" customHeight="1"/>
    <row r="2955" ht="42" customHeight="1"/>
    <row r="2956" ht="42" customHeight="1"/>
    <row r="2957" ht="42" customHeight="1"/>
    <row r="2958" ht="42" customHeight="1"/>
    <row r="2959" ht="42" customHeight="1"/>
    <row r="2960" ht="42" customHeight="1"/>
    <row r="2961" ht="42" customHeight="1"/>
    <row r="2962" ht="42" customHeight="1"/>
    <row r="2963" ht="42" customHeight="1"/>
    <row r="2964" ht="42" customHeight="1"/>
    <row r="2965" ht="42" customHeight="1"/>
    <row r="2966" ht="42" customHeight="1"/>
    <row r="2967" ht="42" customHeight="1"/>
    <row r="2968" ht="42" customHeight="1"/>
    <row r="2969" ht="42" customHeight="1"/>
    <row r="2970" ht="42" customHeight="1"/>
    <row r="2971" ht="42" customHeight="1"/>
    <row r="2972" ht="42" customHeight="1"/>
    <row r="2973" ht="42" customHeight="1"/>
    <row r="2974" ht="42" customHeight="1"/>
    <row r="2975" ht="42" customHeight="1"/>
    <row r="2976" ht="42" customHeight="1"/>
    <row r="2977" ht="42" customHeight="1"/>
    <row r="2978" ht="42" customHeight="1"/>
    <row r="2979" ht="42" customHeight="1"/>
    <row r="2980" ht="42" customHeight="1"/>
    <row r="2981" ht="42" customHeight="1"/>
    <row r="2982" ht="42" customHeight="1"/>
    <row r="2983" ht="42" customHeight="1"/>
    <row r="2984" ht="42" customHeight="1"/>
    <row r="2985" ht="42" customHeight="1"/>
    <row r="2986" ht="42" customHeight="1"/>
    <row r="2987" ht="42" customHeight="1"/>
    <row r="2988" ht="42" customHeight="1"/>
    <row r="2989" ht="42" customHeight="1"/>
    <row r="2990" ht="42" customHeight="1"/>
    <row r="2991" ht="42" customHeight="1"/>
    <row r="2992" ht="42" customHeight="1"/>
    <row r="2993" ht="42" customHeight="1"/>
    <row r="2994" ht="42" customHeight="1"/>
    <row r="2995" ht="42" customHeight="1"/>
    <row r="2996" ht="42" customHeight="1"/>
    <row r="2997" ht="42" customHeight="1"/>
    <row r="2998" ht="42" customHeight="1"/>
    <row r="2999" ht="42" customHeight="1"/>
    <row r="3000" ht="42" customHeight="1"/>
    <row r="3001" ht="42" customHeight="1"/>
    <row r="3002" ht="42" customHeight="1"/>
    <row r="3003" ht="42" customHeight="1"/>
    <row r="3004" ht="42" customHeight="1"/>
    <row r="3005" ht="42" customHeight="1"/>
    <row r="3006" ht="42" customHeight="1"/>
    <row r="3007" ht="42" customHeight="1"/>
    <row r="3008" ht="42" customHeight="1"/>
    <row r="3009" ht="42" customHeight="1"/>
    <row r="3010" ht="42" customHeight="1"/>
    <row r="3011" ht="42" customHeight="1"/>
    <row r="3012" ht="42" customHeight="1"/>
    <row r="3013" ht="42" customHeight="1"/>
    <row r="3014" ht="42" customHeight="1"/>
    <row r="3015" ht="42" customHeight="1"/>
    <row r="3016" ht="42" customHeight="1"/>
    <row r="3017" ht="42" customHeight="1"/>
    <row r="3018" ht="42" customHeight="1"/>
    <row r="3019" ht="42" customHeight="1"/>
    <row r="3020" ht="42" customHeight="1"/>
    <row r="3021" ht="42" customHeight="1"/>
    <row r="3022" ht="42" customHeight="1"/>
    <row r="3023" ht="42" customHeight="1"/>
    <row r="3024" ht="42" customHeight="1"/>
    <row r="3025" ht="42" customHeight="1"/>
    <row r="3026" ht="42" customHeight="1"/>
    <row r="3027" ht="42" customHeight="1"/>
    <row r="3028" ht="42" customHeight="1"/>
    <row r="3029" ht="42" customHeight="1"/>
    <row r="3030" ht="42" customHeight="1"/>
    <row r="3031" ht="42" customHeight="1"/>
    <row r="3032" ht="42" customHeight="1"/>
    <row r="3033" ht="42" customHeight="1"/>
    <row r="3034" ht="42" customHeight="1"/>
    <row r="3035" ht="42" customHeight="1"/>
    <row r="3036" ht="42" customHeight="1"/>
    <row r="3037" ht="42" customHeight="1"/>
    <row r="3038" ht="42" customHeight="1"/>
    <row r="3039" ht="42" customHeight="1"/>
    <row r="3040" ht="42" customHeight="1"/>
    <row r="3041" ht="42" customHeight="1"/>
    <row r="3042" ht="42" customHeight="1"/>
    <row r="3043" ht="42" customHeight="1"/>
    <row r="3044" ht="42" customHeight="1"/>
    <row r="3045" ht="42" customHeight="1"/>
    <row r="3046" ht="42" customHeight="1"/>
    <row r="3047" ht="42" customHeight="1"/>
    <row r="3048" ht="42" customHeight="1"/>
    <row r="3049" ht="42" customHeight="1"/>
    <row r="3050" ht="42" customHeight="1"/>
    <row r="3051" ht="42" customHeight="1"/>
    <row r="3052" ht="42" customHeight="1"/>
    <row r="3053" ht="42" customHeight="1"/>
    <row r="3054" ht="42" customHeight="1"/>
    <row r="3055" ht="42" customHeight="1"/>
    <row r="3056" ht="42" customHeight="1"/>
    <row r="3057" ht="42" customHeight="1"/>
    <row r="3058" ht="42" customHeight="1"/>
    <row r="3059" ht="42" customHeight="1"/>
    <row r="3060" ht="42" customHeight="1"/>
    <row r="3061" ht="42" customHeight="1"/>
    <row r="3062" ht="42" customHeight="1"/>
    <row r="3063" ht="42" customHeight="1"/>
    <row r="3064" ht="42" customHeight="1"/>
    <row r="3065" ht="42" customHeight="1"/>
    <row r="3066" ht="42" customHeight="1"/>
    <row r="3067" ht="42" customHeight="1"/>
    <row r="3068" ht="42" customHeight="1"/>
    <row r="3069" ht="42" customHeight="1"/>
    <row r="3070" ht="42" customHeight="1"/>
    <row r="3071" ht="42" customHeight="1"/>
    <row r="3072" ht="42" customHeight="1"/>
    <row r="3073" ht="42" customHeight="1"/>
    <row r="3074" ht="42" customHeight="1"/>
    <row r="3075" ht="42" customHeight="1"/>
    <row r="3076" ht="42" customHeight="1"/>
    <row r="3077" ht="42" customHeight="1"/>
    <row r="3078" ht="42" customHeight="1"/>
    <row r="3079" ht="42" customHeight="1"/>
    <row r="3080" ht="42" customHeight="1"/>
    <row r="3081" ht="42" customHeight="1"/>
    <row r="3082" ht="42" customHeight="1"/>
    <row r="3083" ht="42" customHeight="1"/>
    <row r="3084" ht="42" customHeight="1"/>
    <row r="3085" ht="42" customHeight="1"/>
    <row r="3086" ht="42" customHeight="1"/>
    <row r="3087" ht="42" customHeight="1"/>
    <row r="3088" ht="42" customHeight="1"/>
    <row r="3089" ht="42" customHeight="1"/>
    <row r="3090" ht="42" customHeight="1"/>
    <row r="3091" ht="42" customHeight="1"/>
    <row r="3092" ht="42" customHeight="1"/>
    <row r="3093" ht="42" customHeight="1"/>
    <row r="3094" ht="42" customHeight="1"/>
    <row r="3095" ht="42" customHeight="1"/>
    <row r="3096" ht="42" customHeight="1"/>
    <row r="3097" ht="42" customHeight="1"/>
    <row r="3098" ht="42" customHeight="1"/>
    <row r="3099" ht="42" customHeight="1"/>
    <row r="3100" ht="42" customHeight="1"/>
    <row r="3101" ht="42" customHeight="1"/>
    <row r="3102" ht="42" customHeight="1"/>
    <row r="3103" ht="42" customHeight="1"/>
    <row r="3104" ht="42" customHeight="1"/>
    <row r="3105" ht="42" customHeight="1"/>
    <row r="3106" ht="42" customHeight="1"/>
    <row r="3107" ht="42" customHeight="1"/>
    <row r="3108" ht="42" customHeight="1"/>
    <row r="3109" ht="42" customHeight="1"/>
    <row r="3110" ht="42" customHeight="1"/>
    <row r="3111" ht="42" customHeight="1"/>
    <row r="3112" ht="42" customHeight="1"/>
    <row r="3113" ht="42" customHeight="1"/>
    <row r="3114" ht="42" customHeight="1"/>
    <row r="3115" ht="42" customHeight="1"/>
    <row r="3116" ht="42" customHeight="1"/>
    <row r="3117" ht="42" customHeight="1"/>
    <row r="3118" ht="42" customHeight="1"/>
    <row r="3119" ht="42" customHeight="1"/>
    <row r="3120" ht="42" customHeight="1"/>
    <row r="3121" ht="42" customHeight="1"/>
    <row r="3122" ht="42" customHeight="1"/>
    <row r="3123" ht="42" customHeight="1"/>
    <row r="3124" ht="42" customHeight="1"/>
    <row r="3125" ht="42" customHeight="1"/>
    <row r="3126" ht="42" customHeight="1"/>
    <row r="3127" ht="42" customHeight="1"/>
    <row r="3128" ht="42" customHeight="1"/>
    <row r="3129" ht="42" customHeight="1"/>
    <row r="3130" ht="42" customHeight="1"/>
    <row r="3131" ht="42" customHeight="1"/>
    <row r="3132" ht="42" customHeight="1"/>
    <row r="3133" ht="42" customHeight="1"/>
    <row r="3134" ht="42" customHeight="1"/>
    <row r="3135" ht="42" customHeight="1"/>
    <row r="3136" ht="42" customHeight="1"/>
    <row r="3137" ht="42" customHeight="1"/>
    <row r="3138" ht="42" customHeight="1"/>
    <row r="3139" ht="42" customHeight="1"/>
    <row r="3140" ht="42" customHeight="1"/>
    <row r="3141" ht="42" customHeight="1"/>
    <row r="3142" ht="42" customHeight="1"/>
    <row r="3143" ht="42" customHeight="1"/>
    <row r="3144" ht="42" customHeight="1"/>
    <row r="3145" ht="42" customHeight="1"/>
    <row r="3146" ht="42" customHeight="1"/>
    <row r="3147" ht="42" customHeight="1"/>
    <row r="3148" ht="42" customHeight="1"/>
    <row r="3149" ht="42" customHeight="1"/>
    <row r="3150" ht="42" customHeight="1"/>
    <row r="3151" ht="42" customHeight="1"/>
    <row r="3152" ht="42" customHeight="1"/>
    <row r="3153" ht="42" customHeight="1"/>
    <row r="3154" ht="42" customHeight="1"/>
    <row r="3155" ht="42" customHeight="1"/>
    <row r="3156" ht="42" customHeight="1"/>
    <row r="3157" ht="42" customHeight="1"/>
    <row r="3158" ht="42" customHeight="1"/>
    <row r="3159" ht="42" customHeight="1"/>
    <row r="3160" ht="42" customHeight="1"/>
    <row r="3161" ht="42" customHeight="1"/>
    <row r="3162" ht="42" customHeight="1"/>
    <row r="3163" ht="42" customHeight="1"/>
    <row r="3164" ht="42" customHeight="1"/>
    <row r="3165" ht="42" customHeight="1"/>
    <row r="3166" ht="42" customHeight="1"/>
    <row r="3167" ht="42" customHeight="1"/>
    <row r="3168" ht="42" customHeight="1"/>
    <row r="3169" ht="42" customHeight="1"/>
    <row r="3170" ht="42" customHeight="1"/>
    <row r="3171" ht="42" customHeight="1"/>
    <row r="3172" ht="42" customHeight="1"/>
    <row r="3173" ht="42" customHeight="1"/>
    <row r="3174" ht="42" customHeight="1"/>
    <row r="3175" ht="42" customHeight="1"/>
    <row r="3176" ht="42" customHeight="1"/>
    <row r="3177" ht="42" customHeight="1"/>
    <row r="3178" ht="42" customHeight="1"/>
    <row r="3179" ht="42" customHeight="1"/>
    <row r="3180" ht="42" customHeight="1"/>
    <row r="3181" ht="42" customHeight="1"/>
    <row r="3182" ht="42" customHeight="1"/>
    <row r="3183" ht="42" customHeight="1"/>
    <row r="3184" ht="42" customHeight="1"/>
    <row r="3185" ht="42" customHeight="1"/>
    <row r="3186" ht="42" customHeight="1"/>
    <row r="3187" ht="42" customHeight="1"/>
    <row r="3188" ht="42" customHeight="1"/>
    <row r="3189" ht="42" customHeight="1"/>
    <row r="3190" ht="42" customHeight="1"/>
    <row r="3191" ht="42" customHeight="1"/>
    <row r="3192" ht="42" customHeight="1"/>
    <row r="3193" ht="42" customHeight="1"/>
    <row r="3194" ht="42" customHeight="1"/>
    <row r="3195" ht="42" customHeight="1"/>
    <row r="3196" ht="42" customHeight="1"/>
    <row r="3197" ht="42" customHeight="1"/>
    <row r="3198" ht="42" customHeight="1"/>
    <row r="3199" ht="42" customHeight="1"/>
    <row r="3200" ht="42" customHeight="1"/>
    <row r="3201" ht="42" customHeight="1"/>
    <row r="3202" ht="42" customHeight="1"/>
    <row r="3203" ht="42" customHeight="1"/>
    <row r="3204" ht="42" customHeight="1"/>
    <row r="3205" ht="42" customHeight="1"/>
    <row r="3206" ht="42" customHeight="1"/>
    <row r="3207" ht="42" customHeight="1"/>
    <row r="3208" ht="42" customHeight="1"/>
    <row r="3209" ht="42" customHeight="1"/>
    <row r="3210" ht="42" customHeight="1"/>
    <row r="3211" ht="42" customHeight="1"/>
    <row r="3212" ht="42" customHeight="1"/>
    <row r="3213" ht="42" customHeight="1"/>
    <row r="3214" ht="42" customHeight="1"/>
    <row r="3215" ht="42" customHeight="1"/>
    <row r="3216" ht="42" customHeight="1"/>
    <row r="3217" ht="42" customHeight="1"/>
    <row r="3218" ht="42" customHeight="1"/>
    <row r="3219" ht="42" customHeight="1"/>
    <row r="3220" ht="42" customHeight="1"/>
    <row r="3221" ht="42" customHeight="1"/>
    <row r="3222" ht="42" customHeight="1"/>
    <row r="3223" ht="42" customHeight="1"/>
    <row r="3224" ht="42" customHeight="1"/>
    <row r="3225" ht="42" customHeight="1"/>
    <row r="3226" ht="42" customHeight="1"/>
    <row r="3227" ht="42" customHeight="1"/>
    <row r="3228" ht="42" customHeight="1"/>
    <row r="3229" ht="42" customHeight="1"/>
    <row r="3230" ht="42" customHeight="1"/>
    <row r="3231" ht="42" customHeight="1"/>
    <row r="3232" ht="42" customHeight="1"/>
    <row r="3233" ht="42" customHeight="1"/>
    <row r="3234" ht="42" customHeight="1"/>
    <row r="3235" ht="42" customHeight="1"/>
    <row r="3236" ht="42" customHeight="1"/>
    <row r="3237" ht="42" customHeight="1"/>
    <row r="3238" ht="42" customHeight="1"/>
    <row r="3239" ht="42" customHeight="1"/>
    <row r="3240" ht="42" customHeight="1"/>
    <row r="3241" ht="42" customHeight="1"/>
    <row r="3242" ht="42" customHeight="1"/>
    <row r="3243" ht="42" customHeight="1"/>
    <row r="3244" ht="42" customHeight="1"/>
    <row r="3245" ht="42" customHeight="1"/>
    <row r="3246" ht="42" customHeight="1"/>
    <row r="3247" ht="42" customHeight="1"/>
    <row r="3248" ht="42" customHeight="1"/>
    <row r="3249" ht="42" customHeight="1"/>
    <row r="3250" ht="42" customHeight="1"/>
    <row r="3251" ht="42" customHeight="1"/>
    <row r="3252" ht="42" customHeight="1"/>
    <row r="3253" ht="42" customHeight="1"/>
    <row r="3254" ht="42" customHeight="1"/>
    <row r="3255" ht="42" customHeight="1"/>
    <row r="3256" ht="42" customHeight="1"/>
    <row r="3257" ht="42" customHeight="1"/>
    <row r="3258" ht="42" customHeight="1"/>
    <row r="3259" ht="42" customHeight="1"/>
    <row r="3260" ht="42" customHeight="1"/>
    <row r="3261" ht="42" customHeight="1"/>
    <row r="3262" ht="42" customHeight="1"/>
    <row r="3263" ht="42" customHeight="1"/>
    <row r="3264" ht="42" customHeight="1"/>
    <row r="3265" ht="42" customHeight="1"/>
    <row r="3266" ht="42" customHeight="1"/>
    <row r="3267" ht="42" customHeight="1"/>
    <row r="3268" ht="42" customHeight="1"/>
    <row r="3269" ht="42" customHeight="1"/>
    <row r="3270" ht="42" customHeight="1"/>
    <row r="3271" ht="42" customHeight="1"/>
    <row r="3272" ht="42" customHeight="1"/>
    <row r="3273" ht="42" customHeight="1"/>
    <row r="3274" ht="42" customHeight="1"/>
    <row r="3275" ht="42" customHeight="1"/>
    <row r="3276" ht="42" customHeight="1"/>
    <row r="3277" ht="42" customHeight="1"/>
    <row r="3278" ht="42" customHeight="1"/>
    <row r="3279" ht="42" customHeight="1"/>
    <row r="3280" ht="42" customHeight="1"/>
    <row r="3281" ht="42" customHeight="1"/>
    <row r="3282" ht="42" customHeight="1"/>
    <row r="3283" ht="42" customHeight="1"/>
    <row r="3284" ht="42" customHeight="1"/>
    <row r="3285" ht="42" customHeight="1"/>
    <row r="3286" ht="42" customHeight="1"/>
    <row r="3287" ht="42" customHeight="1"/>
    <row r="3288" ht="42" customHeight="1"/>
    <row r="3289" ht="42" customHeight="1"/>
    <row r="3290" ht="42" customHeight="1"/>
    <row r="3291" ht="42" customHeight="1"/>
    <row r="3292" ht="42" customHeight="1"/>
    <row r="3293" ht="42" customHeight="1"/>
    <row r="3294" ht="42" customHeight="1"/>
    <row r="3295" ht="42" customHeight="1"/>
    <row r="3296"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2650">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6355</v>
      </c>
      <c r="B1" s="8"/>
      <c r="C1" s="8"/>
      <c r="D1" s="8"/>
      <c r="E1" s="8"/>
      <c r="F1" s="8"/>
    </row>
    <row r="2" spans="1:6" ht="22.05" customHeight="1">
      <c r="A2" s="12" t="s">
        <v>6356</v>
      </c>
      <c r="B2" s="12"/>
      <c r="C2" s="12"/>
      <c r="D2" s="12"/>
      <c r="E2" s="12"/>
      <c r="F2" s="12"/>
    </row>
    <row r="4" spans="1:6" ht="30" customHeight="1">
      <c r="A4" s="1" t="s">
        <v>8</v>
      </c>
      <c r="B4" s="1" t="s">
        <v>9</v>
      </c>
      <c r="C4" s="1" t="s">
        <v>6357</v>
      </c>
      <c r="D4" s="1" t="s">
        <v>6358</v>
      </c>
      <c r="E4" s="1" t="s">
        <v>6359</v>
      </c>
      <c r="F4" s="1" t="s">
        <v>6360</v>
      </c>
    </row>
    <row r="5" spans="1:6" ht="31.05" customHeight="1">
      <c r="A5" s="6" t="s">
        <v>3489</v>
      </c>
      <c r="B5" s="2" t="s">
        <v>3490</v>
      </c>
      <c r="C5" s="2" t="s">
        <v>6361</v>
      </c>
      <c r="D5" s="3">
        <v>4</v>
      </c>
      <c r="E5" s="3">
        <v>3</v>
      </c>
      <c r="F5" s="3" t="str">
        <f>HYPERLINK("https://www.boe.es/gazeta/dias/1829/01/01/pdfs/GMD-1829-1.pdf","Abrir PDF")</f>
        <v>Abrir PDF</v>
      </c>
    </row>
    <row r="6" spans="1:6" ht="31.05" customHeight="1">
      <c r="A6" s="6" t="s">
        <v>416</v>
      </c>
      <c r="B6" s="2" t="s">
        <v>417</v>
      </c>
      <c r="C6" s="2" t="s">
        <v>6362</v>
      </c>
      <c r="D6" s="3">
        <v>4</v>
      </c>
      <c r="E6" s="3">
        <v>10</v>
      </c>
      <c r="F6" s="3" t="str">
        <f>HYPERLINK("https://www.boe.es/gazeta/dias/1829/01/03/pdfs/GMD-1829-2.pdf","Abrir PDF")</f>
        <v>Abrir PDF</v>
      </c>
    </row>
    <row r="7" spans="1:6" ht="31.05" customHeight="1">
      <c r="A7" s="6" t="s">
        <v>98</v>
      </c>
      <c r="B7" s="2" t="s">
        <v>99</v>
      </c>
      <c r="C7" s="2" t="s">
        <v>6363</v>
      </c>
      <c r="D7" s="3">
        <v>4</v>
      </c>
      <c r="E7" s="3">
        <v>10</v>
      </c>
      <c r="F7" s="3" t="str">
        <f>HYPERLINK("https://www.boe.es/gazeta/dias/1829/01/06/pdfs/GMD-1829-3.pdf","Abrir PDF")</f>
        <v>Abrir PDF</v>
      </c>
    </row>
    <row r="8" spans="1:6" ht="31.05" customHeight="1">
      <c r="A8" s="6" t="s">
        <v>485</v>
      </c>
      <c r="B8" s="2" t="s">
        <v>486</v>
      </c>
      <c r="C8" s="2" t="s">
        <v>6364</v>
      </c>
      <c r="D8" s="3">
        <v>4</v>
      </c>
      <c r="E8" s="3">
        <v>12</v>
      </c>
      <c r="F8" s="3" t="str">
        <f>HYPERLINK("https://www.boe.es/gazeta/dias/1829/01/08/pdfs/GMD-1829-4.pdf","Abrir PDF")</f>
        <v>Abrir PDF</v>
      </c>
    </row>
    <row r="9" spans="1:6" ht="31.05" customHeight="1">
      <c r="A9" s="6" t="s">
        <v>48</v>
      </c>
      <c r="B9" s="2" t="s">
        <v>49</v>
      </c>
      <c r="C9" s="2" t="s">
        <v>6365</v>
      </c>
      <c r="D9" s="3">
        <v>4</v>
      </c>
      <c r="E9" s="3">
        <v>3</v>
      </c>
      <c r="F9" s="3" t="str">
        <f>HYPERLINK("https://www.boe.es/gazeta/dias/1829/01/10/pdfs/GMD-1829-5.pdf","Abrir PDF")</f>
        <v>Abrir PDF</v>
      </c>
    </row>
    <row r="10" spans="1:6" ht="31.05" customHeight="1">
      <c r="A10" s="6" t="s">
        <v>1523</v>
      </c>
      <c r="B10" s="2" t="s">
        <v>1524</v>
      </c>
      <c r="C10" s="2" t="s">
        <v>6366</v>
      </c>
      <c r="D10" s="3">
        <v>4</v>
      </c>
      <c r="E10" s="3">
        <v>10</v>
      </c>
      <c r="F10" s="3" t="str">
        <f>HYPERLINK("https://www.boe.es/gazeta/dias/1829/01/13/pdfs/GMD-1829-6.pdf","Abrir PDF")</f>
        <v>Abrir PDF</v>
      </c>
    </row>
    <row r="11" spans="1:6" ht="31.05" customHeight="1">
      <c r="A11" s="6" t="s">
        <v>178</v>
      </c>
      <c r="B11" s="2" t="s">
        <v>179</v>
      </c>
      <c r="C11" s="2" t="s">
        <v>6367</v>
      </c>
      <c r="D11" s="3">
        <v>4</v>
      </c>
      <c r="E11" s="3">
        <v>43</v>
      </c>
      <c r="F11" s="3" t="str">
        <f>HYPERLINK("https://www.boe.es/gazeta/dias/1829/01/15/pdfs/GMD-1829-7.pdf","Abrir PDF")</f>
        <v>Abrir PDF</v>
      </c>
    </row>
    <row r="12" spans="1:6" ht="31.05" customHeight="1">
      <c r="A12" s="6" t="s">
        <v>1268</v>
      </c>
      <c r="B12" s="2" t="s">
        <v>1269</v>
      </c>
      <c r="C12" s="2" t="s">
        <v>6368</v>
      </c>
      <c r="D12" s="3">
        <v>4</v>
      </c>
      <c r="E12" s="3">
        <v>2</v>
      </c>
      <c r="F12" s="3" t="str">
        <f>HYPERLINK("https://www.boe.es/gazeta/dias/1829/01/17/pdfs/GMD-1829-8.pdf","Abrir PDF")</f>
        <v>Abrir PDF</v>
      </c>
    </row>
    <row r="13" spans="1:6" ht="31.05" customHeight="1">
      <c r="A13" s="6" t="s">
        <v>1347</v>
      </c>
      <c r="B13" s="2" t="s">
        <v>1348</v>
      </c>
      <c r="C13" s="2" t="s">
        <v>6369</v>
      </c>
      <c r="D13" s="3">
        <v>4</v>
      </c>
      <c r="E13" s="3">
        <v>9</v>
      </c>
      <c r="F13" s="3" t="str">
        <f>HYPERLINK("https://www.boe.es/gazeta/dias/1829/01/20/pdfs/GMD-1829-9.pdf","Abrir PDF")</f>
        <v>Abrir PDF</v>
      </c>
    </row>
    <row r="14" spans="1:6" ht="31.05" customHeight="1">
      <c r="A14" s="6" t="s">
        <v>111</v>
      </c>
      <c r="B14" s="2" t="s">
        <v>112</v>
      </c>
      <c r="C14" s="2" t="s">
        <v>6370</v>
      </c>
      <c r="D14" s="3">
        <v>4</v>
      </c>
      <c r="E14" s="3">
        <v>6</v>
      </c>
      <c r="F14" s="3" t="str">
        <f>HYPERLINK("https://www.boe.es/gazeta/dias/1829/01/22/pdfs/GMD-1829-10.pdf","Abrir PDF")</f>
        <v>Abrir PDF</v>
      </c>
    </row>
    <row r="15" spans="1:6" ht="31.05" customHeight="1">
      <c r="A15" s="6" t="s">
        <v>1679</v>
      </c>
      <c r="B15" s="2" t="s">
        <v>1680</v>
      </c>
      <c r="C15" s="2" t="s">
        <v>6371</v>
      </c>
      <c r="D15" s="3">
        <v>4</v>
      </c>
      <c r="E15" s="3">
        <v>10</v>
      </c>
      <c r="F15" s="3" t="str">
        <f>HYPERLINK("https://www.boe.es/gazeta/dias/1829/01/24/pdfs/GMD-1829-11.pdf","Abrir PDF")</f>
        <v>Abrir PDF</v>
      </c>
    </row>
    <row r="16" spans="1:6" ht="31.05" customHeight="1">
      <c r="A16" s="6" t="s">
        <v>521</v>
      </c>
      <c r="B16" s="2" t="s">
        <v>522</v>
      </c>
      <c r="C16" s="2" t="s">
        <v>6372</v>
      </c>
      <c r="D16" s="3">
        <v>4</v>
      </c>
      <c r="E16" s="3">
        <v>29</v>
      </c>
      <c r="F16" s="3" t="str">
        <f>HYPERLINK("https://www.boe.es/gazeta/dias/1829/01/27/pdfs/GMD-1829-12.pdf","Abrir PDF")</f>
        <v>Abrir PDF</v>
      </c>
    </row>
    <row r="17" spans="1:6" ht="31.05" customHeight="1">
      <c r="A17" s="6" t="s">
        <v>983</v>
      </c>
      <c r="B17" s="2" t="s">
        <v>984</v>
      </c>
      <c r="C17" s="2" t="s">
        <v>6373</v>
      </c>
      <c r="D17" s="3">
        <v>4</v>
      </c>
      <c r="E17" s="3">
        <v>17</v>
      </c>
      <c r="F17" s="3" t="str">
        <f>HYPERLINK("https://www.boe.es/gazeta/dias/1829/01/29/pdfs/GMD-1829-13.pdf","Abrir PDF")</f>
        <v>Abrir PDF</v>
      </c>
    </row>
    <row r="18" spans="1:6" ht="31.05" customHeight="1">
      <c r="A18" s="6" t="s">
        <v>102</v>
      </c>
      <c r="B18" s="2" t="s">
        <v>103</v>
      </c>
      <c r="C18" s="2" t="s">
        <v>6374</v>
      </c>
      <c r="D18" s="3">
        <v>4</v>
      </c>
      <c r="E18" s="3">
        <v>24</v>
      </c>
      <c r="F18" s="3" t="str">
        <f>HYPERLINK("https://www.boe.es/gazeta/dias/1829/01/31/pdfs/GMD-1829-14.pdf","Abrir PDF")</f>
        <v>Abrir PDF</v>
      </c>
    </row>
    <row r="19" spans="1:6" ht="31.05" customHeight="1">
      <c r="A19" s="6" t="s">
        <v>2652</v>
      </c>
      <c r="B19" s="2" t="s">
        <v>2653</v>
      </c>
      <c r="C19" s="2" t="s">
        <v>6375</v>
      </c>
      <c r="D19" s="3">
        <v>4</v>
      </c>
      <c r="E19" s="3">
        <v>7</v>
      </c>
      <c r="F19" s="3" t="str">
        <f>HYPERLINK("https://www.boe.es/gazeta/dias/1829/02/03/pdfs/GMD-1829-15.pdf","Abrir PDF")</f>
        <v>Abrir PDF</v>
      </c>
    </row>
    <row r="20" spans="1:6" ht="31.05" customHeight="1">
      <c r="A20" s="6" t="s">
        <v>564</v>
      </c>
      <c r="B20" s="2" t="s">
        <v>565</v>
      </c>
      <c r="C20" s="2" t="s">
        <v>6376</v>
      </c>
      <c r="D20" s="3">
        <v>4</v>
      </c>
      <c r="E20" s="3">
        <v>10</v>
      </c>
      <c r="F20" s="3" t="str">
        <f>HYPERLINK("https://www.boe.es/gazeta/dias/1829/02/05/pdfs/GMD-1829-16.pdf","Abrir PDF")</f>
        <v>Abrir PDF</v>
      </c>
    </row>
    <row r="21" spans="1:6" ht="31.05" customHeight="1">
      <c r="A21" s="6" t="s">
        <v>727</v>
      </c>
      <c r="B21" s="2" t="s">
        <v>728</v>
      </c>
      <c r="C21" s="2" t="s">
        <v>6377</v>
      </c>
      <c r="D21" s="3">
        <v>4</v>
      </c>
      <c r="E21" s="3">
        <v>8</v>
      </c>
      <c r="F21" s="3" t="str">
        <f>HYPERLINK("https://www.boe.es/gazeta/dias/1829/02/07/pdfs/GMD-1829-17.pdf","Abrir PDF")</f>
        <v>Abrir PDF</v>
      </c>
    </row>
    <row r="22" spans="1:6" ht="31.05" customHeight="1">
      <c r="A22" s="6" t="s">
        <v>433</v>
      </c>
      <c r="B22" s="2" t="s">
        <v>434</v>
      </c>
      <c r="C22" s="2" t="s">
        <v>6378</v>
      </c>
      <c r="D22" s="3">
        <v>4</v>
      </c>
      <c r="E22" s="3">
        <v>11</v>
      </c>
      <c r="F22" s="3" t="str">
        <f>HYPERLINK("https://www.boe.es/gazeta/dias/1829/02/10/pdfs/GMD-1829-18.pdf","Abrir PDF")</f>
        <v>Abrir PDF</v>
      </c>
    </row>
    <row r="23" spans="1:6" ht="31.05" customHeight="1">
      <c r="A23" s="6" t="s">
        <v>456</v>
      </c>
      <c r="B23" s="2" t="s">
        <v>457</v>
      </c>
      <c r="C23" s="2" t="s">
        <v>6379</v>
      </c>
      <c r="D23" s="3">
        <v>4</v>
      </c>
      <c r="E23" s="3">
        <v>24</v>
      </c>
      <c r="F23" s="3" t="str">
        <f>HYPERLINK("https://www.boe.es/gazeta/dias/1829/02/12/pdfs/GMD-1829-19.pdf","Abrir PDF")</f>
        <v>Abrir PDF</v>
      </c>
    </row>
    <row r="24" spans="1:6" ht="31.05" customHeight="1">
      <c r="A24" s="6" t="s">
        <v>441</v>
      </c>
      <c r="B24" s="2" t="s">
        <v>442</v>
      </c>
      <c r="C24" s="2" t="s">
        <v>6380</v>
      </c>
      <c r="D24" s="3">
        <v>4</v>
      </c>
      <c r="E24" s="3">
        <v>4</v>
      </c>
      <c r="F24" s="3" t="str">
        <f>HYPERLINK("https://www.boe.es/gazeta/dias/1829/02/14/pdfs/GMD-1829-20.pdf","Abrir PDF")</f>
        <v>Abrir PDF</v>
      </c>
    </row>
    <row r="25" spans="1:6" ht="31.05" customHeight="1">
      <c r="A25" s="6" t="s">
        <v>702</v>
      </c>
      <c r="B25" s="2" t="s">
        <v>703</v>
      </c>
      <c r="C25" s="2" t="s">
        <v>6381</v>
      </c>
      <c r="D25" s="3">
        <v>4</v>
      </c>
      <c r="E25" s="3">
        <v>13</v>
      </c>
      <c r="F25" s="3" t="str">
        <f>HYPERLINK("https://www.boe.es/gazeta/dias/1829/02/17/pdfs/GMD-1829-21.pdf","Abrir PDF")</f>
        <v>Abrir PDF</v>
      </c>
    </row>
    <row r="26" spans="1:6" ht="31.05" customHeight="1">
      <c r="A26" s="6" t="s">
        <v>62</v>
      </c>
      <c r="B26" s="2" t="s">
        <v>63</v>
      </c>
      <c r="C26" s="2" t="s">
        <v>6382</v>
      </c>
      <c r="D26" s="3">
        <v>4</v>
      </c>
      <c r="E26" s="3">
        <v>27</v>
      </c>
      <c r="F26" s="3" t="str">
        <f>HYPERLINK("https://www.boe.es/gazeta/dias/1829/02/19/pdfs/GMD-1829-22.pdf","Abrir PDF")</f>
        <v>Abrir PDF</v>
      </c>
    </row>
    <row r="27" spans="1:6" ht="31.05" customHeight="1">
      <c r="A27" s="6" t="s">
        <v>79</v>
      </c>
      <c r="B27" s="2" t="s">
        <v>80</v>
      </c>
      <c r="C27" s="2" t="s">
        <v>6383</v>
      </c>
      <c r="D27" s="3">
        <v>4</v>
      </c>
      <c r="E27" s="3">
        <v>11</v>
      </c>
      <c r="F27" s="3" t="str">
        <f>HYPERLINK("https://www.boe.es/gazeta/dias/1829/02/21/pdfs/GMD-1829-23.pdf","Abrir PDF")</f>
        <v>Abrir PDF</v>
      </c>
    </row>
    <row r="28" spans="1:6" ht="31.05" customHeight="1">
      <c r="A28" s="6" t="s">
        <v>2050</v>
      </c>
      <c r="B28" s="2" t="s">
        <v>2051</v>
      </c>
      <c r="C28" s="2" t="s">
        <v>6384</v>
      </c>
      <c r="D28" s="3">
        <v>4</v>
      </c>
      <c r="E28" s="3">
        <v>3</v>
      </c>
      <c r="F28" s="3" t="str">
        <f>HYPERLINK("https://www.boe.es/gazeta/dias/1829/02/24/pdfs/GMD-1829-24.pdf","Abrir PDF")</f>
        <v>Abrir PDF</v>
      </c>
    </row>
    <row r="29" spans="1:6" ht="31.05" customHeight="1">
      <c r="A29" s="6" t="s">
        <v>874</v>
      </c>
      <c r="B29" s="2" t="s">
        <v>875</v>
      </c>
      <c r="C29" s="2" t="s">
        <v>6385</v>
      </c>
      <c r="D29" s="3">
        <v>4</v>
      </c>
      <c r="E29" s="3">
        <v>10</v>
      </c>
      <c r="F29" s="3" t="str">
        <f>HYPERLINK("https://www.boe.es/gazeta/dias/1829/02/26/pdfs/GMD-1829-25.pdf","Abrir PDF")</f>
        <v>Abrir PDF</v>
      </c>
    </row>
    <row r="30" spans="1:6" ht="31.05" customHeight="1">
      <c r="A30" s="6" t="s">
        <v>91</v>
      </c>
      <c r="B30" s="2" t="s">
        <v>92</v>
      </c>
      <c r="C30" s="2" t="s">
        <v>6386</v>
      </c>
      <c r="D30" s="3">
        <v>4</v>
      </c>
      <c r="E30" s="3">
        <v>7</v>
      </c>
      <c r="F30" s="3" t="str">
        <f>HYPERLINK("https://www.boe.es/gazeta/dias/1829/02/28/pdfs/GMD-1829-26.pdf","Abrir PDF")</f>
        <v>Abrir PDF</v>
      </c>
    </row>
    <row r="31" spans="1:6" ht="31.05" customHeight="1">
      <c r="A31" s="6" t="s">
        <v>339</v>
      </c>
      <c r="B31" s="2" t="s">
        <v>340</v>
      </c>
      <c r="C31" s="2" t="s">
        <v>6387</v>
      </c>
      <c r="D31" s="3">
        <v>4</v>
      </c>
      <c r="E31" s="3">
        <v>26</v>
      </c>
      <c r="F31" s="3" t="str">
        <f>HYPERLINK("https://www.boe.es/gazeta/dias/1829/03/03/pdfs/GMD-1829-27.pdf","Abrir PDF")</f>
        <v>Abrir PDF</v>
      </c>
    </row>
    <row r="32" spans="1:6" ht="31.05" customHeight="1">
      <c r="A32" s="6" t="s">
        <v>461</v>
      </c>
      <c r="B32" s="2" t="s">
        <v>462</v>
      </c>
      <c r="C32" s="2" t="s">
        <v>6388</v>
      </c>
      <c r="D32" s="3">
        <v>4</v>
      </c>
      <c r="E32" s="3">
        <v>17</v>
      </c>
      <c r="F32" s="3" t="str">
        <f>HYPERLINK("https://www.boe.es/gazeta/dias/1829/03/05/pdfs/GMD-1829-28.pdf","Abrir PDF")</f>
        <v>Abrir PDF</v>
      </c>
    </row>
    <row r="33" spans="1:6" ht="31.05" customHeight="1">
      <c r="A33" s="6" t="s">
        <v>233</v>
      </c>
      <c r="B33" s="2" t="s">
        <v>234</v>
      </c>
      <c r="C33" s="2" t="s">
        <v>6389</v>
      </c>
      <c r="D33" s="3">
        <v>4</v>
      </c>
      <c r="E33" s="3">
        <v>23</v>
      </c>
      <c r="F33" s="3" t="str">
        <f>HYPERLINK("https://www.boe.es/gazeta/dias/1829/03/07/pdfs/GMD-1829-29.pdf","Abrir PDF")</f>
        <v>Abrir PDF</v>
      </c>
    </row>
    <row r="34" spans="1:6" ht="31.05" customHeight="1">
      <c r="A34" s="6" t="s">
        <v>498</v>
      </c>
      <c r="B34" s="2" t="s">
        <v>499</v>
      </c>
      <c r="C34" s="2" t="s">
        <v>6390</v>
      </c>
      <c r="D34" s="3">
        <v>4</v>
      </c>
      <c r="E34" s="3">
        <v>9</v>
      </c>
      <c r="F34" s="3" t="str">
        <f>HYPERLINK("https://www.boe.es/gazeta/dias/1829/03/10/pdfs/GMD-1829-30.pdf","Abrir PDF")</f>
        <v>Abrir PDF</v>
      </c>
    </row>
    <row r="35" spans="1:6" ht="31.05" customHeight="1">
      <c r="A35" s="6" t="s">
        <v>754</v>
      </c>
      <c r="B35" s="2" t="s">
        <v>755</v>
      </c>
      <c r="C35" s="2" t="s">
        <v>6391</v>
      </c>
      <c r="D35" s="3">
        <v>4</v>
      </c>
      <c r="E35" s="3">
        <v>9</v>
      </c>
      <c r="F35" s="3" t="str">
        <f>HYPERLINK("https://www.boe.es/gazeta/dias/1829/03/12/pdfs/GMD-1829-31.pdf","Abrir PDF")</f>
        <v>Abrir PDF</v>
      </c>
    </row>
    <row r="36" spans="1:6" ht="31.05" customHeight="1">
      <c r="A36" s="6" t="s">
        <v>107</v>
      </c>
      <c r="B36" s="2" t="s">
        <v>108</v>
      </c>
      <c r="C36" s="2" t="s">
        <v>6392</v>
      </c>
      <c r="D36" s="3">
        <v>4</v>
      </c>
      <c r="E36" s="3">
        <v>19</v>
      </c>
      <c r="F36" s="3" t="str">
        <f>HYPERLINK("https://www.boe.es/gazeta/dias/1829/03/14/pdfs/GMD-1829-32.pdf","Abrir PDF")</f>
        <v>Abrir PDF</v>
      </c>
    </row>
    <row r="37" spans="1:6" ht="31.05" customHeight="1">
      <c r="A37" s="6" t="s">
        <v>1206</v>
      </c>
      <c r="B37" s="2" t="s">
        <v>1207</v>
      </c>
      <c r="C37" s="2" t="s">
        <v>6393</v>
      </c>
      <c r="D37" s="3">
        <v>4</v>
      </c>
      <c r="E37" s="3">
        <v>10</v>
      </c>
      <c r="F37" s="3" t="str">
        <f>HYPERLINK("https://www.boe.es/gazeta/dias/1829/03/17/pdfs/GMD-1829-33.pdf","Abrir PDF")</f>
        <v>Abrir PDF</v>
      </c>
    </row>
    <row r="38" spans="1:6" ht="31.05" customHeight="1">
      <c r="A38" s="6" t="s">
        <v>793</v>
      </c>
      <c r="B38" s="2" t="s">
        <v>794</v>
      </c>
      <c r="C38" s="2" t="s">
        <v>6394</v>
      </c>
      <c r="D38" s="3">
        <v>4</v>
      </c>
      <c r="E38" s="3">
        <v>15</v>
      </c>
      <c r="F38" s="3" t="str">
        <f>HYPERLINK("https://www.boe.es/gazeta/dias/1829/03/19/pdfs/GMD-1829-34.pdf","Abrir PDF")</f>
        <v>Abrir PDF</v>
      </c>
    </row>
    <row r="39" spans="1:6" ht="31.05" customHeight="1">
      <c r="A39" s="6" t="s">
        <v>294</v>
      </c>
      <c r="B39" s="2" t="s">
        <v>295</v>
      </c>
      <c r="C39" s="2" t="s">
        <v>6395</v>
      </c>
      <c r="D39" s="3">
        <v>4</v>
      </c>
      <c r="E39" s="3">
        <v>23</v>
      </c>
      <c r="F39" s="3" t="str">
        <f>HYPERLINK("https://www.boe.es/gazeta/dias/1829/03/21/pdfs/GMD-1829-35.pdf","Abrir PDF")</f>
        <v>Abrir PDF</v>
      </c>
    </row>
    <row r="40" spans="1:6" ht="31.05" customHeight="1">
      <c r="A40" s="6" t="s">
        <v>660</v>
      </c>
      <c r="B40" s="2" t="s">
        <v>661</v>
      </c>
      <c r="C40" s="2" t="s">
        <v>6396</v>
      </c>
      <c r="D40" s="3">
        <v>4</v>
      </c>
      <c r="E40" s="3">
        <v>1</v>
      </c>
      <c r="F40" s="3" t="str">
        <f>HYPERLINK("https://www.boe.es/gazeta/dias/1829/03/24/pdfs/GMD-1829-36.pdf","Abrir PDF")</f>
        <v>Abrir PDF</v>
      </c>
    </row>
    <row r="41" spans="1:6" ht="31.05" customHeight="1">
      <c r="A41" s="6" t="s">
        <v>363</v>
      </c>
      <c r="B41" s="2" t="s">
        <v>364</v>
      </c>
      <c r="C41" s="2" t="s">
        <v>6397</v>
      </c>
      <c r="D41" s="3">
        <v>4</v>
      </c>
      <c r="E41" s="3">
        <v>20</v>
      </c>
      <c r="F41" s="3" t="str">
        <f>HYPERLINK("https://www.boe.es/gazeta/dias/1829/03/26/pdfs/GMD-1829-37.pdf","Abrir PDF")</f>
        <v>Abrir PDF</v>
      </c>
    </row>
    <row r="42" spans="1:6" ht="31.05" customHeight="1">
      <c r="A42" s="6" t="s">
        <v>623</v>
      </c>
      <c r="B42" s="2" t="s">
        <v>624</v>
      </c>
      <c r="C42" s="2" t="s">
        <v>6398</v>
      </c>
      <c r="D42" s="3">
        <v>4</v>
      </c>
      <c r="E42" s="3">
        <v>12</v>
      </c>
      <c r="F42" s="3" t="str">
        <f>HYPERLINK("https://www.boe.es/gazeta/dias/1829/03/28/pdfs/GMD-1829-38.pdf","Abrir PDF")</f>
        <v>Abrir PDF</v>
      </c>
    </row>
    <row r="43" spans="1:6" ht="31.05" customHeight="1">
      <c r="A43" s="6" t="s">
        <v>987</v>
      </c>
      <c r="B43" s="2" t="s">
        <v>988</v>
      </c>
      <c r="C43" s="2" t="s">
        <v>6399</v>
      </c>
      <c r="D43" s="3">
        <v>4</v>
      </c>
      <c r="E43" s="3">
        <v>12</v>
      </c>
      <c r="F43" s="3" t="str">
        <f>HYPERLINK("https://www.boe.es/gazeta/dias/1829/03/31/pdfs/GMD-1829-39.pdf","Abrir PDF")</f>
        <v>Abrir PDF</v>
      </c>
    </row>
    <row r="44" spans="1:6" ht="31.05" customHeight="1">
      <c r="A44" s="6" t="s">
        <v>732</v>
      </c>
      <c r="B44" s="2" t="s">
        <v>733</v>
      </c>
      <c r="C44" s="2" t="s">
        <v>6400</v>
      </c>
      <c r="D44" s="3">
        <v>4</v>
      </c>
      <c r="E44" s="3">
        <v>9</v>
      </c>
      <c r="F44" s="3" t="str">
        <f>HYPERLINK("https://www.boe.es/gazeta/dias/1829/04/02/pdfs/GMD-1829-40.pdf","Abrir PDF")</f>
        <v>Abrir PDF</v>
      </c>
    </row>
    <row r="45" spans="1:6" ht="31.05" customHeight="1">
      <c r="A45" s="6" t="s">
        <v>1002</v>
      </c>
      <c r="B45" s="2" t="s">
        <v>1003</v>
      </c>
      <c r="C45" s="2" t="s">
        <v>6401</v>
      </c>
      <c r="D45" s="3">
        <v>4</v>
      </c>
      <c r="E45" s="3">
        <v>12</v>
      </c>
      <c r="F45" s="3" t="str">
        <f>HYPERLINK("https://www.boe.es/gazeta/dias/1829/04/04/pdfs/GMD-1829-41.pdf","Abrir PDF")</f>
        <v>Abrir PDF</v>
      </c>
    </row>
    <row r="46" spans="1:6" ht="31.05" customHeight="1">
      <c r="A46" s="6" t="s">
        <v>202</v>
      </c>
      <c r="B46" s="2" t="s">
        <v>203</v>
      </c>
      <c r="C46" s="2" t="s">
        <v>6402</v>
      </c>
      <c r="D46" s="3">
        <v>4</v>
      </c>
      <c r="E46" s="3">
        <v>46</v>
      </c>
      <c r="F46" s="3" t="str">
        <f>HYPERLINK("https://www.boe.es/gazeta/dias/1829/04/07/pdfs/GMD-1829-42.pdf","Abrir PDF")</f>
        <v>Abrir PDF</v>
      </c>
    </row>
    <row r="47" spans="1:6" ht="31.05" customHeight="1">
      <c r="A47" s="6" t="s">
        <v>1387</v>
      </c>
      <c r="B47" s="2" t="s">
        <v>1388</v>
      </c>
      <c r="C47" s="2" t="s">
        <v>6403</v>
      </c>
      <c r="D47" s="3">
        <v>4</v>
      </c>
      <c r="E47" s="3">
        <v>9</v>
      </c>
      <c r="F47" s="3" t="str">
        <f>HYPERLINK("https://www.boe.es/gazeta/dias/1829/04/09/pdfs/GMD-1829-43.pdf","Abrir PDF")</f>
        <v>Abrir PDF</v>
      </c>
    </row>
    <row r="48" spans="1:6" ht="31.05" customHeight="1">
      <c r="A48" s="6" t="s">
        <v>671</v>
      </c>
      <c r="B48" s="2" t="s">
        <v>672</v>
      </c>
      <c r="C48" s="2" t="s">
        <v>6404</v>
      </c>
      <c r="D48" s="3">
        <v>4</v>
      </c>
      <c r="E48" s="3">
        <v>16</v>
      </c>
      <c r="F48" s="3" t="str">
        <f>HYPERLINK("https://www.boe.es/gazeta/dias/1829/04/11/pdfs/GMD-1829-44.pdf","Abrir PDF")</f>
        <v>Abrir PDF</v>
      </c>
    </row>
    <row r="49" spans="1:6" ht="31.05" customHeight="1">
      <c r="A49" s="6" t="s">
        <v>1501</v>
      </c>
      <c r="B49" s="2" t="s">
        <v>1502</v>
      </c>
      <c r="C49" s="2" t="s">
        <v>6405</v>
      </c>
      <c r="D49" s="3">
        <v>4</v>
      </c>
      <c r="E49" s="3">
        <v>16</v>
      </c>
      <c r="F49" s="3" t="str">
        <f>HYPERLINK("https://www.boe.es/gazeta/dias/1829/04/14/pdfs/GMD-1829-45.pdf","Abrir PDF")</f>
        <v>Abrir PDF</v>
      </c>
    </row>
    <row r="50" spans="1:6" ht="31.05" customHeight="1">
      <c r="A50" s="6" t="s">
        <v>94</v>
      </c>
      <c r="B50" s="2" t="s">
        <v>95</v>
      </c>
      <c r="C50" s="2" t="s">
        <v>6406</v>
      </c>
      <c r="D50" s="3">
        <v>4</v>
      </c>
      <c r="E50" s="3">
        <v>9</v>
      </c>
      <c r="F50" s="3" t="str">
        <f>HYPERLINK("https://www.boe.es/gazeta/dias/1829/04/16/pdfs/GMD-1829-46.pdf","Abrir PDF")</f>
        <v>Abrir PDF</v>
      </c>
    </row>
    <row r="51" spans="1:6" ht="31.05" customHeight="1">
      <c r="A51" s="6" t="s">
        <v>1142</v>
      </c>
      <c r="B51" s="2" t="s">
        <v>1143</v>
      </c>
      <c r="C51" s="2" t="s">
        <v>6407</v>
      </c>
      <c r="D51" s="3">
        <v>4</v>
      </c>
      <c r="E51" s="3">
        <v>9</v>
      </c>
      <c r="F51" s="3" t="str">
        <f>HYPERLINK("https://www.boe.es/gazeta/dias/1829/04/18/pdfs/GMD-1829-47.pdf","Abrir PDF")</f>
        <v>Abrir PDF</v>
      </c>
    </row>
    <row r="52" spans="1:6" ht="31.05" customHeight="1">
      <c r="A52" s="6" t="s">
        <v>593</v>
      </c>
      <c r="B52" s="2" t="s">
        <v>594</v>
      </c>
      <c r="C52" s="2" t="s">
        <v>6408</v>
      </c>
      <c r="D52" s="3">
        <v>4</v>
      </c>
      <c r="E52" s="3">
        <v>6</v>
      </c>
      <c r="F52" s="3" t="str">
        <f>HYPERLINK("https://www.boe.es/gazeta/dias/1829/04/21/pdfs/GMD-1829-48.pdf","Abrir PDF")</f>
        <v>Abrir PDF</v>
      </c>
    </row>
    <row r="53" spans="1:6" ht="31.05" customHeight="1">
      <c r="A53" s="6" t="s">
        <v>256</v>
      </c>
      <c r="B53" s="2" t="s">
        <v>257</v>
      </c>
      <c r="C53" s="2" t="s">
        <v>6409</v>
      </c>
      <c r="D53" s="3">
        <v>4</v>
      </c>
      <c r="E53" s="3">
        <v>6</v>
      </c>
      <c r="F53" s="3" t="str">
        <f>HYPERLINK("https://www.boe.es/gazeta/dias/1829/04/23/pdfs/GMD-1829-49.pdf","Abrir PDF")</f>
        <v>Abrir PDF</v>
      </c>
    </row>
    <row r="54" spans="1:6" ht="31.05" customHeight="1">
      <c r="A54" s="6" t="s">
        <v>576</v>
      </c>
      <c r="B54" s="2" t="s">
        <v>577</v>
      </c>
      <c r="C54" s="2" t="s">
        <v>6410</v>
      </c>
      <c r="D54" s="3">
        <v>4</v>
      </c>
      <c r="E54" s="3">
        <v>12</v>
      </c>
      <c r="F54" s="3" t="str">
        <f>HYPERLINK("https://www.boe.es/gazeta/dias/1829/04/25/pdfs/GMD-1829-50.pdf","Abrir PDF")</f>
        <v>Abrir PDF</v>
      </c>
    </row>
    <row r="55" spans="1:6" ht="31.05" customHeight="1">
      <c r="A55" s="6" t="s">
        <v>228</v>
      </c>
      <c r="B55" s="2" t="s">
        <v>229</v>
      </c>
      <c r="C55" s="2" t="s">
        <v>6411</v>
      </c>
      <c r="D55" s="3">
        <v>4</v>
      </c>
      <c r="E55" s="3">
        <v>9</v>
      </c>
      <c r="F55" s="3" t="str">
        <f>HYPERLINK("https://www.boe.es/gazeta/dias/1829/04/28/pdfs/GMD-1829-51.pdf","Abrir PDF")</f>
        <v>Abrir PDF</v>
      </c>
    </row>
    <row r="56" spans="1:6" ht="31.05" customHeight="1">
      <c r="A56" s="6" t="s">
        <v>137</v>
      </c>
      <c r="B56" s="2" t="s">
        <v>138</v>
      </c>
      <c r="C56" s="2" t="s">
        <v>6412</v>
      </c>
      <c r="D56" s="3">
        <v>4</v>
      </c>
      <c r="E56" s="3">
        <v>8</v>
      </c>
      <c r="F56" s="3" t="str">
        <f>HYPERLINK("https://www.boe.es/gazeta/dias/1829/04/30/pdfs/GMD-1829-52.pdf","Abrir PDF")</f>
        <v>Abrir PDF</v>
      </c>
    </row>
    <row r="57" spans="1:6" ht="31.05" customHeight="1">
      <c r="A57" s="6" t="s">
        <v>188</v>
      </c>
      <c r="B57" s="2" t="s">
        <v>189</v>
      </c>
      <c r="C57" s="2" t="s">
        <v>6413</v>
      </c>
      <c r="D57" s="3">
        <v>4</v>
      </c>
      <c r="E57" s="3">
        <v>31</v>
      </c>
      <c r="F57" s="3" t="str">
        <f>HYPERLINK("https://www.boe.es/gazeta/dias/1829/05/02/pdfs/GMD-1829-53.pdf","Abrir PDF")</f>
        <v>Abrir PDF</v>
      </c>
    </row>
    <row r="58" spans="1:6" ht="31.05" customHeight="1">
      <c r="A58" s="6" t="s">
        <v>1562</v>
      </c>
      <c r="B58" s="2" t="s">
        <v>1563</v>
      </c>
      <c r="C58" s="2" t="s">
        <v>6414</v>
      </c>
      <c r="D58" s="3">
        <v>4</v>
      </c>
      <c r="E58" s="3">
        <v>8</v>
      </c>
      <c r="F58" s="3" t="str">
        <f>HYPERLINK("https://www.boe.es/gazeta/dias/1829/05/05/pdfs/GMD-1829-54.pdf","Abrir PDF")</f>
        <v>Abrir PDF</v>
      </c>
    </row>
    <row r="59" spans="1:6" ht="31.05" customHeight="1">
      <c r="A59" s="6" t="s">
        <v>194</v>
      </c>
      <c r="B59" s="2" t="s">
        <v>195</v>
      </c>
      <c r="C59" s="2" t="s">
        <v>6415</v>
      </c>
      <c r="D59" s="3">
        <v>4</v>
      </c>
      <c r="E59" s="3">
        <v>44</v>
      </c>
      <c r="F59" s="3" t="str">
        <f>HYPERLINK("https://www.boe.es/gazeta/dias/1829/05/07/pdfs/GMD-1829-55.pdf","Abrir PDF")</f>
        <v>Abrir PDF</v>
      </c>
    </row>
    <row r="60" spans="1:6" ht="31.05" customHeight="1">
      <c r="A60" s="6" t="s">
        <v>124</v>
      </c>
      <c r="B60" s="2" t="s">
        <v>125</v>
      </c>
      <c r="C60" s="2" t="s">
        <v>6416</v>
      </c>
      <c r="D60" s="3">
        <v>4</v>
      </c>
      <c r="E60" s="3">
        <v>15</v>
      </c>
      <c r="F60" s="3" t="str">
        <f>HYPERLINK("https://www.boe.es/gazeta/dias/1829/05/09/pdfs/GMD-1829-56.pdf","Abrir PDF")</f>
        <v>Abrir PDF</v>
      </c>
    </row>
    <row r="61" spans="1:6" ht="31.05" customHeight="1">
      <c r="A61" s="6" t="s">
        <v>124</v>
      </c>
      <c r="B61" s="2" t="s">
        <v>6417</v>
      </c>
      <c r="C61" s="2" t="s">
        <v>6418</v>
      </c>
      <c r="D61" s="3">
        <v>1</v>
      </c>
      <c r="E61" s="3">
        <v>0</v>
      </c>
      <c r="F61" s="3" t="str">
        <f>HYPERLINK("https://www.boe.es/gazeta/dias/1829/05/09/pdfs/GMD-1829-57E.pdf","Abrir PDF")</f>
        <v>Abrir PDF</v>
      </c>
    </row>
    <row r="62" spans="1:6" ht="31.05" customHeight="1">
      <c r="A62" s="6" t="s">
        <v>6419</v>
      </c>
      <c r="B62" s="2" t="s">
        <v>6420</v>
      </c>
      <c r="C62" s="2" t="s">
        <v>6421</v>
      </c>
      <c r="D62" s="3">
        <v>1</v>
      </c>
      <c r="E62" s="3">
        <v>0</v>
      </c>
      <c r="F62" s="3" t="str">
        <f>HYPERLINK("https://www.boe.es/gazeta/dias/1829/05/10/pdfs/GMD-1829-58E.pdf","Abrir PDF")</f>
        <v>Abrir PDF</v>
      </c>
    </row>
    <row r="63" spans="1:6" ht="31.05" customHeight="1">
      <c r="A63" s="6" t="s">
        <v>6419</v>
      </c>
      <c r="B63" s="2" t="s">
        <v>6422</v>
      </c>
      <c r="C63" s="2" t="s">
        <v>6423</v>
      </c>
      <c r="D63" s="3">
        <v>1</v>
      </c>
      <c r="E63" s="3">
        <v>0</v>
      </c>
      <c r="F63" s="3" t="str">
        <f>HYPERLINK("https://www.boe.es/gazeta/dias/1829/05/10/pdfs/GMD-1829-59E.pdf","Abrir PDF")</f>
        <v>Abrir PDF</v>
      </c>
    </row>
    <row r="64" spans="1:6" ht="31.05" customHeight="1">
      <c r="A64" s="6" t="s">
        <v>6424</v>
      </c>
      <c r="B64" s="2" t="s">
        <v>6425</v>
      </c>
      <c r="C64" s="2" t="s">
        <v>6426</v>
      </c>
      <c r="D64" s="3">
        <v>1</v>
      </c>
      <c r="E64" s="3">
        <v>0</v>
      </c>
      <c r="F64" s="3" t="str">
        <f>HYPERLINK("https://www.boe.es/gazeta/dias/1829/05/11/pdfs/GMD-1829-60E.pdf","Abrir PDF")</f>
        <v>Abrir PDF</v>
      </c>
    </row>
    <row r="65" spans="1:6" ht="31.05" customHeight="1">
      <c r="A65" s="6" t="s">
        <v>6424</v>
      </c>
      <c r="B65" s="2" t="s">
        <v>6427</v>
      </c>
      <c r="C65" s="2" t="s">
        <v>6428</v>
      </c>
      <c r="D65" s="3">
        <v>1</v>
      </c>
      <c r="E65" s="3">
        <v>0</v>
      </c>
      <c r="F65" s="3" t="str">
        <f>HYPERLINK("https://www.boe.es/gazeta/dias/1829/05/11/pdfs/GMD-1829-61E.pdf","Abrir PDF")</f>
        <v>Abrir PDF</v>
      </c>
    </row>
    <row r="66" spans="1:6" ht="31.05" customHeight="1">
      <c r="A66" s="6" t="s">
        <v>798</v>
      </c>
      <c r="B66" s="2" t="s">
        <v>799</v>
      </c>
      <c r="C66" s="2" t="s">
        <v>6429</v>
      </c>
      <c r="D66" s="3">
        <v>4</v>
      </c>
      <c r="E66" s="3">
        <v>16</v>
      </c>
      <c r="F66" s="3" t="str">
        <f>HYPERLINK("https://www.boe.es/gazeta/dias/1829/05/12/pdfs/GMD-1829-62.pdf","Abrir PDF")</f>
        <v>Abrir PDF</v>
      </c>
    </row>
    <row r="67" spans="1:6" ht="31.05" customHeight="1">
      <c r="A67" s="6" t="s">
        <v>798</v>
      </c>
      <c r="B67" s="2" t="s">
        <v>6430</v>
      </c>
      <c r="C67" s="2" t="s">
        <v>6431</v>
      </c>
      <c r="D67" s="3">
        <v>1</v>
      </c>
      <c r="E67" s="3">
        <v>0</v>
      </c>
      <c r="F67" s="3" t="str">
        <f>HYPERLINK("https://www.boe.es/gazeta/dias/1829/05/12/pdfs/GMD-1829-63E.pdf","Abrir PDF")</f>
        <v>Abrir PDF</v>
      </c>
    </row>
    <row r="68" spans="1:6" ht="31.05" customHeight="1">
      <c r="A68" s="6" t="s">
        <v>798</v>
      </c>
      <c r="B68" s="2" t="s">
        <v>6432</v>
      </c>
      <c r="C68" s="2" t="s">
        <v>6433</v>
      </c>
      <c r="D68" s="3">
        <v>1</v>
      </c>
      <c r="E68" s="3">
        <v>0</v>
      </c>
      <c r="F68" s="3" t="str">
        <f>HYPERLINK("https://www.boe.es/gazeta/dias/1829/05/12/pdfs/GMD-1829-64E.pdf","Abrir PDF")</f>
        <v>Abrir PDF</v>
      </c>
    </row>
    <row r="69" spans="1:6" ht="31.05" customHeight="1">
      <c r="A69" s="6" t="s">
        <v>6434</v>
      </c>
      <c r="B69" s="2" t="s">
        <v>6435</v>
      </c>
      <c r="C69" s="2" t="s">
        <v>6436</v>
      </c>
      <c r="D69" s="3">
        <v>1</v>
      </c>
      <c r="E69" s="3">
        <v>0</v>
      </c>
      <c r="F69" s="3" t="str">
        <f>HYPERLINK("https://www.boe.es/gazeta/dias/1829/05/13/pdfs/GMD-1829-65E.pdf","Abrir PDF")</f>
        <v>Abrir PDF</v>
      </c>
    </row>
    <row r="70" spans="1:6" ht="31.05" customHeight="1">
      <c r="A70" s="6" t="s">
        <v>6434</v>
      </c>
      <c r="B70" s="2" t="s">
        <v>6437</v>
      </c>
      <c r="C70" s="2" t="s">
        <v>6438</v>
      </c>
      <c r="D70" s="3">
        <v>1</v>
      </c>
      <c r="E70" s="3">
        <v>0</v>
      </c>
      <c r="F70" s="3" t="str">
        <f>HYPERLINK("https://www.boe.es/gazeta/dias/1829/05/13/pdfs/GMD-1829-66E.pdf","Abrir PDF")</f>
        <v>Abrir PDF</v>
      </c>
    </row>
    <row r="71" spans="1:6" ht="31.05" customHeight="1">
      <c r="A71" s="6" t="s">
        <v>1634</v>
      </c>
      <c r="B71" s="2" t="s">
        <v>1635</v>
      </c>
      <c r="C71" s="2" t="s">
        <v>6439</v>
      </c>
      <c r="D71" s="3">
        <v>4</v>
      </c>
      <c r="E71" s="3">
        <v>5</v>
      </c>
      <c r="F71" s="3" t="str">
        <f>HYPERLINK("https://www.boe.es/gazeta/dias/1829/05/14/pdfs/GMD-1829-67.pdf","Abrir PDF")</f>
        <v>Abrir PDF</v>
      </c>
    </row>
    <row r="72" spans="1:6" ht="31.05" customHeight="1">
      <c r="A72" s="6" t="s">
        <v>1634</v>
      </c>
      <c r="B72" s="2" t="s">
        <v>6440</v>
      </c>
      <c r="C72" s="2" t="s">
        <v>6441</v>
      </c>
      <c r="D72" s="3">
        <v>1</v>
      </c>
      <c r="E72" s="3">
        <v>0</v>
      </c>
      <c r="F72" s="3" t="str">
        <f>HYPERLINK("https://www.boe.es/gazeta/dias/1829/05/14/pdfs/GMD-1829-68E.pdf","Abrir PDF")</f>
        <v>Abrir PDF</v>
      </c>
    </row>
    <row r="73" spans="1:6" ht="31.05" customHeight="1">
      <c r="A73" s="6" t="s">
        <v>1634</v>
      </c>
      <c r="B73" s="2" t="s">
        <v>6442</v>
      </c>
      <c r="C73" s="2" t="s">
        <v>6443</v>
      </c>
      <c r="D73" s="3">
        <v>1</v>
      </c>
      <c r="E73" s="3">
        <v>0</v>
      </c>
      <c r="F73" s="3" t="str">
        <f>HYPERLINK("https://www.boe.es/gazeta/dias/1829/05/14/pdfs/GMD-1829-69E.pdf","Abrir PDF")</f>
        <v>Abrir PDF</v>
      </c>
    </row>
    <row r="74" spans="1:6" ht="31.05" customHeight="1">
      <c r="A74" s="6" t="s">
        <v>6444</v>
      </c>
      <c r="B74" s="2" t="s">
        <v>6445</v>
      </c>
      <c r="C74" s="2" t="s">
        <v>6446</v>
      </c>
      <c r="D74" s="3">
        <v>1</v>
      </c>
      <c r="E74" s="3">
        <v>0</v>
      </c>
      <c r="F74" s="3" t="str">
        <f>HYPERLINK("https://www.boe.es/gazeta/dias/1829/05/15/pdfs/GMD-1829-70E.pdf","Abrir PDF")</f>
        <v>Abrir PDF</v>
      </c>
    </row>
    <row r="75" spans="1:6" ht="31.05" customHeight="1">
      <c r="A75" s="6" t="s">
        <v>6444</v>
      </c>
      <c r="B75" s="2" t="s">
        <v>6447</v>
      </c>
      <c r="C75" s="2" t="s">
        <v>6448</v>
      </c>
      <c r="D75" s="3">
        <v>1</v>
      </c>
      <c r="E75" s="3">
        <v>0</v>
      </c>
      <c r="F75" s="3" t="str">
        <f>HYPERLINK("https://www.boe.es/gazeta/dias/1829/05/15/pdfs/GMD-1829-71E.pdf","Abrir PDF")</f>
        <v>Abrir PDF</v>
      </c>
    </row>
    <row r="76" spans="1:6" ht="31.05" customHeight="1">
      <c r="A76" s="6" t="s">
        <v>745</v>
      </c>
      <c r="B76" s="2" t="s">
        <v>746</v>
      </c>
      <c r="C76" s="2" t="s">
        <v>6449</v>
      </c>
      <c r="D76" s="3">
        <v>4</v>
      </c>
      <c r="E76" s="3">
        <v>35</v>
      </c>
      <c r="F76" s="3" t="str">
        <f>HYPERLINK("https://www.boe.es/gazeta/dias/1829/05/16/pdfs/GMD-1829-72.pdf","Abrir PDF")</f>
        <v>Abrir PDF</v>
      </c>
    </row>
    <row r="77" spans="1:6" ht="31.05" customHeight="1">
      <c r="A77" s="6" t="s">
        <v>745</v>
      </c>
      <c r="B77" s="2" t="s">
        <v>6450</v>
      </c>
      <c r="C77" s="2" t="s">
        <v>6451</v>
      </c>
      <c r="D77" s="3">
        <v>1</v>
      </c>
      <c r="E77" s="3">
        <v>0</v>
      </c>
      <c r="F77" s="3" t="str">
        <f>HYPERLINK("https://www.boe.es/gazeta/dias/1829/05/16/pdfs/GMD-1829-73E.pdf","Abrir PDF")</f>
        <v>Abrir PDF</v>
      </c>
    </row>
    <row r="78" spans="1:6" ht="31.05" customHeight="1">
      <c r="A78" s="6" t="s">
        <v>745</v>
      </c>
      <c r="B78" s="2" t="s">
        <v>6452</v>
      </c>
      <c r="C78" s="2" t="s">
        <v>6453</v>
      </c>
      <c r="D78" s="3">
        <v>1</v>
      </c>
      <c r="E78" s="3">
        <v>0</v>
      </c>
      <c r="F78" s="3" t="str">
        <f>HYPERLINK("https://www.boe.es/gazeta/dias/1829/05/16/pdfs/GMD-1829-74E.pdf","Abrir PDF")</f>
        <v>Abrir PDF</v>
      </c>
    </row>
    <row r="79" spans="1:6" ht="31.05" customHeight="1">
      <c r="A79" s="6" t="s">
        <v>6454</v>
      </c>
      <c r="B79" s="2" t="s">
        <v>6455</v>
      </c>
      <c r="C79" s="2" t="s">
        <v>6456</v>
      </c>
      <c r="D79" s="3">
        <v>1</v>
      </c>
      <c r="E79" s="3">
        <v>0</v>
      </c>
      <c r="F79" s="3" t="str">
        <f>HYPERLINK("https://www.boe.es/gazeta/dias/1829/05/17/pdfs/GMD-1829-75E.pdf","Abrir PDF")</f>
        <v>Abrir PDF</v>
      </c>
    </row>
    <row r="80" spans="1:6" ht="31.05" customHeight="1">
      <c r="A80" s="6" t="s">
        <v>198</v>
      </c>
      <c r="B80" s="2" t="s">
        <v>199</v>
      </c>
      <c r="C80" s="2" t="s">
        <v>6457</v>
      </c>
      <c r="D80" s="3">
        <v>4</v>
      </c>
      <c r="E80" s="3">
        <v>16</v>
      </c>
      <c r="F80" s="3" t="str">
        <f>HYPERLINK("https://www.boe.es/gazeta/dias/1829/05/19/pdfs/GMD-1829-76.pdf","Abrir PDF")</f>
        <v>Abrir PDF</v>
      </c>
    </row>
    <row r="81" spans="1:6" ht="31.05" customHeight="1">
      <c r="A81" s="6" t="s">
        <v>569</v>
      </c>
      <c r="B81" s="2" t="s">
        <v>570</v>
      </c>
      <c r="C81" s="2" t="s">
        <v>6458</v>
      </c>
      <c r="D81" s="3">
        <v>4</v>
      </c>
      <c r="E81" s="3">
        <v>24</v>
      </c>
      <c r="F81" s="3" t="str">
        <f>HYPERLINK("https://www.boe.es/gazeta/dias/1829/05/21/pdfs/GMD-1829-77.pdf","Abrir PDF")</f>
        <v>Abrir PDF</v>
      </c>
    </row>
    <row r="82" spans="1:6" ht="31.05" customHeight="1">
      <c r="A82" s="6" t="s">
        <v>674</v>
      </c>
      <c r="B82" s="2" t="s">
        <v>675</v>
      </c>
      <c r="C82" s="2" t="s">
        <v>6459</v>
      </c>
      <c r="D82" s="3">
        <v>4</v>
      </c>
      <c r="E82" s="3">
        <v>10</v>
      </c>
      <c r="F82" s="3" t="str">
        <f>HYPERLINK("https://www.boe.es/gazeta/dias/1829/05/23/pdfs/GMD-1829-78.pdf","Abrir PDF")</f>
        <v>Abrir PDF</v>
      </c>
    </row>
    <row r="83" spans="1:6" ht="31.05" customHeight="1">
      <c r="A83" s="6" t="s">
        <v>1493</v>
      </c>
      <c r="B83" s="2" t="s">
        <v>1494</v>
      </c>
      <c r="C83" s="2" t="s">
        <v>6460</v>
      </c>
      <c r="D83" s="3">
        <v>4</v>
      </c>
      <c r="E83" s="3">
        <v>12</v>
      </c>
      <c r="F83" s="3" t="str">
        <f>HYPERLINK("https://www.boe.es/gazeta/dias/1829/05/26/pdfs/GMD-1829-79.pdf","Abrir PDF")</f>
        <v>Abrir PDF</v>
      </c>
    </row>
    <row r="84" spans="1:6" ht="31.05" customHeight="1">
      <c r="A84" s="6" t="s">
        <v>1242</v>
      </c>
      <c r="B84" s="2" t="s">
        <v>1243</v>
      </c>
      <c r="C84" s="2" t="s">
        <v>6461</v>
      </c>
      <c r="D84" s="3">
        <v>4</v>
      </c>
      <c r="E84" s="3">
        <v>5</v>
      </c>
      <c r="F84" s="3" t="str">
        <f>HYPERLINK("https://www.boe.es/gazeta/dias/1829/05/28/pdfs/GMD-1829-80.pdf","Abrir PDF")</f>
        <v>Abrir PDF</v>
      </c>
    </row>
    <row r="85" spans="1:6" ht="31.05" customHeight="1">
      <c r="A85" s="6" t="s">
        <v>260</v>
      </c>
      <c r="B85" s="2" t="s">
        <v>261</v>
      </c>
      <c r="C85" s="2" t="s">
        <v>6462</v>
      </c>
      <c r="D85" s="3">
        <v>4</v>
      </c>
      <c r="E85" s="3">
        <v>15</v>
      </c>
      <c r="F85" s="3" t="str">
        <f>HYPERLINK("https://www.boe.es/gazeta/dias/1829/05/30/pdfs/GMD-1829-81.pdf","Abrir PDF")</f>
        <v>Abrir PDF</v>
      </c>
    </row>
    <row r="86" spans="1:6" ht="31.05" customHeight="1">
      <c r="A86" s="6" t="s">
        <v>152</v>
      </c>
      <c r="B86" s="2" t="s">
        <v>153</v>
      </c>
      <c r="C86" s="2" t="s">
        <v>6463</v>
      </c>
      <c r="D86" s="3">
        <v>4</v>
      </c>
      <c r="E86" s="3">
        <v>17</v>
      </c>
      <c r="F86" s="3" t="str">
        <f>HYPERLINK("https://www.boe.es/gazeta/dias/1829/06/02/pdfs/GMD-1829-82.pdf","Abrir PDF")</f>
        <v>Abrir PDF</v>
      </c>
    </row>
    <row r="87" spans="1:6" ht="31.05" customHeight="1">
      <c r="A87" s="6" t="s">
        <v>393</v>
      </c>
      <c r="B87" s="2" t="s">
        <v>394</v>
      </c>
      <c r="C87" s="2" t="s">
        <v>6464</v>
      </c>
      <c r="D87" s="3">
        <v>4</v>
      </c>
      <c r="E87" s="3">
        <v>16</v>
      </c>
      <c r="F87" s="3" t="str">
        <f>HYPERLINK("https://www.boe.es/gazeta/dias/1829/06/04/pdfs/GMD-1829-83.pdf","Abrir PDF")</f>
        <v>Abrir PDF</v>
      </c>
    </row>
    <row r="88" spans="1:6" ht="31.05" customHeight="1">
      <c r="A88" s="6" t="s">
        <v>164</v>
      </c>
      <c r="B88" s="2" t="s">
        <v>165</v>
      </c>
      <c r="C88" s="2" t="s">
        <v>6465</v>
      </c>
      <c r="D88" s="3">
        <v>4</v>
      </c>
      <c r="E88" s="3">
        <v>40</v>
      </c>
      <c r="F88" s="3" t="str">
        <f>HYPERLINK("https://www.boe.es/gazeta/dias/1829/06/06/pdfs/GMD-1829-84.pdf","Abrir PDF")</f>
        <v>Abrir PDF</v>
      </c>
    </row>
    <row r="89" spans="1:6" ht="31.05" customHeight="1">
      <c r="A89" s="6" t="s">
        <v>1628</v>
      </c>
      <c r="B89" s="2" t="s">
        <v>1629</v>
      </c>
      <c r="C89" s="2" t="s">
        <v>6466</v>
      </c>
      <c r="D89" s="3">
        <v>4</v>
      </c>
      <c r="E89" s="3">
        <v>15</v>
      </c>
      <c r="F89" s="3" t="str">
        <f>HYPERLINK("https://www.boe.es/gazeta/dias/1829/06/09/pdfs/GMD-1829-85.pdf","Abrir PDF")</f>
        <v>Abrir PDF</v>
      </c>
    </row>
    <row r="90" spans="1:6" ht="31.05" customHeight="1">
      <c r="A90" s="6" t="s">
        <v>737</v>
      </c>
      <c r="B90" s="2" t="s">
        <v>738</v>
      </c>
      <c r="C90" s="2" t="s">
        <v>6467</v>
      </c>
      <c r="D90" s="3">
        <v>4</v>
      </c>
      <c r="E90" s="3">
        <v>14</v>
      </c>
      <c r="F90" s="3" t="str">
        <f>HYPERLINK("https://www.boe.es/gazeta/dias/1829/06/11/pdfs/GMD-1829-86.pdf","Abrir PDF")</f>
        <v>Abrir PDF</v>
      </c>
    </row>
    <row r="91" spans="1:6" ht="31.05" customHeight="1">
      <c r="A91" s="6" t="s">
        <v>307</v>
      </c>
      <c r="B91" s="2" t="s">
        <v>308</v>
      </c>
      <c r="C91" s="2" t="s">
        <v>6468</v>
      </c>
      <c r="D91" s="3">
        <v>4</v>
      </c>
      <c r="E91" s="3">
        <v>14</v>
      </c>
      <c r="F91" s="3" t="str">
        <f>HYPERLINK("https://www.boe.es/gazeta/dias/1829/06/13/pdfs/GMD-1829-87.pdf","Abrir PDF")</f>
        <v>Abrir PDF</v>
      </c>
    </row>
    <row r="92" spans="1:6" ht="31.05" customHeight="1">
      <c r="A92" s="6" t="s">
        <v>1075</v>
      </c>
      <c r="B92" s="2" t="s">
        <v>1076</v>
      </c>
      <c r="C92" s="2" t="s">
        <v>6469</v>
      </c>
      <c r="D92" s="3">
        <v>4</v>
      </c>
      <c r="E92" s="3">
        <v>7</v>
      </c>
      <c r="F92" s="3" t="str">
        <f>HYPERLINK("https://www.boe.es/gazeta/dias/1829/06/16/pdfs/GMD-1829-88.pdf","Abrir PDF")</f>
        <v>Abrir PDF</v>
      </c>
    </row>
    <row r="93" spans="1:6" ht="31.05" customHeight="1">
      <c r="A93" s="6" t="s">
        <v>115</v>
      </c>
      <c r="B93" s="2" t="s">
        <v>116</v>
      </c>
      <c r="C93" s="2" t="s">
        <v>6470</v>
      </c>
      <c r="D93" s="3">
        <v>4</v>
      </c>
      <c r="E93" s="3">
        <v>12</v>
      </c>
      <c r="F93" s="3" t="str">
        <f>HYPERLINK("https://www.boe.es/gazeta/dias/1829/06/18/pdfs/GMD-1829-89.pdf","Abrir PDF")</f>
        <v>Abrir PDF</v>
      </c>
    </row>
    <row r="94" spans="1:6" ht="31.05" customHeight="1">
      <c r="A94" s="6" t="s">
        <v>429</v>
      </c>
      <c r="B94" s="2" t="s">
        <v>430</v>
      </c>
      <c r="C94" s="2" t="s">
        <v>6471</v>
      </c>
      <c r="D94" s="3">
        <v>4</v>
      </c>
      <c r="E94" s="3">
        <v>9</v>
      </c>
      <c r="F94" s="3" t="str">
        <f>HYPERLINK("https://www.boe.es/gazeta/dias/1829/06/20/pdfs/GMD-1829-90.pdf","Abrir PDF")</f>
        <v>Abrir PDF</v>
      </c>
    </row>
    <row r="95" spans="1:6" ht="31.05" customHeight="1">
      <c r="A95" s="6" t="s">
        <v>1275</v>
      </c>
      <c r="B95" s="2" t="s">
        <v>1276</v>
      </c>
      <c r="C95" s="2" t="s">
        <v>6472</v>
      </c>
      <c r="D95" s="3">
        <v>4</v>
      </c>
      <c r="E95" s="3">
        <v>15</v>
      </c>
      <c r="F95" s="3" t="str">
        <f>HYPERLINK("https://www.boe.es/gazeta/dias/1829/06/23/pdfs/GMD-1829-91.pdf","Abrir PDF")</f>
        <v>Abrir PDF</v>
      </c>
    </row>
    <row r="96" spans="1:6" ht="31.05" customHeight="1">
      <c r="A96" s="6" t="s">
        <v>992</v>
      </c>
      <c r="B96" s="2" t="s">
        <v>993</v>
      </c>
      <c r="C96" s="2" t="s">
        <v>6473</v>
      </c>
      <c r="D96" s="3">
        <v>4</v>
      </c>
      <c r="E96" s="3">
        <v>16</v>
      </c>
      <c r="F96" s="3" t="str">
        <f>HYPERLINK("https://www.boe.es/gazeta/dias/1829/06/25/pdfs/GMD-1829-92.pdf","Abrir PDF")</f>
        <v>Abrir PDF</v>
      </c>
    </row>
    <row r="97" spans="1:6" ht="31.05" customHeight="1">
      <c r="A97" s="6" t="s">
        <v>279</v>
      </c>
      <c r="B97" s="2" t="s">
        <v>280</v>
      </c>
      <c r="C97" s="2" t="s">
        <v>6474</v>
      </c>
      <c r="D97" s="3">
        <v>4</v>
      </c>
      <c r="E97" s="3">
        <v>24</v>
      </c>
      <c r="F97" s="3" t="str">
        <f>HYPERLINK("https://www.boe.es/gazeta/dias/1829/06/27/pdfs/GMD-1829-93.pdf","Abrir PDF")</f>
        <v>Abrir PDF</v>
      </c>
    </row>
    <row r="98" spans="1:6" ht="31.05" customHeight="1">
      <c r="A98" s="6" t="s">
        <v>1279</v>
      </c>
      <c r="B98" s="2" t="s">
        <v>1280</v>
      </c>
      <c r="C98" s="2" t="s">
        <v>6475</v>
      </c>
      <c r="D98" s="3">
        <v>4</v>
      </c>
      <c r="E98" s="3">
        <v>20</v>
      </c>
      <c r="F98" s="3" t="str">
        <f>HYPERLINK("https://www.boe.es/gazeta/dias/1829/06/30/pdfs/GMD-1829-94.pdf","Abrir PDF")</f>
        <v>Abrir PDF</v>
      </c>
    </row>
    <row r="99" spans="1:6" ht="31.05" customHeight="1">
      <c r="A99" s="6" t="s">
        <v>1764</v>
      </c>
      <c r="B99" s="2" t="s">
        <v>1765</v>
      </c>
      <c r="C99" s="2" t="s">
        <v>6476</v>
      </c>
      <c r="D99" s="3">
        <v>4</v>
      </c>
      <c r="E99" s="3">
        <v>13</v>
      </c>
      <c r="F99" s="3" t="str">
        <f>HYPERLINK("https://www.boe.es/gazeta/dias/1829/07/02/pdfs/GMD-1829-95.pdf","Abrir PDF")</f>
        <v>Abrir PDF</v>
      </c>
    </row>
    <row r="100" spans="1:6" ht="31.05" customHeight="1">
      <c r="A100" s="6" t="s">
        <v>168</v>
      </c>
      <c r="B100" s="2" t="s">
        <v>169</v>
      </c>
      <c r="C100" s="2" t="s">
        <v>6477</v>
      </c>
      <c r="D100" s="3">
        <v>4</v>
      </c>
      <c r="E100" s="3">
        <v>15</v>
      </c>
      <c r="F100" s="3" t="str">
        <f>HYPERLINK("https://www.boe.es/gazeta/dias/1829/07/04/pdfs/GMD-1829-96.pdf","Abrir PDF")</f>
        <v>Abrir PDF</v>
      </c>
    </row>
    <row r="101" spans="1:6" ht="31.05" customHeight="1">
      <c r="A101" s="6" t="s">
        <v>884</v>
      </c>
      <c r="B101" s="2" t="s">
        <v>885</v>
      </c>
      <c r="C101" s="2" t="s">
        <v>6478</v>
      </c>
      <c r="D101" s="3">
        <v>4</v>
      </c>
      <c r="E101" s="3">
        <v>14</v>
      </c>
      <c r="F101" s="3" t="str">
        <f>HYPERLINK("https://www.boe.es/gazeta/dias/1829/07/07/pdfs/GMD-1829-97.pdf","Abrir PDF")</f>
        <v>Abrir PDF</v>
      </c>
    </row>
    <row r="102" spans="1:6" ht="31.05" customHeight="1">
      <c r="A102" s="6" t="s">
        <v>647</v>
      </c>
      <c r="B102" s="2" t="s">
        <v>648</v>
      </c>
      <c r="C102" s="2" t="s">
        <v>6479</v>
      </c>
      <c r="D102" s="3">
        <v>4</v>
      </c>
      <c r="E102" s="3">
        <v>27</v>
      </c>
      <c r="F102" s="3" t="str">
        <f>HYPERLINK("https://www.boe.es/gazeta/dias/1829/07/09/pdfs/GMD-1829-98.pdf","Abrir PDF")</f>
        <v>Abrir PDF</v>
      </c>
    </row>
    <row r="103" spans="1:6" ht="31.05" customHeight="1">
      <c r="A103" s="6" t="s">
        <v>272</v>
      </c>
      <c r="B103" s="2" t="s">
        <v>273</v>
      </c>
      <c r="C103" s="2" t="s">
        <v>6480</v>
      </c>
      <c r="D103" s="3">
        <v>4</v>
      </c>
      <c r="E103" s="3">
        <v>42</v>
      </c>
      <c r="F103" s="3" t="str">
        <f>HYPERLINK("https://www.boe.es/gazeta/dias/1829/07/11/pdfs/GMD-1829-99.pdf","Abrir PDF")</f>
        <v>Abrir PDF</v>
      </c>
    </row>
    <row r="104" spans="1:6" ht="31.05" customHeight="1">
      <c r="A104" s="6" t="s">
        <v>601</v>
      </c>
      <c r="B104" s="2" t="s">
        <v>602</v>
      </c>
      <c r="C104" s="2" t="s">
        <v>6481</v>
      </c>
      <c r="D104" s="3">
        <v>4</v>
      </c>
      <c r="E104" s="3">
        <v>17</v>
      </c>
      <c r="F104" s="3" t="str">
        <f>HYPERLINK("https://www.boe.es/gazeta/dias/1829/07/14/pdfs/GMD-1829-100.pdf","Abrir PDF")</f>
        <v>Abrir PDF</v>
      </c>
    </row>
    <row r="105" spans="1:6" ht="31.05" customHeight="1">
      <c r="A105" s="6" t="s">
        <v>1061</v>
      </c>
      <c r="B105" s="2" t="s">
        <v>1062</v>
      </c>
      <c r="C105" s="2" t="s">
        <v>6482</v>
      </c>
      <c r="D105" s="3">
        <v>4</v>
      </c>
      <c r="E105" s="3">
        <v>19</v>
      </c>
      <c r="F105" s="3" t="str">
        <f>HYPERLINK("https://www.boe.es/gazeta/dias/1829/07/16/pdfs/GMD-1829-101.pdf","Abrir PDF")</f>
        <v>Abrir PDF</v>
      </c>
    </row>
    <row r="106" spans="1:6" ht="31.05" customHeight="1">
      <c r="A106" s="6" t="s">
        <v>1833</v>
      </c>
      <c r="B106" s="2" t="s">
        <v>1834</v>
      </c>
      <c r="C106" s="2" t="s">
        <v>6483</v>
      </c>
      <c r="D106" s="3">
        <v>4</v>
      </c>
      <c r="E106" s="3">
        <v>13</v>
      </c>
      <c r="F106" s="3" t="str">
        <f>HYPERLINK("https://www.boe.es/gazeta/dias/1829/07/18/pdfs/GMD-1829-102.pdf","Abrir PDF")</f>
        <v>Abrir PDF</v>
      </c>
    </row>
    <row r="107" spans="1:6" ht="31.05" customHeight="1">
      <c r="A107" s="6" t="s">
        <v>243</v>
      </c>
      <c r="B107" s="2" t="s">
        <v>244</v>
      </c>
      <c r="C107" s="2" t="s">
        <v>6484</v>
      </c>
      <c r="D107" s="3">
        <v>4</v>
      </c>
      <c r="E107" s="3">
        <v>13</v>
      </c>
      <c r="F107" s="3" t="str">
        <f>HYPERLINK("https://www.boe.es/gazeta/dias/1829/07/21/pdfs/GMD-1829-103.pdf","Abrir PDF")</f>
        <v>Abrir PDF</v>
      </c>
    </row>
    <row r="108" spans="1:6" ht="31.05" customHeight="1">
      <c r="A108" s="6" t="s">
        <v>238</v>
      </c>
      <c r="B108" s="2" t="s">
        <v>239</v>
      </c>
      <c r="C108" s="2" t="s">
        <v>6485</v>
      </c>
      <c r="D108" s="3">
        <v>4</v>
      </c>
      <c r="E108" s="3">
        <v>28</v>
      </c>
      <c r="F108" s="3" t="str">
        <f>HYPERLINK("https://www.boe.es/gazeta/dias/1829/07/23/pdfs/GMD-1829-104.pdf","Abrir PDF")</f>
        <v>Abrir PDF</v>
      </c>
    </row>
    <row r="109" spans="1:6" ht="31.05" customHeight="1">
      <c r="A109" s="6" t="s">
        <v>282</v>
      </c>
      <c r="B109" s="2" t="s">
        <v>283</v>
      </c>
      <c r="C109" s="2" t="s">
        <v>6486</v>
      </c>
      <c r="D109" s="3">
        <v>4</v>
      </c>
      <c r="E109" s="3">
        <v>25</v>
      </c>
      <c r="F109" s="3" t="str">
        <f>HYPERLINK("https://www.boe.es/gazeta/dias/1829/07/25/pdfs/GMD-1829-105.pdf","Abrir PDF")</f>
        <v>Abrir PDF</v>
      </c>
    </row>
    <row r="110" spans="1:6" ht="31.05" customHeight="1">
      <c r="A110" s="6" t="s">
        <v>1839</v>
      </c>
      <c r="B110" s="2" t="s">
        <v>1840</v>
      </c>
      <c r="C110" s="2" t="s">
        <v>6487</v>
      </c>
      <c r="D110" s="3">
        <v>4</v>
      </c>
      <c r="E110" s="3">
        <v>14</v>
      </c>
      <c r="F110" s="3" t="str">
        <f>HYPERLINK("https://www.boe.es/gazeta/dias/1829/07/28/pdfs/GMD-1829-106.pdf","Abrir PDF")</f>
        <v>Abrir PDF</v>
      </c>
    </row>
    <row r="111" spans="1:6" ht="31.05" customHeight="1">
      <c r="A111" s="6" t="s">
        <v>1748</v>
      </c>
      <c r="B111" s="2" t="s">
        <v>1749</v>
      </c>
      <c r="C111" s="2" t="s">
        <v>6488</v>
      </c>
      <c r="D111" s="3">
        <v>4</v>
      </c>
      <c r="E111" s="3">
        <v>6</v>
      </c>
      <c r="F111" s="3" t="str">
        <f>HYPERLINK("https://www.boe.es/gazeta/dias/1829/07/30/pdfs/GMD-1829-107.pdf","Abrir PDF")</f>
        <v>Abrir PDF</v>
      </c>
    </row>
    <row r="112" spans="1:6" ht="31.05" customHeight="1">
      <c r="A112" s="6" t="s">
        <v>173</v>
      </c>
      <c r="B112" s="2" t="s">
        <v>174</v>
      </c>
      <c r="C112" s="2" t="s">
        <v>6489</v>
      </c>
      <c r="D112" s="3">
        <v>4</v>
      </c>
      <c r="E112" s="3">
        <v>21</v>
      </c>
      <c r="F112" s="3" t="str">
        <f>HYPERLINK("https://www.boe.es/gazeta/dias/1829/08/01/pdfs/GMD-1829-108.pdf","Abrir PDF")</f>
        <v>Abrir PDF</v>
      </c>
    </row>
    <row r="113" spans="1:6" ht="31.05" customHeight="1">
      <c r="A113" s="6" t="s">
        <v>83</v>
      </c>
      <c r="B113" s="2" t="s">
        <v>84</v>
      </c>
      <c r="C113" s="2" t="s">
        <v>6490</v>
      </c>
      <c r="D113" s="3">
        <v>4</v>
      </c>
      <c r="E113" s="3">
        <v>58</v>
      </c>
      <c r="F113" s="3" t="str">
        <f>HYPERLINK("https://www.boe.es/gazeta/dias/1829/08/04/pdfs/GMD-1829-109.pdf","Abrir PDF")</f>
        <v>Abrir PDF</v>
      </c>
    </row>
    <row r="114" spans="1:6" ht="31.05" customHeight="1">
      <c r="A114" s="6" t="s">
        <v>524</v>
      </c>
      <c r="B114" s="2" t="s">
        <v>525</v>
      </c>
      <c r="C114" s="2" t="s">
        <v>6491</v>
      </c>
      <c r="D114" s="3">
        <v>4</v>
      </c>
      <c r="E114" s="3">
        <v>14</v>
      </c>
      <c r="F114" s="3" t="str">
        <f>HYPERLINK("https://www.boe.es/gazeta/dias/1829/08/06/pdfs/GMD-1829-110.pdf","Abrir PDF")</f>
        <v>Abrir PDF</v>
      </c>
    </row>
    <row r="115" spans="1:6" ht="31.05" customHeight="1">
      <c r="A115" s="6" t="s">
        <v>1195</v>
      </c>
      <c r="B115" s="2" t="s">
        <v>1196</v>
      </c>
      <c r="C115" s="2" t="s">
        <v>6492</v>
      </c>
      <c r="D115" s="3">
        <v>4</v>
      </c>
      <c r="E115" s="3">
        <v>19</v>
      </c>
      <c r="F115" s="3" t="str">
        <f>HYPERLINK("https://www.boe.es/gazeta/dias/1829/08/08/pdfs/GMD-1829-111.pdf","Abrir PDF")</f>
        <v>Abrir PDF</v>
      </c>
    </row>
    <row r="116" spans="1:6" ht="31.05" customHeight="1">
      <c r="A116" s="6" t="s">
        <v>385</v>
      </c>
      <c r="B116" s="2" t="s">
        <v>386</v>
      </c>
      <c r="C116" s="2" t="s">
        <v>6493</v>
      </c>
      <c r="D116" s="3">
        <v>4</v>
      </c>
      <c r="E116" s="3">
        <v>22</v>
      </c>
      <c r="F116" s="3" t="str">
        <f>HYPERLINK("https://www.boe.es/gazeta/dias/1829/08/11/pdfs/GMD-1829-112.pdf","Abrir PDF")</f>
        <v>Abrir PDF</v>
      </c>
    </row>
    <row r="117" spans="1:6" ht="31.05" customHeight="1">
      <c r="A117" s="6" t="s">
        <v>214</v>
      </c>
      <c r="B117" s="2" t="s">
        <v>215</v>
      </c>
      <c r="C117" s="2" t="s">
        <v>6494</v>
      </c>
      <c r="D117" s="3">
        <v>4</v>
      </c>
      <c r="E117" s="3">
        <v>31</v>
      </c>
      <c r="F117" s="3" t="str">
        <f>HYPERLINK("https://www.boe.es/gazeta/dias/1829/08/13/pdfs/GMD-1829-113.pdf","Abrir PDF")</f>
        <v>Abrir PDF</v>
      </c>
    </row>
    <row r="118" spans="1:6" ht="31.05" customHeight="1">
      <c r="A118" s="6" t="s">
        <v>584</v>
      </c>
      <c r="B118" s="2" t="s">
        <v>585</v>
      </c>
      <c r="C118" s="2" t="s">
        <v>6495</v>
      </c>
      <c r="D118" s="3">
        <v>4</v>
      </c>
      <c r="E118" s="3">
        <v>24</v>
      </c>
      <c r="F118" s="3" t="str">
        <f>HYPERLINK("https://www.boe.es/gazeta/dias/1829/08/15/pdfs/GMD-1829-114.pdf","Abrir PDF")</f>
        <v>Abrir PDF</v>
      </c>
    </row>
    <row r="119" spans="1:6" ht="31.05" customHeight="1">
      <c r="A119" s="6" t="s">
        <v>265</v>
      </c>
      <c r="B119" s="2" t="s">
        <v>266</v>
      </c>
      <c r="C119" s="2" t="s">
        <v>6496</v>
      </c>
      <c r="D119" s="3">
        <v>4</v>
      </c>
      <c r="E119" s="3">
        <v>14</v>
      </c>
      <c r="F119" s="3" t="str">
        <f>HYPERLINK("https://www.boe.es/gazeta/dias/1829/08/18/pdfs/GMD-1829-115.pdf","Abrir PDF")</f>
        <v>Abrir PDF</v>
      </c>
    </row>
    <row r="120" spans="1:6" ht="31.05" customHeight="1">
      <c r="A120" s="6" t="s">
        <v>299</v>
      </c>
      <c r="B120" s="2" t="s">
        <v>300</v>
      </c>
      <c r="C120" s="2" t="s">
        <v>6497</v>
      </c>
      <c r="D120" s="3">
        <v>4</v>
      </c>
      <c r="E120" s="3">
        <v>15</v>
      </c>
      <c r="F120" s="3" t="str">
        <f>HYPERLINK("https://www.boe.es/gazeta/dias/1829/08/20/pdfs/GMD-1829-116.pdf","Abrir PDF")</f>
        <v>Abrir PDF</v>
      </c>
    </row>
    <row r="121" spans="1:6" ht="31.05" customHeight="1">
      <c r="A121" s="6" t="s">
        <v>1608</v>
      </c>
      <c r="B121" s="2" t="s">
        <v>1609</v>
      </c>
      <c r="C121" s="2" t="s">
        <v>6498</v>
      </c>
      <c r="D121" s="3">
        <v>4</v>
      </c>
      <c r="E121" s="3">
        <v>30</v>
      </c>
      <c r="F121" s="3" t="str">
        <f>HYPERLINK("https://www.boe.es/gazeta/dias/1829/08/22/pdfs/GMD-1829-117.pdf","Abrir PDF")</f>
        <v>Abrir PDF</v>
      </c>
    </row>
    <row r="122" spans="1:6" ht="31.05" customHeight="1">
      <c r="A122" s="6" t="s">
        <v>206</v>
      </c>
      <c r="B122" s="2" t="s">
        <v>207</v>
      </c>
      <c r="C122" s="2" t="s">
        <v>6499</v>
      </c>
      <c r="D122" s="3">
        <v>4</v>
      </c>
      <c r="E122" s="3">
        <v>15</v>
      </c>
      <c r="F122" s="3" t="str">
        <f>HYPERLINK("https://www.boe.es/gazeta/dias/1829/08/25/pdfs/GMD-1829-118.pdf","Abrir PDF")</f>
        <v>Abrir PDF</v>
      </c>
    </row>
    <row r="123" spans="1:6" ht="31.05" customHeight="1">
      <c r="A123" s="6" t="s">
        <v>1007</v>
      </c>
      <c r="B123" s="2" t="s">
        <v>1008</v>
      </c>
      <c r="C123" s="2" t="s">
        <v>6500</v>
      </c>
      <c r="D123" s="3">
        <v>4</v>
      </c>
      <c r="E123" s="3">
        <v>26</v>
      </c>
      <c r="F123" s="3" t="str">
        <f>HYPERLINK("https://www.boe.es/gazeta/dias/1829/08/27/pdfs/GMD-1829-119.pdf","Abrir PDF")</f>
        <v>Abrir PDF</v>
      </c>
    </row>
    <row r="124" spans="1:6" ht="31.05" customHeight="1">
      <c r="A124" s="6" t="s">
        <v>344</v>
      </c>
      <c r="B124" s="2" t="s">
        <v>345</v>
      </c>
      <c r="C124" s="2" t="s">
        <v>6501</v>
      </c>
      <c r="D124" s="3">
        <v>4</v>
      </c>
      <c r="E124" s="3">
        <v>62</v>
      </c>
      <c r="F124" s="3" t="str">
        <f>HYPERLINK("https://www.boe.es/gazeta/dias/1829/08/29/pdfs/GMD-1829-120.pdf","Abrir PDF")</f>
        <v>Abrir PDF</v>
      </c>
    </row>
    <row r="125" spans="1:6" ht="31.05" customHeight="1">
      <c r="A125" s="6" t="s">
        <v>128</v>
      </c>
      <c r="B125" s="2" t="s">
        <v>129</v>
      </c>
      <c r="C125" s="2" t="s">
        <v>6502</v>
      </c>
      <c r="D125" s="3">
        <v>4</v>
      </c>
      <c r="E125" s="3">
        <v>17</v>
      </c>
      <c r="F125" s="3" t="str">
        <f>HYPERLINK("https://www.boe.es/gazeta/dias/1829/09/01/pdfs/GMD-1829-121.pdf","Abrir PDF")</f>
        <v>Abrir PDF</v>
      </c>
    </row>
    <row r="126" spans="1:6" ht="31.05" customHeight="1">
      <c r="A126" s="6" t="s">
        <v>1116</v>
      </c>
      <c r="B126" s="2" t="s">
        <v>1117</v>
      </c>
      <c r="C126" s="2" t="s">
        <v>6503</v>
      </c>
      <c r="D126" s="3">
        <v>4</v>
      </c>
      <c r="E126" s="3">
        <v>31</v>
      </c>
      <c r="F126" s="3" t="str">
        <f>HYPERLINK("https://www.boe.es/gazeta/dias/1829/09/03/pdfs/GMD-1829-122.pdf","Abrir PDF")</f>
        <v>Abrir PDF</v>
      </c>
    </row>
    <row r="127" spans="1:6" ht="31.05" customHeight="1">
      <c r="A127" s="6" t="s">
        <v>75</v>
      </c>
      <c r="B127" s="2" t="s">
        <v>76</v>
      </c>
      <c r="C127" s="2" t="s">
        <v>6504</v>
      </c>
      <c r="D127" s="3">
        <v>4</v>
      </c>
      <c r="E127" s="3">
        <v>44</v>
      </c>
      <c r="F127" s="3" t="str">
        <f>HYPERLINK("https://www.boe.es/gazeta/dias/1829/09/05/pdfs/GMD-1829-123.pdf","Abrir PDF")</f>
        <v>Abrir PDF</v>
      </c>
    </row>
    <row r="128" spans="1:6" ht="31.05" customHeight="1">
      <c r="A128" s="6" t="s">
        <v>75</v>
      </c>
      <c r="B128" s="2" t="s">
        <v>5677</v>
      </c>
      <c r="C128" s="2" t="s">
        <v>6505</v>
      </c>
      <c r="D128" s="3">
        <v>1</v>
      </c>
      <c r="E128" s="3">
        <v>1</v>
      </c>
      <c r="F128" s="3" t="str">
        <f>HYPERLINK("https://www.boe.es/gazeta/dias/1829/09/05/pdfs/GMD-1829-124E.pdf","Abrir PDF")</f>
        <v>Abrir PDF</v>
      </c>
    </row>
    <row r="129" spans="1:6" ht="31.05" customHeight="1">
      <c r="A129" s="6" t="s">
        <v>1519</v>
      </c>
      <c r="B129" s="2" t="s">
        <v>1520</v>
      </c>
      <c r="C129" s="2" t="s">
        <v>6506</v>
      </c>
      <c r="D129" s="3">
        <v>4</v>
      </c>
      <c r="E129" s="3">
        <v>3</v>
      </c>
      <c r="F129" s="3" t="str">
        <f>HYPERLINK("https://www.boe.es/gazeta/dias/1829/09/08/pdfs/GMD-1829-125.pdf","Abrir PDF")</f>
        <v>Abrir PDF</v>
      </c>
    </row>
    <row r="130" spans="1:6" ht="31.05" customHeight="1">
      <c r="A130" s="6" t="s">
        <v>120</v>
      </c>
      <c r="B130" s="2" t="s">
        <v>121</v>
      </c>
      <c r="C130" s="2" t="s">
        <v>6507</v>
      </c>
      <c r="D130" s="3">
        <v>4</v>
      </c>
      <c r="E130" s="3">
        <v>28</v>
      </c>
      <c r="F130" s="3" t="str">
        <f>HYPERLINK("https://www.boe.es/gazeta/dias/1829/09/10/pdfs/GMD-1829-126.pdf","Abrir PDF")</f>
        <v>Abrir PDF</v>
      </c>
    </row>
    <row r="131" spans="1:6" ht="31.05" customHeight="1">
      <c r="A131" s="6" t="s">
        <v>759</v>
      </c>
      <c r="B131" s="2" t="s">
        <v>760</v>
      </c>
      <c r="C131" s="2" t="s">
        <v>6508</v>
      </c>
      <c r="D131" s="3">
        <v>4</v>
      </c>
      <c r="E131" s="3">
        <v>10</v>
      </c>
      <c r="F131" s="3" t="str">
        <f>HYPERLINK("https://www.boe.es/gazeta/dias/1829/09/12/pdfs/GMD-1829-127.pdf","Abrir PDF")</f>
        <v>Abrir PDF</v>
      </c>
    </row>
    <row r="132" spans="1:6" ht="31.05" customHeight="1">
      <c r="A132" s="6" t="s">
        <v>2099</v>
      </c>
      <c r="B132" s="2" t="s">
        <v>6509</v>
      </c>
      <c r="C132" s="2" t="s">
        <v>6510</v>
      </c>
      <c r="D132" s="3">
        <v>1</v>
      </c>
      <c r="E132" s="3">
        <v>0</v>
      </c>
      <c r="F132" s="3" t="str">
        <f>HYPERLINK("https://www.boe.es/gazeta/dias/1829/09/13/pdfs/GMD-1829-128E.pdf","Abrir PDF")</f>
        <v>Abrir PDF</v>
      </c>
    </row>
    <row r="133" spans="1:6" ht="31.05" customHeight="1">
      <c r="A133" s="6" t="s">
        <v>2099</v>
      </c>
      <c r="B133" s="2" t="s">
        <v>2100</v>
      </c>
      <c r="C133" s="2" t="s">
        <v>6511</v>
      </c>
      <c r="D133" s="3">
        <v>1</v>
      </c>
      <c r="E133" s="3">
        <v>1</v>
      </c>
      <c r="F133" s="3" t="str">
        <f>HYPERLINK("https://www.boe.es/gazeta/dias/1829/09/13/pdfs/GMD-1829-129E.pdf","Abrir PDF")</f>
        <v>Abrir PDF</v>
      </c>
    </row>
    <row r="134" spans="1:6" ht="31.05" customHeight="1">
      <c r="A134" s="6" t="s">
        <v>2099</v>
      </c>
      <c r="B134" s="2" t="s">
        <v>2147</v>
      </c>
      <c r="C134" s="2" t="s">
        <v>6512</v>
      </c>
      <c r="D134" s="3">
        <v>1</v>
      </c>
      <c r="E134" s="3">
        <v>1</v>
      </c>
      <c r="F134" s="3" t="str">
        <f>HYPERLINK("https://www.boe.es/gazeta/dias/1829/09/13/pdfs/GMD-1829-130E.pdf","Abrir PDF")</f>
        <v>Abrir PDF</v>
      </c>
    </row>
    <row r="135" spans="1:6" ht="31.05" customHeight="1">
      <c r="A135" s="6" t="s">
        <v>2099</v>
      </c>
      <c r="B135" s="2" t="s">
        <v>2149</v>
      </c>
      <c r="C135" s="2" t="s">
        <v>6513</v>
      </c>
      <c r="D135" s="3">
        <v>1</v>
      </c>
      <c r="E135" s="3">
        <v>1</v>
      </c>
      <c r="F135" s="3" t="str">
        <f>HYPERLINK("https://www.boe.es/gazeta/dias/1829/09/13/pdfs/GMD-1829-131E.pdf","Abrir PDF")</f>
        <v>Abrir PDF</v>
      </c>
    </row>
    <row r="136" spans="1:6" ht="31.05" customHeight="1">
      <c r="A136" s="6" t="s">
        <v>6514</v>
      </c>
      <c r="B136" s="2" t="s">
        <v>6515</v>
      </c>
      <c r="C136" s="2" t="s">
        <v>6516</v>
      </c>
      <c r="D136" s="3">
        <v>1</v>
      </c>
      <c r="E136" s="3">
        <v>0</v>
      </c>
      <c r="F136" s="3" t="str">
        <f>HYPERLINK("https://www.boe.es/gazeta/dias/1829/09/14/pdfs/GMD-1829-132E.pdf","Abrir PDF")</f>
        <v>Abrir PDF</v>
      </c>
    </row>
    <row r="137" spans="1:6" ht="31.05" customHeight="1">
      <c r="A137" s="6" t="s">
        <v>6514</v>
      </c>
      <c r="B137" s="2" t="s">
        <v>6517</v>
      </c>
      <c r="C137" s="2" t="s">
        <v>6518</v>
      </c>
      <c r="D137" s="3">
        <v>1</v>
      </c>
      <c r="E137" s="3">
        <v>0</v>
      </c>
      <c r="F137" s="3" t="str">
        <f>HYPERLINK("https://www.boe.es/gazeta/dias/1829/09/14/pdfs/GMD-1829-133E.pdf","Abrir PDF")</f>
        <v>Abrir PDF</v>
      </c>
    </row>
    <row r="138" spans="1:6" ht="31.05" customHeight="1">
      <c r="A138" s="6" t="s">
        <v>56</v>
      </c>
      <c r="B138" s="2" t="s">
        <v>57</v>
      </c>
      <c r="C138" s="2" t="s">
        <v>6519</v>
      </c>
      <c r="D138" s="3">
        <v>4</v>
      </c>
      <c r="E138" s="3">
        <v>23</v>
      </c>
      <c r="F138" s="3" t="str">
        <f>HYPERLINK("https://www.boe.es/gazeta/dias/1829/09/15/pdfs/GMD-1829-134.pdf","Abrir PDF")</f>
        <v>Abrir PDF</v>
      </c>
    </row>
    <row r="139" spans="1:6" ht="31.05" customHeight="1">
      <c r="A139" s="6" t="s">
        <v>962</v>
      </c>
      <c r="B139" s="2" t="s">
        <v>963</v>
      </c>
      <c r="C139" s="2" t="s">
        <v>6520</v>
      </c>
      <c r="D139" s="3">
        <v>4</v>
      </c>
      <c r="E139" s="3">
        <v>8</v>
      </c>
      <c r="F139" s="3" t="str">
        <f>HYPERLINK("https://www.boe.es/gazeta/dias/1829/09/17/pdfs/GMD-1829-135.pdf","Abrir PDF")</f>
        <v>Abrir PDF</v>
      </c>
    </row>
    <row r="140" spans="1:6" ht="31.05" customHeight="1">
      <c r="A140" s="6" t="s">
        <v>958</v>
      </c>
      <c r="B140" s="2" t="s">
        <v>959</v>
      </c>
      <c r="C140" s="2" t="s">
        <v>6521</v>
      </c>
      <c r="D140" s="3">
        <v>4</v>
      </c>
      <c r="E140" s="3">
        <v>14</v>
      </c>
      <c r="F140" s="3" t="str">
        <f>HYPERLINK("https://www.boe.es/gazeta/dias/1829/09/19/pdfs/GMD-1829-136.pdf","Abrir PDF")</f>
        <v>Abrir PDF</v>
      </c>
    </row>
    <row r="141" spans="1:6" ht="31.05" customHeight="1">
      <c r="A141" s="6" t="s">
        <v>316</v>
      </c>
      <c r="B141" s="2" t="s">
        <v>317</v>
      </c>
      <c r="C141" s="2" t="s">
        <v>6522</v>
      </c>
      <c r="D141" s="3">
        <v>4</v>
      </c>
      <c r="E141" s="3">
        <v>13</v>
      </c>
      <c r="F141" s="3" t="str">
        <f>HYPERLINK("https://www.boe.es/gazeta/dias/1829/09/22/pdfs/GMD-1829-137.pdf","Abrir PDF")</f>
        <v>Abrir PDF</v>
      </c>
    </row>
    <row r="142" spans="1:6" ht="31.05" customHeight="1">
      <c r="A142" s="6" t="s">
        <v>1642</v>
      </c>
      <c r="B142" s="2" t="s">
        <v>1643</v>
      </c>
      <c r="C142" s="2" t="s">
        <v>6523</v>
      </c>
      <c r="D142" s="3">
        <v>4</v>
      </c>
      <c r="E142" s="3">
        <v>22</v>
      </c>
      <c r="F142" s="3" t="str">
        <f>HYPERLINK("https://www.boe.es/gazeta/dias/1829/09/24/pdfs/GMD-1829-138.pdf","Abrir PDF")</f>
        <v>Abrir PDF</v>
      </c>
    </row>
    <row r="143" spans="1:6" ht="31.05" customHeight="1">
      <c r="A143" s="6" t="s">
        <v>209</v>
      </c>
      <c r="B143" s="2" t="s">
        <v>210</v>
      </c>
      <c r="C143" s="2" t="s">
        <v>6524</v>
      </c>
      <c r="D143" s="3">
        <v>4</v>
      </c>
      <c r="E143" s="3">
        <v>17</v>
      </c>
      <c r="F143" s="3" t="str">
        <f>HYPERLINK("https://www.boe.es/gazeta/dias/1829/09/26/pdfs/GMD-1829-139.pdf","Abrir PDF")</f>
        <v>Abrir PDF</v>
      </c>
    </row>
    <row r="144" spans="1:6" ht="31.05" customHeight="1">
      <c r="A144" s="6" t="s">
        <v>3152</v>
      </c>
      <c r="B144" s="2" t="s">
        <v>3153</v>
      </c>
      <c r="C144" s="2" t="s">
        <v>6525</v>
      </c>
      <c r="D144" s="3">
        <v>4</v>
      </c>
      <c r="E144" s="3">
        <v>1</v>
      </c>
      <c r="F144" s="3" t="str">
        <f>HYPERLINK("https://www.boe.es/gazeta/dias/1829/09/29/pdfs/GMD-1829-140.pdf","Abrir PDF")</f>
        <v>Abrir PDF</v>
      </c>
    </row>
    <row r="145" spans="1:6" ht="31.05" customHeight="1">
      <c r="A145" s="6" t="s">
        <v>1310</v>
      </c>
      <c r="B145" s="2" t="s">
        <v>1311</v>
      </c>
      <c r="C145" s="2" t="s">
        <v>6526</v>
      </c>
      <c r="D145" s="3">
        <v>4</v>
      </c>
      <c r="E145" s="3">
        <v>8</v>
      </c>
      <c r="F145" s="3" t="str">
        <f>HYPERLINK("https://www.boe.es/gazeta/dias/1829/10/01/pdfs/GMD-1829-141.pdf","Abrir PDF")</f>
        <v>Abrir PDF</v>
      </c>
    </row>
    <row r="146" spans="1:6" ht="31.05" customHeight="1">
      <c r="A146" s="6" t="s">
        <v>355</v>
      </c>
      <c r="B146" s="2" t="s">
        <v>356</v>
      </c>
      <c r="C146" s="2" t="s">
        <v>6527</v>
      </c>
      <c r="D146" s="3">
        <v>4</v>
      </c>
      <c r="E146" s="3">
        <v>16</v>
      </c>
      <c r="F146" s="3" t="str">
        <f>HYPERLINK("https://www.boe.es/gazeta/dias/1829/10/03/pdfs/GMD-1829-142.pdf","Abrir PDF")</f>
        <v>Abrir PDF</v>
      </c>
    </row>
    <row r="147" spans="1:6" ht="31.05" customHeight="1">
      <c r="A147" s="6" t="s">
        <v>1887</v>
      </c>
      <c r="B147" s="2" t="s">
        <v>1888</v>
      </c>
      <c r="C147" s="2" t="s">
        <v>6528</v>
      </c>
      <c r="D147" s="3">
        <v>4</v>
      </c>
      <c r="E147" s="3">
        <v>6</v>
      </c>
      <c r="F147" s="3" t="str">
        <f>HYPERLINK("https://www.boe.es/gazeta/dias/1829/10/06/pdfs/GMD-1829-143.pdf","Abrir PDF")</f>
        <v>Abrir PDF</v>
      </c>
    </row>
    <row r="148" spans="1:6" ht="31.05" customHeight="1">
      <c r="A148" s="6" t="s">
        <v>330</v>
      </c>
      <c r="B148" s="2" t="s">
        <v>331</v>
      </c>
      <c r="C148" s="2" t="s">
        <v>6529</v>
      </c>
      <c r="D148" s="3">
        <v>4</v>
      </c>
      <c r="E148" s="3">
        <v>22</v>
      </c>
      <c r="F148" s="3" t="str">
        <f>HYPERLINK("https://www.boe.es/gazeta/dias/1829/10/08/pdfs/GMD-1829-144.pdf","Abrir PDF")</f>
        <v>Abrir PDF</v>
      </c>
    </row>
    <row r="149" spans="1:6" ht="31.05" customHeight="1">
      <c r="A149" s="6" t="s">
        <v>1287</v>
      </c>
      <c r="B149" s="2" t="s">
        <v>1288</v>
      </c>
      <c r="C149" s="2" t="s">
        <v>6530</v>
      </c>
      <c r="D149" s="3">
        <v>4</v>
      </c>
      <c r="E149" s="3">
        <v>11</v>
      </c>
      <c r="F149" s="3" t="str">
        <f>HYPERLINK("https://www.boe.es/gazeta/dias/1829/10/10/pdfs/GMD-1829-145.pdf","Abrir PDF")</f>
        <v>Abrir PDF</v>
      </c>
    </row>
    <row r="150" spans="1:6" ht="31.05" customHeight="1">
      <c r="A150" s="6" t="s">
        <v>183</v>
      </c>
      <c r="B150" s="2" t="s">
        <v>184</v>
      </c>
      <c r="C150" s="2" t="s">
        <v>6531</v>
      </c>
      <c r="D150" s="3">
        <v>4</v>
      </c>
      <c r="E150" s="3">
        <v>39</v>
      </c>
      <c r="F150" s="3" t="str">
        <f>HYPERLINK("https://www.boe.es/gazeta/dias/1829/10/13/pdfs/GMD-1829-146.pdf","Abrir PDF")</f>
        <v>Abrir PDF</v>
      </c>
    </row>
    <row r="151" spans="1:6" ht="31.05" customHeight="1">
      <c r="A151" s="6" t="s">
        <v>425</v>
      </c>
      <c r="B151" s="2" t="s">
        <v>426</v>
      </c>
      <c r="C151" s="2" t="s">
        <v>6532</v>
      </c>
      <c r="D151" s="3">
        <v>4</v>
      </c>
      <c r="E151" s="3">
        <v>12</v>
      </c>
      <c r="F151" s="3" t="str">
        <f>HYPERLINK("https://www.boe.es/gazeta/dias/1829/10/15/pdfs/GMD-1829-147.pdf","Abrir PDF")</f>
        <v>Abrir PDF</v>
      </c>
    </row>
    <row r="152" spans="1:6" ht="31.05" customHeight="1">
      <c r="A152" s="6" t="s">
        <v>1015</v>
      </c>
      <c r="B152" s="2" t="s">
        <v>1016</v>
      </c>
      <c r="C152" s="2" t="s">
        <v>6533</v>
      </c>
      <c r="D152" s="3">
        <v>4</v>
      </c>
      <c r="E152" s="3">
        <v>15</v>
      </c>
      <c r="F152" s="3" t="str">
        <f>HYPERLINK("https://www.boe.es/gazeta/dias/1829/10/17/pdfs/GMD-1829-148.pdf","Abrir PDF")</f>
        <v>Abrir PDF</v>
      </c>
    </row>
    <row r="153" spans="1:6" ht="31.05" customHeight="1">
      <c r="A153" s="6" t="s">
        <v>312</v>
      </c>
      <c r="B153" s="2" t="s">
        <v>313</v>
      </c>
      <c r="C153" s="2" t="s">
        <v>6534</v>
      </c>
      <c r="D153" s="3">
        <v>4</v>
      </c>
      <c r="E153" s="3">
        <v>14</v>
      </c>
      <c r="F153" s="3" t="str">
        <f>HYPERLINK("https://www.boe.es/gazeta/dias/1829/10/20/pdfs/GMD-1829-149.pdf","Abrir PDF")</f>
        <v>Abrir PDF</v>
      </c>
    </row>
    <row r="154" spans="1:6" ht="31.05" customHeight="1">
      <c r="A154" s="6" t="s">
        <v>403</v>
      </c>
      <c r="B154" s="2" t="s">
        <v>404</v>
      </c>
      <c r="C154" s="2" t="s">
        <v>6535</v>
      </c>
      <c r="D154" s="3">
        <v>4</v>
      </c>
      <c r="E154" s="3">
        <v>25</v>
      </c>
      <c r="F154" s="3" t="str">
        <f>HYPERLINK("https://www.boe.es/gazeta/dias/1829/10/22/pdfs/GMD-1829-150.pdf","Abrir PDF")</f>
        <v>Abrir PDF</v>
      </c>
    </row>
    <row r="155" spans="1:6" ht="31.05" customHeight="1">
      <c r="A155" s="6" t="s">
        <v>28</v>
      </c>
      <c r="B155" s="2" t="s">
        <v>29</v>
      </c>
      <c r="C155" s="2" t="s">
        <v>6536</v>
      </c>
      <c r="D155" s="3">
        <v>4</v>
      </c>
      <c r="E155" s="3">
        <v>12</v>
      </c>
      <c r="F155" s="3" t="str">
        <f>HYPERLINK("https://www.boe.es/gazeta/dias/1829/10/24/pdfs/GMD-1829-151.pdf","Abrir PDF")</f>
        <v>Abrir PDF</v>
      </c>
    </row>
    <row r="156" spans="1:6" ht="31.05" customHeight="1">
      <c r="A156" s="6" t="s">
        <v>132</v>
      </c>
      <c r="B156" s="2" t="s">
        <v>133</v>
      </c>
      <c r="C156" s="2" t="s">
        <v>6537</v>
      </c>
      <c r="D156" s="3">
        <v>4</v>
      </c>
      <c r="E156" s="3">
        <v>18</v>
      </c>
      <c r="F156" s="3" t="str">
        <f>HYPERLINK("https://www.boe.es/gazeta/dias/1829/10/27/pdfs/GMD-1829-152.pdf","Abrir PDF")</f>
        <v>Abrir PDF</v>
      </c>
    </row>
    <row r="157" spans="1:6" ht="31.05" customHeight="1">
      <c r="A157" s="6" t="s">
        <v>142</v>
      </c>
      <c r="B157" s="2" t="s">
        <v>143</v>
      </c>
      <c r="C157" s="2" t="s">
        <v>6538</v>
      </c>
      <c r="D157" s="3">
        <v>4</v>
      </c>
      <c r="E157" s="3">
        <v>15</v>
      </c>
      <c r="F157" s="3" t="str">
        <f>HYPERLINK("https://www.boe.es/gazeta/dias/1829/10/29/pdfs/GMD-1829-153.pdf","Abrir PDF")</f>
        <v>Abrir PDF</v>
      </c>
    </row>
    <row r="158" spans="1:6" ht="31.05" customHeight="1">
      <c r="A158" s="6" t="s">
        <v>375</v>
      </c>
      <c r="B158" s="2" t="s">
        <v>376</v>
      </c>
      <c r="C158" s="2" t="s">
        <v>6539</v>
      </c>
      <c r="D158" s="3">
        <v>4</v>
      </c>
      <c r="E158" s="3">
        <v>5</v>
      </c>
      <c r="F158" s="3" t="str">
        <f>HYPERLINK("https://www.boe.es/gazeta/dias/1829/10/31/pdfs/GMD-1829-154.pdf","Abrir PDF")</f>
        <v>Abrir PDF</v>
      </c>
    </row>
    <row r="159" spans="1:6" ht="31.05" customHeight="1">
      <c r="A159" s="6" t="s">
        <v>854</v>
      </c>
      <c r="B159" s="2" t="s">
        <v>855</v>
      </c>
      <c r="C159" s="2" t="s">
        <v>6540</v>
      </c>
      <c r="D159" s="3">
        <v>4</v>
      </c>
      <c r="E159" s="3">
        <v>16</v>
      </c>
      <c r="F159" s="3" t="str">
        <f>HYPERLINK("https://www.boe.es/gazeta/dias/1829/11/03/pdfs/GMD-1829-155.pdf","Abrir PDF")</f>
        <v>Abrir PDF</v>
      </c>
    </row>
    <row r="160" spans="1:6" ht="31.05" customHeight="1">
      <c r="A160" s="6" t="s">
        <v>1323</v>
      </c>
      <c r="B160" s="2" t="s">
        <v>1324</v>
      </c>
      <c r="C160" s="2" t="s">
        <v>6541</v>
      </c>
      <c r="D160" s="3">
        <v>4</v>
      </c>
      <c r="E160" s="3">
        <v>17</v>
      </c>
      <c r="F160" s="3" t="str">
        <f>HYPERLINK("https://www.boe.es/gazeta/dias/1829/11/05/pdfs/GMD-1829-156.pdf","Abrir PDF")</f>
        <v>Abrir PDF</v>
      </c>
    </row>
    <row r="161" spans="1:6" ht="31.05" customHeight="1">
      <c r="A161" s="6" t="s">
        <v>2596</v>
      </c>
      <c r="B161" s="2" t="s">
        <v>2597</v>
      </c>
      <c r="C161" s="2" t="s">
        <v>6542</v>
      </c>
      <c r="D161" s="3">
        <v>4</v>
      </c>
      <c r="E161" s="3">
        <v>5</v>
      </c>
      <c r="F161" s="3" t="str">
        <f>HYPERLINK("https://www.boe.es/gazeta/dias/1829/11/07/pdfs/GMD-1829-157.pdf","Abrir PDF")</f>
        <v>Abrir PDF</v>
      </c>
    </row>
    <row r="162" spans="1:6" ht="31.05" customHeight="1">
      <c r="A162" s="6" t="s">
        <v>380</v>
      </c>
      <c r="B162" s="2" t="s">
        <v>381</v>
      </c>
      <c r="C162" s="2" t="s">
        <v>6543</v>
      </c>
      <c r="D162" s="3">
        <v>4</v>
      </c>
      <c r="E162" s="3">
        <v>20</v>
      </c>
      <c r="F162" s="3" t="str">
        <f>HYPERLINK("https://www.boe.es/gazeta/dias/1829/11/10/pdfs/GMD-1829-158.pdf","Abrir PDF")</f>
        <v>Abrir PDF</v>
      </c>
    </row>
    <row r="163" spans="1:6" ht="31.05" customHeight="1">
      <c r="A163" s="6" t="s">
        <v>36</v>
      </c>
      <c r="B163" s="2" t="s">
        <v>37</v>
      </c>
      <c r="C163" s="2" t="s">
        <v>6544</v>
      </c>
      <c r="D163" s="3">
        <v>4</v>
      </c>
      <c r="E163" s="3">
        <v>23</v>
      </c>
      <c r="F163" s="3" t="str">
        <f>HYPERLINK("https://www.boe.es/gazeta/dias/1829/11/12/pdfs/GMD-1829-159.pdf","Abrir PDF")</f>
        <v>Abrir PDF</v>
      </c>
    </row>
    <row r="164" spans="1:6" ht="31.05" customHeight="1">
      <c r="A164" s="6" t="s">
        <v>43</v>
      </c>
      <c r="B164" s="2" t="s">
        <v>44</v>
      </c>
      <c r="C164" s="2" t="s">
        <v>6545</v>
      </c>
      <c r="D164" s="3">
        <v>4</v>
      </c>
      <c r="E164" s="3">
        <v>17</v>
      </c>
      <c r="F164" s="3" t="str">
        <f>HYPERLINK("https://www.boe.es/gazeta/dias/1829/11/14/pdfs/GMD-1829-160.pdf","Abrir PDF")</f>
        <v>Abrir PDF</v>
      </c>
    </row>
    <row r="165" spans="1:6" ht="31.05" customHeight="1">
      <c r="A165" s="6" t="s">
        <v>1046</v>
      </c>
      <c r="B165" s="2" t="s">
        <v>1047</v>
      </c>
      <c r="C165" s="2" t="s">
        <v>6546</v>
      </c>
      <c r="D165" s="3">
        <v>4</v>
      </c>
      <c r="E165" s="3">
        <v>14</v>
      </c>
      <c r="F165" s="3" t="str">
        <f>HYPERLINK("https://www.boe.es/gazeta/dias/1829/11/17/pdfs/GMD-1829-161.pdf","Abrir PDF")</f>
        <v>Abrir PDF</v>
      </c>
    </row>
    <row r="166" spans="1:6" ht="31.05" customHeight="1">
      <c r="A166" s="6" t="s">
        <v>334</v>
      </c>
      <c r="B166" s="2" t="s">
        <v>335</v>
      </c>
      <c r="C166" s="2" t="s">
        <v>6547</v>
      </c>
      <c r="D166" s="3">
        <v>4</v>
      </c>
      <c r="E166" s="3">
        <v>16</v>
      </c>
      <c r="F166" s="3" t="str">
        <f>HYPERLINK("https://www.boe.es/gazeta/dias/1829/11/19/pdfs/GMD-1829-162.pdf","Abrir PDF")</f>
        <v>Abrir PDF</v>
      </c>
    </row>
    <row r="167" spans="1:6" ht="31.05" customHeight="1">
      <c r="A167" s="6" t="s">
        <v>19</v>
      </c>
      <c r="B167" s="2" t="s">
        <v>20</v>
      </c>
      <c r="C167" s="2" t="s">
        <v>6548</v>
      </c>
      <c r="D167" s="3">
        <v>4</v>
      </c>
      <c r="E167" s="3">
        <v>25</v>
      </c>
      <c r="F167" s="3" t="str">
        <f>HYPERLINK("https://www.boe.es/gazeta/dias/1829/11/21/pdfs/GMD-1829-163.pdf","Abrir PDF")</f>
        <v>Abrir PDF</v>
      </c>
    </row>
    <row r="168" spans="1:6" ht="31.05" customHeight="1">
      <c r="A168" s="6" t="s">
        <v>87</v>
      </c>
      <c r="B168" s="2" t="s">
        <v>88</v>
      </c>
      <c r="C168" s="2" t="s">
        <v>6549</v>
      </c>
      <c r="D168" s="3">
        <v>4</v>
      </c>
      <c r="E168" s="3">
        <v>7</v>
      </c>
      <c r="F168" s="3" t="str">
        <f>HYPERLINK("https://www.boe.es/gazeta/dias/1829/11/24/pdfs/GMD-1829-164.pdf","Abrir PDF")</f>
        <v>Abrir PDF</v>
      </c>
    </row>
    <row r="169" spans="1:6" ht="31.05" customHeight="1">
      <c r="A169" s="6" t="s">
        <v>3200</v>
      </c>
      <c r="B169" s="2" t="s">
        <v>3201</v>
      </c>
      <c r="C169" s="2" t="s">
        <v>6550</v>
      </c>
      <c r="D169" s="3">
        <v>4</v>
      </c>
      <c r="E169" s="3">
        <v>7</v>
      </c>
      <c r="F169" s="3" t="str">
        <f>HYPERLINK("https://www.boe.es/gazeta/dias/1829/11/26/pdfs/GMD-1829-165.pdf","Abrir PDF")</f>
        <v>Abrir PDF</v>
      </c>
    </row>
    <row r="170" spans="1:6" ht="31.05" customHeight="1">
      <c r="A170" s="6" t="s">
        <v>691</v>
      </c>
      <c r="B170" s="2" t="s">
        <v>692</v>
      </c>
      <c r="C170" s="2" t="s">
        <v>6551</v>
      </c>
      <c r="D170" s="3">
        <v>4</v>
      </c>
      <c r="E170" s="3">
        <v>15</v>
      </c>
      <c r="F170" s="3" t="str">
        <f>HYPERLINK("https://www.boe.es/gazeta/dias/1829/11/28/pdfs/GMD-1829-166.pdf","Abrir PDF")</f>
        <v>Abrir PDF</v>
      </c>
    </row>
    <row r="171" spans="1:6" ht="31.05" customHeight="1">
      <c r="A171" s="6" t="s">
        <v>466</v>
      </c>
      <c r="B171" s="2" t="s">
        <v>467</v>
      </c>
      <c r="C171" s="2" t="s">
        <v>6552</v>
      </c>
      <c r="D171" s="3">
        <v>4</v>
      </c>
      <c r="E171" s="3">
        <v>13</v>
      </c>
      <c r="F171" s="3" t="str">
        <f>HYPERLINK("https://www.boe.es/gazeta/dias/1829/12/01/pdfs/GMD-1829-167.pdf","Abrir PDF")</f>
        <v>Abrir PDF</v>
      </c>
    </row>
    <row r="172" spans="1:6" ht="31.05" customHeight="1">
      <c r="A172" s="6" t="s">
        <v>504</v>
      </c>
      <c r="B172" s="2" t="s">
        <v>505</v>
      </c>
      <c r="C172" s="2" t="s">
        <v>6553</v>
      </c>
      <c r="D172" s="3">
        <v>4</v>
      </c>
      <c r="E172" s="3">
        <v>31</v>
      </c>
      <c r="F172" s="3" t="str">
        <f>HYPERLINK("https://www.boe.es/gazeta/dias/1829/12/03/pdfs/GMD-1829-168.pdf","Abrir PDF")</f>
        <v>Abrir PDF</v>
      </c>
    </row>
    <row r="173" spans="1:6" ht="31.05" customHeight="1">
      <c r="A173" s="6" t="s">
        <v>156</v>
      </c>
      <c r="B173" s="2" t="s">
        <v>157</v>
      </c>
      <c r="C173" s="2" t="s">
        <v>6554</v>
      </c>
      <c r="D173" s="3">
        <v>4</v>
      </c>
      <c r="E173" s="3">
        <v>11</v>
      </c>
      <c r="F173" s="3" t="str">
        <f>HYPERLINK("https://www.boe.es/gazeta/dias/1829/12/05/pdfs/GMD-1829-169.pdf","Abrir PDF")</f>
        <v>Abrir PDF</v>
      </c>
    </row>
    <row r="174" spans="1:6" ht="31.05" customHeight="1">
      <c r="A174" s="6" t="s">
        <v>287</v>
      </c>
      <c r="B174" s="2" t="s">
        <v>288</v>
      </c>
      <c r="C174" s="2" t="s">
        <v>6555</v>
      </c>
      <c r="D174" s="3">
        <v>4</v>
      </c>
      <c r="E174" s="3">
        <v>49</v>
      </c>
      <c r="F174" s="3" t="str">
        <f>HYPERLINK("https://www.boe.es/gazeta/dias/1829/12/08/pdfs/GMD-1829-170.pdf","Abrir PDF")</f>
        <v>Abrir PDF</v>
      </c>
    </row>
    <row r="175" spans="1:6" ht="31.05" customHeight="1">
      <c r="A175" s="6" t="s">
        <v>220</v>
      </c>
      <c r="B175" s="2" t="s">
        <v>221</v>
      </c>
      <c r="C175" s="2" t="s">
        <v>6556</v>
      </c>
      <c r="D175" s="3">
        <v>4</v>
      </c>
      <c r="E175" s="3">
        <v>16</v>
      </c>
      <c r="F175" s="3" t="str">
        <f>HYPERLINK("https://www.boe.es/gazeta/dias/1829/12/10/pdfs/GMD-1829-171.pdf","Abrir PDF")</f>
        <v>Abrir PDF</v>
      </c>
    </row>
    <row r="176" spans="1:6" ht="31.05" customHeight="1">
      <c r="A176" s="6" t="s">
        <v>1815</v>
      </c>
      <c r="B176" s="2" t="s">
        <v>1816</v>
      </c>
      <c r="C176" s="2" t="s">
        <v>6557</v>
      </c>
      <c r="D176" s="3">
        <v>4</v>
      </c>
      <c r="E176" s="3">
        <v>5</v>
      </c>
      <c r="F176" s="3" t="str">
        <f>HYPERLINK("https://www.boe.es/gazeta/dias/1829/12/12/pdfs/GMD-1829-172.pdf","Abrir PDF")</f>
        <v>Abrir PDF</v>
      </c>
    </row>
    <row r="177" spans="1:6" ht="31.05" customHeight="1">
      <c r="A177" s="6" t="s">
        <v>1172</v>
      </c>
      <c r="B177" s="2" t="s">
        <v>1173</v>
      </c>
      <c r="C177" s="2" t="s">
        <v>6558</v>
      </c>
      <c r="D177" s="3">
        <v>4</v>
      </c>
      <c r="E177" s="3">
        <v>10</v>
      </c>
      <c r="F177" s="3" t="str">
        <f>HYPERLINK("https://www.boe.es/gazeta/dias/1829/12/15/pdfs/GMD-1829-173.pdf","Abrir PDF")</f>
        <v>Abrir PDF</v>
      </c>
    </row>
    <row r="178" spans="1:6" ht="31.05" customHeight="1">
      <c r="A178" s="6" t="s">
        <v>1291</v>
      </c>
      <c r="B178" s="2" t="s">
        <v>1292</v>
      </c>
      <c r="C178" s="2" t="s">
        <v>6559</v>
      </c>
      <c r="D178" s="3">
        <v>4</v>
      </c>
      <c r="E178" s="3">
        <v>20</v>
      </c>
      <c r="F178" s="3" t="str">
        <f>HYPERLINK("https://www.boe.es/gazeta/dias/1829/12/17/pdfs/GMD-1829-174.pdf","Abrir PDF")</f>
        <v>Abrir PDF</v>
      </c>
    </row>
    <row r="179" spans="1:6" ht="31.05" customHeight="1">
      <c r="A179" s="6" t="s">
        <v>147</v>
      </c>
      <c r="B179" s="2" t="s">
        <v>148</v>
      </c>
      <c r="C179" s="2" t="s">
        <v>6560</v>
      </c>
      <c r="D179" s="3">
        <v>4</v>
      </c>
      <c r="E179" s="3">
        <v>19</v>
      </c>
      <c r="F179" s="3" t="str">
        <f>HYPERLINK("https://www.boe.es/gazeta/dias/1829/12/19/pdfs/GMD-1829-175.pdf","Abrir PDF")</f>
        <v>Abrir PDF</v>
      </c>
    </row>
    <row r="180" spans="1:6" ht="31.05" customHeight="1">
      <c r="A180" s="6" t="s">
        <v>1299</v>
      </c>
      <c r="B180" s="2" t="s">
        <v>1300</v>
      </c>
      <c r="C180" s="2" t="s">
        <v>6561</v>
      </c>
      <c r="D180" s="3">
        <v>4</v>
      </c>
      <c r="E180" s="3">
        <v>13</v>
      </c>
      <c r="F180" s="3" t="str">
        <f>HYPERLINK("https://www.boe.es/gazeta/dias/1829/12/22/pdfs/GMD-1829-176.pdf","Abrir PDF")</f>
        <v>Abrir PDF</v>
      </c>
    </row>
    <row r="181" spans="1:6" ht="31.05" customHeight="1">
      <c r="A181" s="6" t="s">
        <v>398</v>
      </c>
      <c r="B181" s="2" t="s">
        <v>399</v>
      </c>
      <c r="C181" s="2" t="s">
        <v>6562</v>
      </c>
      <c r="D181" s="3">
        <v>4</v>
      </c>
      <c r="E181" s="3">
        <v>15</v>
      </c>
      <c r="F181" s="3" t="str">
        <f>HYPERLINK("https://www.boe.es/gazeta/dias/1829/12/24/pdfs/GMD-1829-177.pdf","Abrir PDF")</f>
        <v>Abrir PDF</v>
      </c>
    </row>
    <row r="182" spans="1:6" ht="31.05" customHeight="1">
      <c r="A182" s="6" t="s">
        <v>507</v>
      </c>
      <c r="B182" s="2" t="s">
        <v>508</v>
      </c>
      <c r="C182" s="2" t="s">
        <v>6563</v>
      </c>
      <c r="D182" s="3">
        <v>4</v>
      </c>
      <c r="E182" s="3">
        <v>13</v>
      </c>
      <c r="F182" s="3" t="str">
        <f>HYPERLINK("https://www.boe.es/gazeta/dias/1829/12/26/pdfs/GMD-1829-178.pdf","Abrir PDF")</f>
        <v>Abrir PDF</v>
      </c>
    </row>
    <row r="183" spans="1:6" ht="31.05" customHeight="1">
      <c r="A183" s="6" t="s">
        <v>1023</v>
      </c>
      <c r="B183" s="2" t="s">
        <v>1024</v>
      </c>
      <c r="C183" s="2" t="s">
        <v>6564</v>
      </c>
      <c r="D183" s="3">
        <v>4</v>
      </c>
      <c r="E183" s="3">
        <v>8</v>
      </c>
      <c r="F183" s="3" t="str">
        <f>HYPERLINK("https://www.boe.es/gazeta/dias/1829/12/29/pdfs/GMD-1829-179.pdf","Abrir PDF")</f>
        <v>Abrir PDF</v>
      </c>
    </row>
    <row r="184" spans="1:6" ht="31.05" customHeight="1">
      <c r="A184" s="6" t="s">
        <v>248</v>
      </c>
      <c r="B184" s="2" t="s">
        <v>249</v>
      </c>
      <c r="C184" s="2" t="s">
        <v>6565</v>
      </c>
      <c r="D184" s="3">
        <v>4</v>
      </c>
      <c r="E184" s="3">
        <v>48</v>
      </c>
      <c r="F184" s="3" t="str">
        <f>HYPERLINK("https://www.boe.es/gazeta/dias/1829/12/31/pdfs/GMD-1829-180.pdf","Abrir PDF")</f>
        <v>Abrir PDF</v>
      </c>
    </row>
    <row r="185" spans="1:6" ht="31.05" customHeight="1">
      <c r="A185" s="4"/>
      <c r="B185" s="2"/>
      <c r="C185" s="2"/>
      <c r="D185" s="3"/>
      <c r="E185" s="3"/>
      <c r="F185" s="3"/>
    </row>
    <row r="186" spans="1:6" ht="31.05" customHeight="1">
      <c r="A186" s="4"/>
      <c r="B186" s="2"/>
      <c r="C186" s="2"/>
      <c r="D186" s="3"/>
      <c r="E186" s="3"/>
      <c r="F186" s="3"/>
    </row>
    <row r="187" spans="1:6" ht="24" customHeight="1">
      <c r="A187" s="13" t="s">
        <v>6566</v>
      </c>
      <c r="B187" s="14"/>
      <c r="C187" s="14"/>
      <c r="D187" s="15"/>
      <c r="E187" s="15"/>
      <c r="F187" s="16"/>
    </row>
    <row r="188" spans="1:6" ht="42" customHeight="1">
      <c r="A188" s="7" t="s">
        <v>6567</v>
      </c>
      <c r="B188" s="17" t="s">
        <v>6568</v>
      </c>
      <c r="C188" s="17"/>
      <c r="D188" s="18"/>
      <c r="E188" s="18"/>
      <c r="F188" s="18"/>
    </row>
    <row r="189" spans="1:6" ht="42" customHeight="1">
      <c r="A189" s="7" t="s">
        <v>6569</v>
      </c>
      <c r="B189" s="17" t="s">
        <v>6570</v>
      </c>
      <c r="C189" s="17"/>
      <c r="D189" s="18"/>
      <c r="E189" s="18"/>
      <c r="F189" s="18"/>
    </row>
    <row r="190" spans="1:6" ht="42" customHeight="1">
      <c r="A190" s="7" t="s">
        <v>6571</v>
      </c>
      <c r="B190" s="17" t="s">
        <v>6572</v>
      </c>
      <c r="C190" s="17"/>
      <c r="D190" s="18"/>
      <c r="E190" s="18"/>
      <c r="F190" s="18"/>
    </row>
    <row r="191" spans="1:6" ht="42" customHeight="1">
      <c r="A191" s="7" t="s">
        <v>6573</v>
      </c>
      <c r="B191" s="17" t="s">
        <v>6574</v>
      </c>
      <c r="C191" s="17"/>
      <c r="D191" s="18"/>
      <c r="E191" s="18"/>
      <c r="F191" s="18"/>
    </row>
    <row r="192" spans="1:6" ht="42" customHeight="1">
      <c r="A192" s="7" t="s">
        <v>6575</v>
      </c>
      <c r="B192" s="17" t="s">
        <v>6576</v>
      </c>
      <c r="C192" s="17"/>
      <c r="D192" s="18"/>
      <c r="E192" s="18"/>
      <c r="F192" s="18"/>
    </row>
    <row r="193" spans="1:6" ht="42" customHeight="1">
      <c r="A193" s="7" t="s">
        <v>10</v>
      </c>
      <c r="B193" s="17" t="s">
        <v>6577</v>
      </c>
      <c r="C193" s="17"/>
      <c r="D193" s="18"/>
      <c r="E193" s="18"/>
      <c r="F193" s="18"/>
    </row>
    <row r="194" spans="1:6" ht="42" customHeight="1">
      <c r="A194" s="7" t="s">
        <v>6578</v>
      </c>
      <c r="B194" s="17" t="s">
        <v>6579</v>
      </c>
      <c r="C194" s="17"/>
      <c r="D194" s="18"/>
      <c r="E194" s="18"/>
      <c r="F194" s="18"/>
    </row>
    <row r="195" spans="1:6" ht="42" customHeight="1">
      <c r="A195" s="7" t="s">
        <v>6580</v>
      </c>
      <c r="B195" s="17" t="s">
        <v>6581</v>
      </c>
      <c r="C195" s="17"/>
      <c r="D195" s="18"/>
      <c r="E195" s="18"/>
      <c r="F195" s="18"/>
    </row>
    <row r="196" spans="1:6" ht="42" customHeight="1">
      <c r="A196" s="7" t="s">
        <v>6582</v>
      </c>
      <c r="B196" s="17" t="s">
        <v>6583</v>
      </c>
      <c r="C196" s="17"/>
      <c r="D196" s="18"/>
      <c r="E196" s="18"/>
      <c r="F196" s="18"/>
    </row>
    <row r="197" spans="1:6" ht="31.05" customHeight="1"/>
    <row r="198" spans="1:6" ht="31.05" customHeight="1"/>
    <row r="199" spans="1:6" ht="31.05" customHeight="1"/>
    <row r="200" spans="1:6" ht="31.05" customHeight="1"/>
    <row r="201" spans="1:6" ht="31.05" customHeight="1"/>
    <row r="202" spans="1:6" ht="31.05" customHeight="1"/>
    <row r="203" spans="1:6" ht="31.05" customHeight="1"/>
    <row r="204" spans="1:6" ht="31.05" customHeight="1"/>
    <row r="205" spans="1:6" ht="31.05" customHeight="1"/>
    <row r="206" spans="1:6" ht="31.05" customHeight="1"/>
    <row r="207" spans="1:6" ht="31.05" customHeight="1"/>
    <row r="208" spans="1:6"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95:F195"/>
    <mergeCell ref="B196:F196"/>
    <mergeCell ref="B190:F190"/>
    <mergeCell ref="B191:F191"/>
    <mergeCell ref="B192:F192"/>
    <mergeCell ref="B193:F193"/>
    <mergeCell ref="B194:F194"/>
    <mergeCell ref="A1:F1"/>
    <mergeCell ref="A2:F2"/>
    <mergeCell ref="A187:F187"/>
    <mergeCell ref="B188:F188"/>
    <mergeCell ref="B189:F18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2026-10-29T09:31:21Z</dcterms:created>
  <dcterms:modified xsi:type="dcterms:W3CDTF">2026-10-29T09:31:21Z</dcterms:modified>
</cp:coreProperties>
</file>