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C:\Users\Usuario\Desktop\Nacho-toto-todo\Nacho\Gaceta\"/>
    </mc:Choice>
  </mc:AlternateContent>
  <xr:revisionPtr revIDLastSave="0" documentId="8_{100E6907-E828-465B-8D51-4DF346256E95}" xr6:coauthVersionLast="47" xr6:coauthVersionMax="47" xr10:uidLastSave="{00000000-0000-0000-0000-000000000000}"/>
  <bookViews>
    <workbookView xWindow="-108" yWindow="-108" windowWidth="23256" windowHeight="12576" xr2:uid="{00000000-000D-0000-FFFF-FFFF00000000}"/>
  </bookViews>
  <sheets>
    <sheet name="Índice anual" sheetId="1" r:id="rId1"/>
    <sheet name="Fuentes y criterio" sheetId="2" r:id="rId2"/>
  </sheets>
  <calcPr calcId="191029"/>
  <fileRecoveryPr repairLoad="1"/>
</workbook>
</file>

<file path=xl/calcChain.xml><?xml version="1.0" encoding="utf-8"?>
<calcChain xmlns="http://schemas.openxmlformats.org/spreadsheetml/2006/main">
  <c r="F163" i="2" l="1"/>
  <c r="F162" i="2"/>
  <c r="F161" i="2"/>
  <c r="F160" i="2"/>
  <c r="F159" i="2"/>
  <c r="F158" i="2"/>
  <c r="F157" i="2"/>
  <c r="F156" i="2"/>
  <c r="F155" i="2"/>
  <c r="F154" i="2"/>
  <c r="F153" i="2"/>
  <c r="F152" i="2"/>
  <c r="F151" i="2"/>
  <c r="F150" i="2"/>
  <c r="F149" i="2"/>
  <c r="F148" i="2"/>
  <c r="F147" i="2"/>
  <c r="F146" i="2"/>
  <c r="F145" i="2"/>
  <c r="F144" i="2"/>
  <c r="F143" i="2"/>
  <c r="F142" i="2"/>
  <c r="F141" i="2"/>
  <c r="F140" i="2"/>
  <c r="F139" i="2"/>
  <c r="F138" i="2"/>
  <c r="F137" i="2"/>
  <c r="F136" i="2"/>
  <c r="F135" i="2"/>
  <c r="F134" i="2"/>
  <c r="F133" i="2"/>
  <c r="F132" i="2"/>
  <c r="F131" i="2"/>
  <c r="F130" i="2"/>
  <c r="F129" i="2"/>
  <c r="F128" i="2"/>
  <c r="F127" i="2"/>
  <c r="F126" i="2"/>
  <c r="F125" i="2"/>
  <c r="F124" i="2"/>
  <c r="F123" i="2"/>
  <c r="F122" i="2"/>
  <c r="F121" i="2"/>
  <c r="F120" i="2"/>
  <c r="F119" i="2"/>
  <c r="F118" i="2"/>
  <c r="F117" i="2"/>
  <c r="F116" i="2"/>
  <c r="F115" i="2"/>
  <c r="F114" i="2"/>
  <c r="F113" i="2"/>
  <c r="F112" i="2"/>
  <c r="F111" i="2"/>
  <c r="F110" i="2"/>
  <c r="F109" i="2"/>
  <c r="F108" i="2"/>
  <c r="F107" i="2"/>
  <c r="F106" i="2"/>
  <c r="F105" i="2"/>
  <c r="F104" i="2"/>
  <c r="F103" i="2"/>
  <c r="F102" i="2"/>
  <c r="F101" i="2"/>
  <c r="F100" i="2"/>
  <c r="F99" i="2"/>
  <c r="F98" i="2"/>
  <c r="F97" i="2"/>
  <c r="F96" i="2"/>
  <c r="F95" i="2"/>
  <c r="F94" i="2"/>
  <c r="F93" i="2"/>
  <c r="F92" i="2"/>
  <c r="F91" i="2"/>
  <c r="F90" i="2"/>
  <c r="F89" i="2"/>
  <c r="F88" i="2"/>
  <c r="F87" i="2"/>
  <c r="F86" i="2"/>
  <c r="F85" i="2"/>
  <c r="F84" i="2"/>
  <c r="F83" i="2"/>
  <c r="F82" i="2"/>
  <c r="F81" i="2"/>
  <c r="F80" i="2"/>
  <c r="F79" i="2"/>
  <c r="F78" i="2"/>
  <c r="F77" i="2"/>
  <c r="F76" i="2"/>
  <c r="F75" i="2"/>
  <c r="F74" i="2"/>
  <c r="F73" i="2"/>
  <c r="F72" i="2"/>
  <c r="F71" i="2"/>
  <c r="F70" i="2"/>
  <c r="F69" i="2"/>
  <c r="F68" i="2"/>
  <c r="F67" i="2"/>
  <c r="F66" i="2"/>
  <c r="F65" i="2"/>
  <c r="F64" i="2"/>
  <c r="F63" i="2"/>
  <c r="F62" i="2"/>
  <c r="F61" i="2"/>
  <c r="F60" i="2"/>
  <c r="F59" i="2"/>
  <c r="F58" i="2"/>
  <c r="F57" i="2"/>
  <c r="F56" i="2"/>
  <c r="F55" i="2"/>
  <c r="F54" i="2"/>
  <c r="F53" i="2"/>
  <c r="F52" i="2"/>
  <c r="F51" i="2"/>
  <c r="F50" i="2"/>
  <c r="F49" i="2"/>
  <c r="F48" i="2"/>
  <c r="F47" i="2"/>
  <c r="F46" i="2"/>
  <c r="F45" i="2"/>
  <c r="F44" i="2"/>
  <c r="F43" i="2"/>
  <c r="F42" i="2"/>
  <c r="F41" i="2"/>
  <c r="F40" i="2"/>
  <c r="F39" i="2"/>
  <c r="F38" i="2"/>
  <c r="F37" i="2"/>
  <c r="F36" i="2"/>
  <c r="F35" i="2"/>
  <c r="F34" i="2"/>
  <c r="F33" i="2"/>
  <c r="F32" i="2"/>
  <c r="F31" i="2"/>
  <c r="F30" i="2"/>
  <c r="F29" i="2"/>
  <c r="F28" i="2"/>
  <c r="F27" i="2"/>
  <c r="F26" i="2"/>
  <c r="F25" i="2"/>
  <c r="F24" i="2"/>
  <c r="F23" i="2"/>
  <c r="F22" i="2"/>
  <c r="F21" i="2"/>
  <c r="F20" i="2"/>
  <c r="F19" i="2"/>
  <c r="F18" i="2"/>
  <c r="F17" i="2"/>
  <c r="F16" i="2"/>
  <c r="F15" i="2"/>
  <c r="F14" i="2"/>
  <c r="F13" i="2"/>
  <c r="F12" i="2"/>
  <c r="F11" i="2"/>
  <c r="F10" i="2"/>
  <c r="F9" i="2"/>
  <c r="F8" i="2"/>
  <c r="F7" i="2"/>
  <c r="F6" i="2"/>
  <c r="F5" i="2"/>
  <c r="J2575" i="1"/>
  <c r="J2574" i="1"/>
  <c r="J2573" i="1"/>
  <c r="J2572" i="1"/>
  <c r="J2571" i="1"/>
  <c r="J2570" i="1"/>
  <c r="J2569" i="1"/>
  <c r="J2568" i="1"/>
  <c r="J2567" i="1"/>
  <c r="J2566" i="1"/>
  <c r="J2565" i="1"/>
  <c r="J2564" i="1"/>
  <c r="J2563" i="1"/>
  <c r="J2562" i="1"/>
  <c r="J2561" i="1"/>
  <c r="J2560" i="1"/>
  <c r="J2559" i="1"/>
  <c r="J2558" i="1"/>
  <c r="J2557" i="1"/>
  <c r="J2556" i="1"/>
  <c r="J2555" i="1"/>
  <c r="J2554" i="1"/>
  <c r="J2553" i="1"/>
  <c r="J2552" i="1"/>
  <c r="J2551" i="1"/>
  <c r="J2550" i="1"/>
  <c r="J2549" i="1"/>
  <c r="J2548" i="1"/>
  <c r="J2547" i="1"/>
  <c r="J2546" i="1"/>
  <c r="J2545" i="1"/>
  <c r="J2544" i="1"/>
  <c r="J2543" i="1"/>
  <c r="J2542" i="1"/>
  <c r="J2541" i="1"/>
  <c r="J2540" i="1"/>
  <c r="J2539" i="1"/>
  <c r="J2538" i="1"/>
  <c r="J2537" i="1"/>
  <c r="J2536" i="1"/>
  <c r="J2535" i="1"/>
  <c r="J2534" i="1"/>
  <c r="J2533" i="1"/>
  <c r="J2532" i="1"/>
  <c r="J2531" i="1"/>
  <c r="J2530" i="1"/>
  <c r="J2529" i="1"/>
  <c r="J2528" i="1"/>
  <c r="J2527" i="1"/>
  <c r="J2526" i="1"/>
  <c r="J2525" i="1"/>
  <c r="J2524" i="1"/>
  <c r="J2523" i="1"/>
  <c r="J2522" i="1"/>
  <c r="J2521" i="1"/>
  <c r="J2520" i="1"/>
  <c r="J2519" i="1"/>
  <c r="J2518" i="1"/>
  <c r="J2517" i="1"/>
  <c r="J2516" i="1"/>
  <c r="J2515" i="1"/>
  <c r="J2514" i="1"/>
  <c r="J2513" i="1"/>
  <c r="J2512" i="1"/>
  <c r="J2511" i="1"/>
  <c r="J2510" i="1"/>
  <c r="J2509" i="1"/>
  <c r="J2508" i="1"/>
  <c r="J2507" i="1"/>
  <c r="J2506" i="1"/>
  <c r="J2505" i="1"/>
  <c r="J2504" i="1"/>
  <c r="J2503" i="1"/>
  <c r="J2502" i="1"/>
  <c r="J2501" i="1"/>
  <c r="J2500" i="1"/>
  <c r="J2499" i="1"/>
  <c r="J2498" i="1"/>
  <c r="J2497" i="1"/>
  <c r="J2496" i="1"/>
  <c r="J2495" i="1"/>
  <c r="J2494" i="1"/>
  <c r="J2493" i="1"/>
  <c r="J2492" i="1"/>
  <c r="J2491" i="1"/>
  <c r="J2490" i="1"/>
  <c r="J2489" i="1"/>
  <c r="J2488" i="1"/>
  <c r="J2487" i="1"/>
  <c r="J2486" i="1"/>
  <c r="J2485" i="1"/>
  <c r="J2484" i="1"/>
  <c r="J2483" i="1"/>
  <c r="J2482" i="1"/>
  <c r="J2481" i="1"/>
  <c r="J2480" i="1"/>
  <c r="J2479" i="1"/>
  <c r="J2478" i="1"/>
  <c r="J2477" i="1"/>
  <c r="J2476" i="1"/>
  <c r="J2475" i="1"/>
  <c r="J2474" i="1"/>
  <c r="J2473" i="1"/>
  <c r="J2472" i="1"/>
  <c r="J2471" i="1"/>
  <c r="J2470" i="1"/>
  <c r="J2469" i="1"/>
  <c r="J2468" i="1"/>
  <c r="J2467" i="1"/>
  <c r="J2466" i="1"/>
  <c r="J2465" i="1"/>
  <c r="J2464" i="1"/>
  <c r="J2463" i="1"/>
  <c r="J2462" i="1"/>
  <c r="J2461" i="1"/>
  <c r="J2460" i="1"/>
  <c r="J2459" i="1"/>
  <c r="J2458" i="1"/>
  <c r="J2457" i="1"/>
  <c r="J2456" i="1"/>
  <c r="J2455" i="1"/>
  <c r="J2454" i="1"/>
  <c r="J2453" i="1"/>
  <c r="J2452" i="1"/>
  <c r="J2451" i="1"/>
  <c r="J2450" i="1"/>
  <c r="J2449" i="1"/>
  <c r="J2448" i="1"/>
  <c r="J2447" i="1"/>
  <c r="J2446" i="1"/>
  <c r="J2445" i="1"/>
  <c r="J2444" i="1"/>
  <c r="J2443" i="1"/>
  <c r="J2442" i="1"/>
  <c r="J2441" i="1"/>
  <c r="J2440" i="1"/>
  <c r="J2439" i="1"/>
  <c r="J2438" i="1"/>
  <c r="J2437" i="1"/>
  <c r="J2436" i="1"/>
  <c r="J2435" i="1"/>
  <c r="J2434" i="1"/>
  <c r="J2433" i="1"/>
  <c r="J2432" i="1"/>
  <c r="J2431" i="1"/>
  <c r="J2430" i="1"/>
  <c r="J2429" i="1"/>
  <c r="J2428" i="1"/>
  <c r="J2427" i="1"/>
  <c r="J2426" i="1"/>
  <c r="J2425" i="1"/>
  <c r="J2424" i="1"/>
  <c r="J2423" i="1"/>
  <c r="J2422" i="1"/>
  <c r="J2421" i="1"/>
  <c r="J2420" i="1"/>
  <c r="J2419" i="1"/>
  <c r="J2418" i="1"/>
  <c r="J2417" i="1"/>
  <c r="J2416" i="1"/>
  <c r="J2415" i="1"/>
  <c r="J2414" i="1"/>
  <c r="J2413" i="1"/>
  <c r="J2412" i="1"/>
  <c r="J2411" i="1"/>
  <c r="J2410" i="1"/>
  <c r="J2409" i="1"/>
  <c r="J2408" i="1"/>
  <c r="J2407" i="1"/>
  <c r="J2406" i="1"/>
  <c r="J2405" i="1"/>
  <c r="J2404" i="1"/>
  <c r="J2403" i="1"/>
  <c r="J2402" i="1"/>
  <c r="J2401" i="1"/>
  <c r="J2400" i="1"/>
  <c r="J2399" i="1"/>
  <c r="J2398" i="1"/>
  <c r="J2397" i="1"/>
  <c r="J2396" i="1"/>
  <c r="J2395" i="1"/>
  <c r="J2394" i="1"/>
  <c r="J2393" i="1"/>
  <c r="J2392" i="1"/>
  <c r="J2391" i="1"/>
  <c r="J2390" i="1"/>
  <c r="J2389" i="1"/>
  <c r="J2388" i="1"/>
  <c r="J2387" i="1"/>
  <c r="J2386" i="1"/>
  <c r="J2385" i="1"/>
  <c r="J2384" i="1"/>
  <c r="J2383" i="1"/>
  <c r="J2382" i="1"/>
  <c r="J2381" i="1"/>
  <c r="J2380" i="1"/>
  <c r="J2379" i="1"/>
  <c r="J2378" i="1"/>
  <c r="J2377" i="1"/>
  <c r="J2376" i="1"/>
  <c r="J2375" i="1"/>
  <c r="J2374" i="1"/>
  <c r="J2373" i="1"/>
  <c r="J2372" i="1"/>
  <c r="J2371" i="1"/>
  <c r="J2370" i="1"/>
  <c r="J2369" i="1"/>
  <c r="J2368" i="1"/>
  <c r="J2367" i="1"/>
  <c r="J2366" i="1"/>
  <c r="J2365" i="1"/>
  <c r="J2364" i="1"/>
  <c r="J2363" i="1"/>
  <c r="J2362" i="1"/>
  <c r="J2361" i="1"/>
  <c r="J2360" i="1"/>
  <c r="J2359" i="1"/>
  <c r="J2358" i="1"/>
  <c r="J2357" i="1"/>
  <c r="J2356" i="1"/>
  <c r="J2355" i="1"/>
  <c r="J2354" i="1"/>
  <c r="J2353" i="1"/>
  <c r="J2352" i="1"/>
  <c r="J2351" i="1"/>
  <c r="J2350" i="1"/>
  <c r="J2349" i="1"/>
  <c r="J2348" i="1"/>
  <c r="J2347" i="1"/>
  <c r="J2346" i="1"/>
  <c r="J2345" i="1"/>
  <c r="J2344" i="1"/>
  <c r="J2343" i="1"/>
  <c r="J2342" i="1"/>
  <c r="J2341" i="1"/>
  <c r="J2340" i="1"/>
  <c r="J2339" i="1"/>
  <c r="J2338" i="1"/>
  <c r="J2337" i="1"/>
  <c r="J2336" i="1"/>
  <c r="J2335" i="1"/>
  <c r="J2334" i="1"/>
  <c r="J2333" i="1"/>
  <c r="J2332" i="1"/>
  <c r="J2331" i="1"/>
  <c r="J2330" i="1"/>
  <c r="J2329" i="1"/>
  <c r="J2328" i="1"/>
  <c r="J2327" i="1"/>
  <c r="J2326" i="1"/>
  <c r="J2325" i="1"/>
  <c r="J2324" i="1"/>
  <c r="J2323" i="1"/>
  <c r="J2322" i="1"/>
  <c r="J2321" i="1"/>
  <c r="J2320" i="1"/>
  <c r="J2319" i="1"/>
  <c r="J2318" i="1"/>
  <c r="J2317" i="1"/>
  <c r="J2316" i="1"/>
  <c r="J2315" i="1"/>
  <c r="J2314" i="1"/>
  <c r="J2313" i="1"/>
  <c r="J2312" i="1"/>
  <c r="J2311" i="1"/>
  <c r="J2310" i="1"/>
  <c r="J2309" i="1"/>
  <c r="J2308" i="1"/>
  <c r="J2307" i="1"/>
  <c r="J2306" i="1"/>
  <c r="J2305" i="1"/>
  <c r="J2304" i="1"/>
  <c r="J2303" i="1"/>
  <c r="J2302" i="1"/>
  <c r="J2301" i="1"/>
  <c r="J2300" i="1"/>
  <c r="J2299" i="1"/>
  <c r="J2298" i="1"/>
  <c r="J2297" i="1"/>
  <c r="J2296" i="1"/>
  <c r="J2295" i="1"/>
  <c r="J2294" i="1"/>
  <c r="J2293" i="1"/>
  <c r="J2292" i="1"/>
  <c r="J2291" i="1"/>
  <c r="J2290" i="1"/>
  <c r="J2289" i="1"/>
  <c r="J2288" i="1"/>
  <c r="J2287" i="1"/>
  <c r="J2286" i="1"/>
  <c r="J2285" i="1"/>
  <c r="J2284" i="1"/>
  <c r="J2283" i="1"/>
  <c r="J2282" i="1"/>
  <c r="J2281" i="1"/>
  <c r="J2280" i="1"/>
  <c r="J2279" i="1"/>
  <c r="J2278" i="1"/>
  <c r="J2277" i="1"/>
  <c r="J2276" i="1"/>
  <c r="J2275" i="1"/>
  <c r="J2274" i="1"/>
  <c r="J2273" i="1"/>
  <c r="J2272" i="1"/>
  <c r="J2271" i="1"/>
  <c r="J2270" i="1"/>
  <c r="J2269" i="1"/>
  <c r="J2268" i="1"/>
  <c r="J2267" i="1"/>
  <c r="J2266" i="1"/>
  <c r="J2265" i="1"/>
  <c r="J2264" i="1"/>
  <c r="J2263" i="1"/>
  <c r="J2262" i="1"/>
  <c r="J2261" i="1"/>
  <c r="J2260" i="1"/>
  <c r="J2259" i="1"/>
  <c r="J2258" i="1"/>
  <c r="J2257" i="1"/>
  <c r="J2256" i="1"/>
  <c r="J2255" i="1"/>
  <c r="J2254" i="1"/>
  <c r="J2253" i="1"/>
  <c r="J2252" i="1"/>
  <c r="J2251" i="1"/>
  <c r="J2250" i="1"/>
  <c r="J2249" i="1"/>
  <c r="J2248" i="1"/>
  <c r="J2247" i="1"/>
  <c r="J2246" i="1"/>
  <c r="J2245" i="1"/>
  <c r="J2244" i="1"/>
  <c r="J2243" i="1"/>
  <c r="J2242" i="1"/>
  <c r="J2241" i="1"/>
  <c r="J2240" i="1"/>
  <c r="J2239" i="1"/>
  <c r="J2238" i="1"/>
  <c r="J2237" i="1"/>
  <c r="J2236" i="1"/>
  <c r="J2235" i="1"/>
  <c r="J2234" i="1"/>
  <c r="J2233" i="1"/>
  <c r="J2232" i="1"/>
  <c r="J2231" i="1"/>
  <c r="J2230" i="1"/>
  <c r="J2229" i="1"/>
  <c r="J2228" i="1"/>
  <c r="J2227" i="1"/>
  <c r="J2226" i="1"/>
  <c r="J2225" i="1"/>
  <c r="J2224" i="1"/>
  <c r="J2223" i="1"/>
  <c r="J2222" i="1"/>
  <c r="J2221" i="1"/>
  <c r="J2220" i="1"/>
  <c r="J2219" i="1"/>
  <c r="J2218" i="1"/>
  <c r="J2217" i="1"/>
  <c r="J2216" i="1"/>
  <c r="J2215" i="1"/>
  <c r="J2214" i="1"/>
  <c r="J2213" i="1"/>
  <c r="J2212" i="1"/>
  <c r="J2211" i="1"/>
  <c r="J2210" i="1"/>
  <c r="J2209" i="1"/>
  <c r="J2208" i="1"/>
  <c r="J2207" i="1"/>
  <c r="J2206" i="1"/>
  <c r="J2205" i="1"/>
  <c r="J2204" i="1"/>
  <c r="J2203" i="1"/>
  <c r="J2202" i="1"/>
  <c r="J2201" i="1"/>
  <c r="J2200" i="1"/>
  <c r="J2199" i="1"/>
  <c r="J2198" i="1"/>
  <c r="J2197" i="1"/>
  <c r="J2196" i="1"/>
  <c r="J2195" i="1"/>
  <c r="J2194" i="1"/>
  <c r="J2193" i="1"/>
  <c r="J2192" i="1"/>
  <c r="J2191" i="1"/>
  <c r="J2190" i="1"/>
  <c r="J2189" i="1"/>
  <c r="J2188" i="1"/>
  <c r="J2187" i="1"/>
  <c r="J2186" i="1"/>
  <c r="J2185" i="1"/>
  <c r="J2184" i="1"/>
  <c r="J2183" i="1"/>
  <c r="J2182" i="1"/>
  <c r="J2181" i="1"/>
  <c r="J2180" i="1"/>
  <c r="J2179" i="1"/>
  <c r="J2178" i="1"/>
  <c r="J2177" i="1"/>
  <c r="J2176" i="1"/>
  <c r="J2175" i="1"/>
  <c r="J2174" i="1"/>
  <c r="J2173" i="1"/>
  <c r="J2172" i="1"/>
  <c r="J2171" i="1"/>
  <c r="J2170" i="1"/>
  <c r="J2169" i="1"/>
  <c r="J2168" i="1"/>
  <c r="J2167" i="1"/>
  <c r="J2166" i="1"/>
  <c r="J2165" i="1"/>
  <c r="J2164" i="1"/>
  <c r="J2163" i="1"/>
  <c r="J2162" i="1"/>
  <c r="J2161" i="1"/>
  <c r="J2160" i="1"/>
  <c r="J2159" i="1"/>
  <c r="J2158" i="1"/>
  <c r="J2157" i="1"/>
  <c r="J2156" i="1"/>
  <c r="J2155" i="1"/>
  <c r="J2154" i="1"/>
  <c r="J2153" i="1"/>
  <c r="J2152" i="1"/>
  <c r="J2151" i="1"/>
  <c r="J2150" i="1"/>
  <c r="J2149" i="1"/>
  <c r="J2148" i="1"/>
  <c r="J2147" i="1"/>
  <c r="J2146" i="1"/>
  <c r="J2145" i="1"/>
  <c r="J2144" i="1"/>
  <c r="J2143" i="1"/>
  <c r="J2142" i="1"/>
  <c r="J2141" i="1"/>
  <c r="J2140" i="1"/>
  <c r="J2139" i="1"/>
  <c r="J2138" i="1"/>
  <c r="J2137" i="1"/>
  <c r="J2136" i="1"/>
  <c r="J2135" i="1"/>
  <c r="J2134" i="1"/>
  <c r="J2133" i="1"/>
  <c r="J2132" i="1"/>
  <c r="J2131" i="1"/>
  <c r="J2130" i="1"/>
  <c r="J2129" i="1"/>
  <c r="J2128" i="1"/>
  <c r="J2127" i="1"/>
  <c r="J2126" i="1"/>
  <c r="J2125" i="1"/>
  <c r="J2124" i="1"/>
  <c r="J2123" i="1"/>
  <c r="J2122" i="1"/>
  <c r="J2121" i="1"/>
  <c r="J2120" i="1"/>
  <c r="J2119" i="1"/>
  <c r="J2118" i="1"/>
  <c r="J2117" i="1"/>
  <c r="J2116" i="1"/>
  <c r="J2115" i="1"/>
  <c r="J2114" i="1"/>
  <c r="J2113" i="1"/>
  <c r="J2112" i="1"/>
  <c r="J2111" i="1"/>
  <c r="J2110" i="1"/>
  <c r="J2109" i="1"/>
  <c r="J2108" i="1"/>
  <c r="J2107" i="1"/>
  <c r="J2106" i="1"/>
  <c r="J2105" i="1"/>
  <c r="J2104" i="1"/>
  <c r="J2103" i="1"/>
  <c r="J2102" i="1"/>
  <c r="J2101" i="1"/>
  <c r="J2100" i="1"/>
  <c r="J2099" i="1"/>
  <c r="J2098" i="1"/>
  <c r="J2097" i="1"/>
  <c r="J2096" i="1"/>
  <c r="J2095" i="1"/>
  <c r="J2094" i="1"/>
  <c r="J2093" i="1"/>
  <c r="J2092" i="1"/>
  <c r="J2091" i="1"/>
  <c r="J2090" i="1"/>
  <c r="J2089" i="1"/>
  <c r="J2088" i="1"/>
  <c r="J2087" i="1"/>
  <c r="J2086" i="1"/>
  <c r="J2085" i="1"/>
  <c r="J2084" i="1"/>
  <c r="J2083" i="1"/>
  <c r="J2082" i="1"/>
  <c r="J2081" i="1"/>
  <c r="J2080" i="1"/>
  <c r="J2079" i="1"/>
  <c r="J2078" i="1"/>
  <c r="J2077" i="1"/>
  <c r="J2076" i="1"/>
  <c r="J2075" i="1"/>
  <c r="J2074" i="1"/>
  <c r="J2073" i="1"/>
  <c r="J2072" i="1"/>
  <c r="J2071" i="1"/>
  <c r="J2070" i="1"/>
  <c r="J2069" i="1"/>
  <c r="J2068" i="1"/>
  <c r="J2067" i="1"/>
  <c r="J2066" i="1"/>
  <c r="J2065" i="1"/>
  <c r="J2064" i="1"/>
  <c r="J2063" i="1"/>
  <c r="J2062" i="1"/>
  <c r="J2061" i="1"/>
  <c r="J2060" i="1"/>
  <c r="J2059" i="1"/>
  <c r="J2058" i="1"/>
  <c r="J2057" i="1"/>
  <c r="J2056" i="1"/>
  <c r="J2055" i="1"/>
  <c r="J2054" i="1"/>
  <c r="J2053" i="1"/>
  <c r="J2052" i="1"/>
  <c r="J2051" i="1"/>
  <c r="J2050" i="1"/>
  <c r="J2049" i="1"/>
  <c r="J2048" i="1"/>
  <c r="J2047" i="1"/>
  <c r="J2046" i="1"/>
  <c r="J2045" i="1"/>
  <c r="J2044" i="1"/>
  <c r="J2043" i="1"/>
  <c r="J2042" i="1"/>
  <c r="J2041" i="1"/>
  <c r="J2040" i="1"/>
  <c r="J2039" i="1"/>
  <c r="J2038" i="1"/>
  <c r="J2037" i="1"/>
  <c r="J2036" i="1"/>
  <c r="J2035" i="1"/>
  <c r="J2034" i="1"/>
  <c r="J2033" i="1"/>
  <c r="J2032" i="1"/>
  <c r="J2031" i="1"/>
  <c r="J2030" i="1"/>
  <c r="J2029" i="1"/>
  <c r="J2028" i="1"/>
  <c r="J2027" i="1"/>
  <c r="J2026" i="1"/>
  <c r="J2025" i="1"/>
  <c r="J2024" i="1"/>
  <c r="J2023" i="1"/>
  <c r="J2022" i="1"/>
  <c r="J2021" i="1"/>
  <c r="J2020" i="1"/>
  <c r="J2019" i="1"/>
  <c r="J2018" i="1"/>
  <c r="J2017" i="1"/>
  <c r="J2016" i="1"/>
  <c r="J2015" i="1"/>
  <c r="J2014" i="1"/>
  <c r="J2013" i="1"/>
  <c r="J2012" i="1"/>
  <c r="J2011" i="1"/>
  <c r="J2010" i="1"/>
  <c r="J2009" i="1"/>
  <c r="J2008" i="1"/>
  <c r="J2007" i="1"/>
  <c r="J2006" i="1"/>
  <c r="J2005" i="1"/>
  <c r="J2004" i="1"/>
  <c r="J2003" i="1"/>
  <c r="J2002" i="1"/>
  <c r="J2001" i="1"/>
  <c r="J2000" i="1"/>
  <c r="J1999" i="1"/>
  <c r="J1998" i="1"/>
  <c r="J1997" i="1"/>
  <c r="J1996" i="1"/>
  <c r="J1995" i="1"/>
  <c r="J1994" i="1"/>
  <c r="J1993" i="1"/>
  <c r="J1992" i="1"/>
  <c r="J1991" i="1"/>
  <c r="J1990" i="1"/>
  <c r="J1989" i="1"/>
  <c r="J1988" i="1"/>
  <c r="J1987" i="1"/>
  <c r="J1986" i="1"/>
  <c r="J1985" i="1"/>
  <c r="J1984" i="1"/>
  <c r="J1983" i="1"/>
  <c r="J1982" i="1"/>
  <c r="J1981" i="1"/>
  <c r="J1980" i="1"/>
  <c r="J1979" i="1"/>
  <c r="J1978" i="1"/>
  <c r="J1977" i="1"/>
  <c r="J1976" i="1"/>
  <c r="J1975" i="1"/>
  <c r="J1974" i="1"/>
  <c r="J1973" i="1"/>
  <c r="J1972" i="1"/>
  <c r="J1971" i="1"/>
  <c r="J1970" i="1"/>
  <c r="J1969" i="1"/>
  <c r="J1968" i="1"/>
  <c r="J1967" i="1"/>
  <c r="J1966" i="1"/>
  <c r="J1965" i="1"/>
  <c r="J1964" i="1"/>
  <c r="J1963" i="1"/>
  <c r="J1962" i="1"/>
  <c r="J1961" i="1"/>
  <c r="J1960" i="1"/>
  <c r="J1959" i="1"/>
  <c r="J1958" i="1"/>
  <c r="J1957" i="1"/>
  <c r="J1956" i="1"/>
  <c r="J1955" i="1"/>
  <c r="J1954" i="1"/>
  <c r="J1953" i="1"/>
  <c r="J1952" i="1"/>
  <c r="J1951" i="1"/>
  <c r="J1950" i="1"/>
  <c r="J1949" i="1"/>
  <c r="J1948" i="1"/>
  <c r="J1947" i="1"/>
  <c r="J1946" i="1"/>
  <c r="J1945" i="1"/>
  <c r="J1944" i="1"/>
  <c r="J1943" i="1"/>
  <c r="J1942" i="1"/>
  <c r="J1941" i="1"/>
  <c r="J1940" i="1"/>
  <c r="J1939" i="1"/>
  <c r="J1938" i="1"/>
  <c r="J1937" i="1"/>
  <c r="J1936" i="1"/>
  <c r="J1935" i="1"/>
  <c r="J1934" i="1"/>
  <c r="J1933" i="1"/>
  <c r="J1932" i="1"/>
  <c r="J1931" i="1"/>
  <c r="J1930" i="1"/>
  <c r="J1929" i="1"/>
  <c r="J1928" i="1"/>
  <c r="J1927" i="1"/>
  <c r="J1926" i="1"/>
  <c r="J1925" i="1"/>
  <c r="J1924" i="1"/>
  <c r="J1923" i="1"/>
  <c r="J1922" i="1"/>
  <c r="J1921" i="1"/>
  <c r="J1920" i="1"/>
  <c r="J1919" i="1"/>
  <c r="J1918" i="1"/>
  <c r="J1917" i="1"/>
  <c r="J1916" i="1"/>
  <c r="J1915" i="1"/>
  <c r="J1914" i="1"/>
  <c r="J1913" i="1"/>
  <c r="J1912" i="1"/>
  <c r="J1911" i="1"/>
  <c r="J1910" i="1"/>
  <c r="J1909" i="1"/>
  <c r="J1908" i="1"/>
  <c r="J1907" i="1"/>
  <c r="J1906" i="1"/>
  <c r="J1905" i="1"/>
  <c r="J1904" i="1"/>
  <c r="J1903" i="1"/>
  <c r="J1902" i="1"/>
  <c r="J1901" i="1"/>
  <c r="J1900" i="1"/>
  <c r="J1899" i="1"/>
  <c r="J1898" i="1"/>
  <c r="J1897" i="1"/>
  <c r="J1896" i="1"/>
  <c r="J1895" i="1"/>
  <c r="J1894" i="1"/>
  <c r="J1893" i="1"/>
  <c r="J1892" i="1"/>
  <c r="J1891" i="1"/>
  <c r="J1890" i="1"/>
  <c r="J1889" i="1"/>
  <c r="J1888" i="1"/>
  <c r="J1887" i="1"/>
  <c r="J1886" i="1"/>
  <c r="J1885" i="1"/>
  <c r="J1884" i="1"/>
  <c r="J1883" i="1"/>
  <c r="J1882" i="1"/>
  <c r="J1881" i="1"/>
  <c r="J1880" i="1"/>
  <c r="J1879" i="1"/>
  <c r="J1878" i="1"/>
  <c r="J1877" i="1"/>
  <c r="J1876" i="1"/>
  <c r="J1875" i="1"/>
  <c r="J1874" i="1"/>
  <c r="J1873" i="1"/>
  <c r="J1872" i="1"/>
  <c r="J1871" i="1"/>
  <c r="J1870" i="1"/>
  <c r="J1869" i="1"/>
  <c r="J1868" i="1"/>
  <c r="J1867" i="1"/>
  <c r="J1866" i="1"/>
  <c r="J1865" i="1"/>
  <c r="J1864" i="1"/>
  <c r="J1863" i="1"/>
  <c r="J1862" i="1"/>
  <c r="J1861" i="1"/>
  <c r="J1860" i="1"/>
  <c r="J1859" i="1"/>
  <c r="J1858" i="1"/>
  <c r="J1857" i="1"/>
  <c r="J1856" i="1"/>
  <c r="J1855" i="1"/>
  <c r="J1854" i="1"/>
  <c r="J1853" i="1"/>
  <c r="J1852" i="1"/>
  <c r="J1851" i="1"/>
  <c r="J1850" i="1"/>
  <c r="J1849" i="1"/>
  <c r="J1848" i="1"/>
  <c r="J1847" i="1"/>
  <c r="J1846" i="1"/>
  <c r="J1845" i="1"/>
  <c r="J1844" i="1"/>
  <c r="J1843" i="1"/>
  <c r="J1842" i="1"/>
  <c r="J1841" i="1"/>
  <c r="J1840" i="1"/>
  <c r="J1839" i="1"/>
  <c r="J1838" i="1"/>
  <c r="J1837" i="1"/>
  <c r="J1836" i="1"/>
  <c r="J1835" i="1"/>
  <c r="J1834" i="1"/>
  <c r="J1833" i="1"/>
  <c r="J1832" i="1"/>
  <c r="J1831" i="1"/>
  <c r="J1830" i="1"/>
  <c r="J1829" i="1"/>
  <c r="J1828" i="1"/>
  <c r="J1827" i="1"/>
  <c r="J1826" i="1"/>
  <c r="J1825" i="1"/>
  <c r="J1824" i="1"/>
  <c r="J1823" i="1"/>
  <c r="J1822" i="1"/>
  <c r="J1821" i="1"/>
  <c r="J1820" i="1"/>
  <c r="J1819" i="1"/>
  <c r="J1818" i="1"/>
  <c r="J1817" i="1"/>
  <c r="J1816" i="1"/>
  <c r="J1815" i="1"/>
  <c r="J1814" i="1"/>
  <c r="J1813" i="1"/>
  <c r="J1812" i="1"/>
  <c r="J1811" i="1"/>
  <c r="J1810" i="1"/>
  <c r="J1809" i="1"/>
  <c r="J1808" i="1"/>
  <c r="J1807" i="1"/>
  <c r="J1806" i="1"/>
  <c r="J1805" i="1"/>
  <c r="J1804" i="1"/>
  <c r="J1803" i="1"/>
  <c r="J1802" i="1"/>
  <c r="J1801" i="1"/>
  <c r="J1800" i="1"/>
  <c r="J1799" i="1"/>
  <c r="J1798" i="1"/>
  <c r="J1797" i="1"/>
  <c r="J1796" i="1"/>
  <c r="J1795" i="1"/>
  <c r="J1794" i="1"/>
  <c r="J1793" i="1"/>
  <c r="J1792" i="1"/>
  <c r="J1791" i="1"/>
  <c r="J1790" i="1"/>
  <c r="J1789" i="1"/>
  <c r="J1788" i="1"/>
  <c r="J1787" i="1"/>
  <c r="J1786" i="1"/>
  <c r="J1785" i="1"/>
  <c r="J1784" i="1"/>
  <c r="J1783" i="1"/>
  <c r="J1782" i="1"/>
  <c r="J1781" i="1"/>
  <c r="J1780" i="1"/>
  <c r="J1779" i="1"/>
  <c r="J1778" i="1"/>
  <c r="J1777" i="1"/>
  <c r="J1776" i="1"/>
  <c r="J1775" i="1"/>
  <c r="J1774" i="1"/>
  <c r="J1773" i="1"/>
  <c r="J1772" i="1"/>
  <c r="J1771" i="1"/>
  <c r="J1770" i="1"/>
  <c r="J1769" i="1"/>
  <c r="J1768" i="1"/>
  <c r="J1767" i="1"/>
  <c r="J1766" i="1"/>
  <c r="J1765" i="1"/>
  <c r="J1764" i="1"/>
  <c r="J1763" i="1"/>
  <c r="J1762" i="1"/>
  <c r="J1761" i="1"/>
  <c r="J1760" i="1"/>
  <c r="J1759" i="1"/>
  <c r="J1758" i="1"/>
  <c r="J1757" i="1"/>
  <c r="J1756" i="1"/>
  <c r="J1755" i="1"/>
  <c r="J1754" i="1"/>
  <c r="J1753" i="1"/>
  <c r="J1752" i="1"/>
  <c r="J1751" i="1"/>
  <c r="J1750" i="1"/>
  <c r="J1749" i="1"/>
  <c r="J1748" i="1"/>
  <c r="J1747" i="1"/>
  <c r="J1746" i="1"/>
  <c r="J1745" i="1"/>
  <c r="J1744" i="1"/>
  <c r="J1743" i="1"/>
  <c r="J1742" i="1"/>
  <c r="J1741" i="1"/>
  <c r="J1740" i="1"/>
  <c r="J1739" i="1"/>
  <c r="J1738" i="1"/>
  <c r="J1737" i="1"/>
  <c r="J1736" i="1"/>
  <c r="J1735" i="1"/>
  <c r="J1734" i="1"/>
  <c r="J1733" i="1"/>
  <c r="J1732" i="1"/>
  <c r="J1731" i="1"/>
  <c r="J1730" i="1"/>
  <c r="J1729" i="1"/>
  <c r="J1728" i="1"/>
  <c r="J1727" i="1"/>
  <c r="J1726" i="1"/>
  <c r="J1725" i="1"/>
  <c r="J1724" i="1"/>
  <c r="J1723" i="1"/>
  <c r="J1722" i="1"/>
  <c r="J1721" i="1"/>
  <c r="J1720" i="1"/>
  <c r="J1719" i="1"/>
  <c r="J1718" i="1"/>
  <c r="J1717" i="1"/>
  <c r="J1716" i="1"/>
  <c r="J1715" i="1"/>
  <c r="J1714" i="1"/>
  <c r="J1713" i="1"/>
  <c r="J1712" i="1"/>
  <c r="J1711" i="1"/>
  <c r="J1710" i="1"/>
  <c r="J1709" i="1"/>
  <c r="J1708" i="1"/>
  <c r="J1707" i="1"/>
  <c r="J1706" i="1"/>
  <c r="J1705" i="1"/>
  <c r="J1704" i="1"/>
  <c r="J1703" i="1"/>
  <c r="J1702" i="1"/>
  <c r="J1701" i="1"/>
  <c r="J1700" i="1"/>
  <c r="J1699" i="1"/>
  <c r="J1698" i="1"/>
  <c r="J1697" i="1"/>
  <c r="J1696" i="1"/>
  <c r="J1695" i="1"/>
  <c r="J1694" i="1"/>
  <c r="J1693" i="1"/>
  <c r="J1692" i="1"/>
  <c r="J1691" i="1"/>
  <c r="J1690" i="1"/>
  <c r="J1689" i="1"/>
  <c r="J1688" i="1"/>
  <c r="J1687" i="1"/>
  <c r="J1686" i="1"/>
  <c r="J1685" i="1"/>
  <c r="J1684" i="1"/>
  <c r="J1683" i="1"/>
  <c r="J1682" i="1"/>
  <c r="J1681" i="1"/>
  <c r="J1680" i="1"/>
  <c r="J1679" i="1"/>
  <c r="J1678" i="1"/>
  <c r="J1677" i="1"/>
  <c r="J1676" i="1"/>
  <c r="J1675" i="1"/>
  <c r="J1674" i="1"/>
  <c r="J1673" i="1"/>
  <c r="J1672" i="1"/>
  <c r="J1671" i="1"/>
  <c r="J1670" i="1"/>
  <c r="J1669" i="1"/>
  <c r="J1668" i="1"/>
  <c r="J1667" i="1"/>
  <c r="J1666" i="1"/>
  <c r="J1665" i="1"/>
  <c r="J1664" i="1"/>
  <c r="J1663" i="1"/>
  <c r="J1662" i="1"/>
  <c r="J1661" i="1"/>
  <c r="J1660" i="1"/>
  <c r="J1659" i="1"/>
  <c r="J1658" i="1"/>
  <c r="J1657" i="1"/>
  <c r="J1656" i="1"/>
  <c r="J1655" i="1"/>
  <c r="J1654" i="1"/>
  <c r="J1653" i="1"/>
  <c r="J1652" i="1"/>
  <c r="J1651" i="1"/>
  <c r="J1650" i="1"/>
  <c r="J1649" i="1"/>
  <c r="J1648" i="1"/>
  <c r="J1647" i="1"/>
  <c r="J1646" i="1"/>
  <c r="J1645" i="1"/>
  <c r="J1644" i="1"/>
  <c r="J1643" i="1"/>
  <c r="J1642" i="1"/>
  <c r="J1641" i="1"/>
  <c r="J1640" i="1"/>
  <c r="J1639" i="1"/>
  <c r="J1638" i="1"/>
  <c r="J1637" i="1"/>
  <c r="J1636" i="1"/>
  <c r="J1635" i="1"/>
  <c r="J1634" i="1"/>
  <c r="J1633" i="1"/>
  <c r="J1632" i="1"/>
  <c r="J1631" i="1"/>
  <c r="J1630" i="1"/>
  <c r="J1629" i="1"/>
  <c r="J1628" i="1"/>
  <c r="J1627" i="1"/>
  <c r="J1626" i="1"/>
  <c r="J1625" i="1"/>
  <c r="J1624" i="1"/>
  <c r="J1623" i="1"/>
  <c r="J1622" i="1"/>
  <c r="J1621" i="1"/>
  <c r="J1620" i="1"/>
  <c r="J1619" i="1"/>
  <c r="J1618" i="1"/>
  <c r="J1617" i="1"/>
  <c r="J1616" i="1"/>
  <c r="J1615" i="1"/>
  <c r="J1614" i="1"/>
  <c r="J1613" i="1"/>
  <c r="J1612" i="1"/>
  <c r="J1611" i="1"/>
  <c r="J1610" i="1"/>
  <c r="J1609" i="1"/>
  <c r="J1608" i="1"/>
  <c r="J1607" i="1"/>
  <c r="J1606" i="1"/>
  <c r="J1605" i="1"/>
  <c r="J1604" i="1"/>
  <c r="J1603" i="1"/>
  <c r="J1602" i="1"/>
  <c r="J1601" i="1"/>
  <c r="J1600" i="1"/>
  <c r="J1599" i="1"/>
  <c r="J1598" i="1"/>
  <c r="J1597" i="1"/>
  <c r="J1596" i="1"/>
  <c r="J1595" i="1"/>
  <c r="J1594" i="1"/>
  <c r="J1593" i="1"/>
  <c r="J1592" i="1"/>
  <c r="J1591" i="1"/>
  <c r="J1590" i="1"/>
  <c r="J1589" i="1"/>
  <c r="J1588" i="1"/>
  <c r="J1587" i="1"/>
  <c r="J1586" i="1"/>
  <c r="J1585" i="1"/>
  <c r="J1584" i="1"/>
  <c r="J1583" i="1"/>
  <c r="J1582" i="1"/>
  <c r="J1581" i="1"/>
  <c r="J1580" i="1"/>
  <c r="J1579" i="1"/>
  <c r="J1578" i="1"/>
  <c r="J1577" i="1"/>
  <c r="J1576" i="1"/>
  <c r="J1575" i="1"/>
  <c r="J1574" i="1"/>
  <c r="J1573" i="1"/>
  <c r="J1572" i="1"/>
  <c r="J1571" i="1"/>
  <c r="J1570" i="1"/>
  <c r="J1569" i="1"/>
  <c r="J1568" i="1"/>
  <c r="J1567" i="1"/>
  <c r="J1566" i="1"/>
  <c r="J1565" i="1"/>
  <c r="J1564" i="1"/>
  <c r="J1563" i="1"/>
  <c r="J1562" i="1"/>
  <c r="J1561" i="1"/>
  <c r="J1560" i="1"/>
  <c r="J1559" i="1"/>
  <c r="J1558" i="1"/>
  <c r="J1557" i="1"/>
  <c r="J1556" i="1"/>
  <c r="J1555" i="1"/>
  <c r="J1554" i="1"/>
  <c r="J1553" i="1"/>
  <c r="J1552" i="1"/>
  <c r="J1551" i="1"/>
  <c r="J1550" i="1"/>
  <c r="J1549" i="1"/>
  <c r="J1548" i="1"/>
  <c r="J1547" i="1"/>
  <c r="J1546" i="1"/>
  <c r="J1545" i="1"/>
  <c r="J1544" i="1"/>
  <c r="J1543" i="1"/>
  <c r="J1542" i="1"/>
  <c r="J1541" i="1"/>
  <c r="J1540" i="1"/>
  <c r="J1539" i="1"/>
  <c r="J1538" i="1"/>
  <c r="J1537" i="1"/>
  <c r="J1536" i="1"/>
  <c r="J1535" i="1"/>
  <c r="J1534" i="1"/>
  <c r="J1533" i="1"/>
  <c r="J1532" i="1"/>
  <c r="J1531" i="1"/>
  <c r="J1530" i="1"/>
  <c r="J1529" i="1"/>
  <c r="J1528" i="1"/>
  <c r="J1527" i="1"/>
  <c r="J1526" i="1"/>
  <c r="J1525" i="1"/>
  <c r="J1524" i="1"/>
  <c r="J1523" i="1"/>
  <c r="J1522" i="1"/>
  <c r="J1521" i="1"/>
  <c r="J1520" i="1"/>
  <c r="J1519" i="1"/>
  <c r="J1518" i="1"/>
  <c r="J1517" i="1"/>
  <c r="J1516" i="1"/>
  <c r="J1515" i="1"/>
  <c r="J1514" i="1"/>
  <c r="J1513" i="1"/>
  <c r="J1512" i="1"/>
  <c r="J1511" i="1"/>
  <c r="J1510" i="1"/>
  <c r="J1509" i="1"/>
  <c r="J1508" i="1"/>
  <c r="J1507" i="1"/>
  <c r="J1506" i="1"/>
  <c r="J1505" i="1"/>
  <c r="J1504" i="1"/>
  <c r="J1503" i="1"/>
  <c r="J1502" i="1"/>
  <c r="J1501" i="1"/>
  <c r="J1500" i="1"/>
  <c r="J1499" i="1"/>
  <c r="J1498" i="1"/>
  <c r="J1497" i="1"/>
  <c r="J1496" i="1"/>
  <c r="J1495" i="1"/>
  <c r="J1494" i="1"/>
  <c r="J1493" i="1"/>
  <c r="J1492" i="1"/>
  <c r="J1491" i="1"/>
  <c r="J1490" i="1"/>
  <c r="J1489" i="1"/>
  <c r="J1488" i="1"/>
  <c r="J1487" i="1"/>
  <c r="J1486" i="1"/>
  <c r="J1485" i="1"/>
  <c r="J1484" i="1"/>
  <c r="J1483" i="1"/>
  <c r="J1482" i="1"/>
  <c r="J1481" i="1"/>
  <c r="J1480" i="1"/>
  <c r="J1479" i="1"/>
  <c r="J1478" i="1"/>
  <c r="J1477" i="1"/>
  <c r="J1476" i="1"/>
  <c r="J1475" i="1"/>
  <c r="J1474" i="1"/>
  <c r="J1473" i="1"/>
  <c r="J1472" i="1"/>
  <c r="J1471" i="1"/>
  <c r="J1470" i="1"/>
  <c r="J1469" i="1"/>
  <c r="J1468" i="1"/>
  <c r="J1467" i="1"/>
  <c r="J1466" i="1"/>
  <c r="J1465" i="1"/>
  <c r="J1464" i="1"/>
  <c r="J1463" i="1"/>
  <c r="J1462" i="1"/>
  <c r="J1461" i="1"/>
  <c r="J1460" i="1"/>
  <c r="J1459" i="1"/>
  <c r="J1458" i="1"/>
  <c r="J1457" i="1"/>
  <c r="J1456" i="1"/>
  <c r="J1455" i="1"/>
  <c r="J1454" i="1"/>
  <c r="J1453" i="1"/>
  <c r="J1452" i="1"/>
  <c r="J1451" i="1"/>
  <c r="J1450" i="1"/>
  <c r="J1449" i="1"/>
  <c r="J1448" i="1"/>
  <c r="J1447" i="1"/>
  <c r="J1446" i="1"/>
  <c r="J1445" i="1"/>
  <c r="J1444" i="1"/>
  <c r="J1443" i="1"/>
  <c r="J1442" i="1"/>
  <c r="J1441" i="1"/>
  <c r="J1440" i="1"/>
  <c r="J1439" i="1"/>
  <c r="J1438" i="1"/>
  <c r="J1437" i="1"/>
  <c r="J1436" i="1"/>
  <c r="J1435" i="1"/>
  <c r="J1434" i="1"/>
  <c r="J1433" i="1"/>
  <c r="J1432" i="1"/>
  <c r="J1431" i="1"/>
  <c r="J1430" i="1"/>
  <c r="J1429" i="1"/>
  <c r="J1428" i="1"/>
  <c r="J1427" i="1"/>
  <c r="J1426" i="1"/>
  <c r="J1425" i="1"/>
  <c r="J1424" i="1"/>
  <c r="J1423" i="1"/>
  <c r="J1422" i="1"/>
  <c r="J1421" i="1"/>
  <c r="J1420" i="1"/>
  <c r="J1419" i="1"/>
  <c r="J1418" i="1"/>
  <c r="J1417" i="1"/>
  <c r="J1416" i="1"/>
  <c r="J1415" i="1"/>
  <c r="J1414" i="1"/>
  <c r="J1413" i="1"/>
  <c r="J1412" i="1"/>
  <c r="J1411" i="1"/>
  <c r="J1410" i="1"/>
  <c r="J1409" i="1"/>
  <c r="J1408" i="1"/>
  <c r="J1407" i="1"/>
  <c r="J1406" i="1"/>
  <c r="J1405" i="1"/>
  <c r="J1404" i="1"/>
  <c r="J1403" i="1"/>
  <c r="J1402" i="1"/>
  <c r="J1401" i="1"/>
  <c r="J1400" i="1"/>
  <c r="J1399" i="1"/>
  <c r="J1398" i="1"/>
  <c r="J1397" i="1"/>
  <c r="J1396" i="1"/>
  <c r="J1395" i="1"/>
  <c r="J1394" i="1"/>
  <c r="J1393" i="1"/>
  <c r="J1392" i="1"/>
  <c r="J1391" i="1"/>
  <c r="J1390" i="1"/>
  <c r="J1389" i="1"/>
  <c r="J1388" i="1"/>
  <c r="J1387" i="1"/>
  <c r="J1386" i="1"/>
  <c r="J1385" i="1"/>
  <c r="J1384" i="1"/>
  <c r="J1383" i="1"/>
  <c r="J1382" i="1"/>
  <c r="J1381" i="1"/>
  <c r="J1380" i="1"/>
  <c r="J1379" i="1"/>
  <c r="J1378" i="1"/>
  <c r="J1377" i="1"/>
  <c r="J1376" i="1"/>
  <c r="J1375" i="1"/>
  <c r="J1374" i="1"/>
  <c r="J1373" i="1"/>
  <c r="J1372" i="1"/>
  <c r="J1371" i="1"/>
  <c r="J1370" i="1"/>
  <c r="J1369" i="1"/>
  <c r="J1368" i="1"/>
  <c r="J1367" i="1"/>
  <c r="J1366" i="1"/>
  <c r="J1365" i="1"/>
  <c r="J1364" i="1"/>
  <c r="J1363" i="1"/>
  <c r="J1362" i="1"/>
  <c r="J1361" i="1"/>
  <c r="J1360" i="1"/>
  <c r="J1359" i="1"/>
  <c r="J1358" i="1"/>
  <c r="J1357" i="1"/>
  <c r="J1356" i="1"/>
  <c r="J1355" i="1"/>
  <c r="J1354" i="1"/>
  <c r="J1353" i="1"/>
  <c r="J1352" i="1"/>
  <c r="J1351" i="1"/>
  <c r="J1350" i="1"/>
  <c r="J1349" i="1"/>
  <c r="J1348" i="1"/>
  <c r="J1347" i="1"/>
  <c r="J1346" i="1"/>
  <c r="J1345" i="1"/>
  <c r="J1344" i="1"/>
  <c r="J1343" i="1"/>
  <c r="J1342" i="1"/>
  <c r="J1341" i="1"/>
  <c r="J1340" i="1"/>
  <c r="J1339" i="1"/>
  <c r="J1338" i="1"/>
  <c r="J1337" i="1"/>
  <c r="J1336" i="1"/>
  <c r="J1335" i="1"/>
  <c r="J1334" i="1"/>
  <c r="J1333" i="1"/>
  <c r="J1332" i="1"/>
  <c r="J1331" i="1"/>
  <c r="J1330" i="1"/>
  <c r="J1329" i="1"/>
  <c r="J1328" i="1"/>
  <c r="J1327" i="1"/>
  <c r="J1326" i="1"/>
  <c r="J1325" i="1"/>
  <c r="J1324" i="1"/>
  <c r="J1323" i="1"/>
  <c r="J1322" i="1"/>
  <c r="J1321" i="1"/>
  <c r="J1320" i="1"/>
  <c r="J1319" i="1"/>
  <c r="J1318" i="1"/>
  <c r="J1317" i="1"/>
  <c r="J1316" i="1"/>
  <c r="J1315" i="1"/>
  <c r="J1314" i="1"/>
  <c r="J1313" i="1"/>
  <c r="J1312" i="1"/>
  <c r="J1311" i="1"/>
  <c r="J1310" i="1"/>
  <c r="J1309" i="1"/>
  <c r="J1308" i="1"/>
  <c r="J1307" i="1"/>
  <c r="J1306" i="1"/>
  <c r="J1305" i="1"/>
  <c r="J1304" i="1"/>
  <c r="J1303" i="1"/>
  <c r="J1302" i="1"/>
  <c r="J1301" i="1"/>
  <c r="J1300" i="1"/>
  <c r="J1299" i="1"/>
  <c r="J1298" i="1"/>
  <c r="J1297" i="1"/>
  <c r="J1296" i="1"/>
  <c r="J1295" i="1"/>
  <c r="J1294" i="1"/>
  <c r="J1293" i="1"/>
  <c r="J1292" i="1"/>
  <c r="J1291" i="1"/>
  <c r="J1290" i="1"/>
  <c r="J1289" i="1"/>
  <c r="J1288" i="1"/>
  <c r="J1287" i="1"/>
  <c r="J1286" i="1"/>
  <c r="J1285" i="1"/>
  <c r="J1284" i="1"/>
  <c r="J1283" i="1"/>
  <c r="J1282" i="1"/>
  <c r="J1281" i="1"/>
  <c r="J1280" i="1"/>
  <c r="J1279" i="1"/>
  <c r="J1278" i="1"/>
  <c r="J1277" i="1"/>
  <c r="J1276" i="1"/>
  <c r="J1275" i="1"/>
  <c r="J1274" i="1"/>
  <c r="J1273" i="1"/>
  <c r="J1272" i="1"/>
  <c r="J1271" i="1"/>
  <c r="J1270" i="1"/>
  <c r="J1269" i="1"/>
  <c r="J1268" i="1"/>
  <c r="J1267" i="1"/>
  <c r="J1266" i="1"/>
  <c r="J1265" i="1"/>
  <c r="J1264" i="1"/>
  <c r="J1263" i="1"/>
  <c r="J1262" i="1"/>
  <c r="J1261" i="1"/>
  <c r="J1260" i="1"/>
  <c r="J1259" i="1"/>
  <c r="J1258" i="1"/>
  <c r="J1257" i="1"/>
  <c r="J1256" i="1"/>
  <c r="J1255" i="1"/>
  <c r="J1254" i="1"/>
  <c r="J1253" i="1"/>
  <c r="J1252" i="1"/>
  <c r="J1251" i="1"/>
  <c r="J1250" i="1"/>
  <c r="J1249" i="1"/>
  <c r="J1248" i="1"/>
  <c r="J1247" i="1"/>
  <c r="J1246" i="1"/>
  <c r="J1245" i="1"/>
  <c r="J1244" i="1"/>
  <c r="J1243" i="1"/>
  <c r="J1242" i="1"/>
  <c r="J1241" i="1"/>
  <c r="J1240" i="1"/>
  <c r="J1239" i="1"/>
  <c r="J1238" i="1"/>
  <c r="J1237" i="1"/>
  <c r="J1236" i="1"/>
  <c r="J1235" i="1"/>
  <c r="J1234" i="1"/>
  <c r="J1233" i="1"/>
  <c r="J1232" i="1"/>
  <c r="J1231" i="1"/>
  <c r="J1230" i="1"/>
  <c r="J1229" i="1"/>
  <c r="J1228" i="1"/>
  <c r="J1227" i="1"/>
  <c r="J1226" i="1"/>
  <c r="J1225" i="1"/>
  <c r="J1224" i="1"/>
  <c r="J1223" i="1"/>
  <c r="J1222" i="1"/>
  <c r="J1221" i="1"/>
  <c r="J1220" i="1"/>
  <c r="J1219" i="1"/>
  <c r="J1218" i="1"/>
  <c r="J1217" i="1"/>
  <c r="J1216" i="1"/>
  <c r="J1215" i="1"/>
  <c r="J1214" i="1"/>
  <c r="J1213" i="1"/>
  <c r="J1212" i="1"/>
  <c r="J1211" i="1"/>
  <c r="J1210" i="1"/>
  <c r="J1209" i="1"/>
  <c r="J1208" i="1"/>
  <c r="J1207" i="1"/>
  <c r="J1206" i="1"/>
  <c r="J1205" i="1"/>
  <c r="J1204" i="1"/>
  <c r="J1203" i="1"/>
  <c r="J1202" i="1"/>
  <c r="J1201" i="1"/>
  <c r="J1200" i="1"/>
  <c r="J1199" i="1"/>
  <c r="J1198" i="1"/>
  <c r="J1197" i="1"/>
  <c r="J1196" i="1"/>
  <c r="J1195" i="1"/>
  <c r="J1194" i="1"/>
  <c r="J1193" i="1"/>
  <c r="J1192" i="1"/>
  <c r="J1191" i="1"/>
  <c r="J1190" i="1"/>
  <c r="J1189" i="1"/>
  <c r="J1188" i="1"/>
  <c r="J1187" i="1"/>
  <c r="J1186" i="1"/>
  <c r="J1185" i="1"/>
  <c r="J1184" i="1"/>
  <c r="J1183" i="1"/>
  <c r="J1182" i="1"/>
  <c r="J1181" i="1"/>
  <c r="J1180" i="1"/>
  <c r="J1179" i="1"/>
  <c r="J1178" i="1"/>
  <c r="J1177" i="1"/>
  <c r="J1176" i="1"/>
  <c r="J1175" i="1"/>
  <c r="J1174" i="1"/>
  <c r="J1173" i="1"/>
  <c r="J1172" i="1"/>
  <c r="J1171" i="1"/>
  <c r="J1170" i="1"/>
  <c r="J1169" i="1"/>
  <c r="J1168" i="1"/>
  <c r="J1167" i="1"/>
  <c r="J1166" i="1"/>
  <c r="J1165" i="1"/>
  <c r="J1164" i="1"/>
  <c r="J1163" i="1"/>
  <c r="J1162" i="1"/>
  <c r="J1161" i="1"/>
  <c r="J1160" i="1"/>
  <c r="J1159" i="1"/>
  <c r="J1158" i="1"/>
  <c r="J1157" i="1"/>
  <c r="J1156" i="1"/>
  <c r="J1155" i="1"/>
  <c r="J1154" i="1"/>
  <c r="J1153" i="1"/>
  <c r="J1152" i="1"/>
  <c r="J1151" i="1"/>
  <c r="J1150" i="1"/>
  <c r="J1149" i="1"/>
  <c r="J1148" i="1"/>
  <c r="J1147" i="1"/>
  <c r="J1146" i="1"/>
  <c r="J1145" i="1"/>
  <c r="J1144" i="1"/>
  <c r="J1143" i="1"/>
  <c r="J1142" i="1"/>
  <c r="J1141" i="1"/>
  <c r="J1140" i="1"/>
  <c r="J1139" i="1"/>
  <c r="J1138" i="1"/>
  <c r="J1137" i="1"/>
  <c r="J1136" i="1"/>
  <c r="J1135" i="1"/>
  <c r="J1134" i="1"/>
  <c r="J1133" i="1"/>
  <c r="J1132" i="1"/>
  <c r="J1131" i="1"/>
  <c r="J1130" i="1"/>
  <c r="J1129" i="1"/>
  <c r="J1128" i="1"/>
  <c r="J1127" i="1"/>
  <c r="J1126" i="1"/>
  <c r="J1125" i="1"/>
  <c r="J1124" i="1"/>
  <c r="J1123" i="1"/>
  <c r="J1122" i="1"/>
  <c r="J1121" i="1"/>
  <c r="J1120" i="1"/>
  <c r="J1119" i="1"/>
  <c r="J1118" i="1"/>
  <c r="J1117" i="1"/>
  <c r="J1116" i="1"/>
  <c r="J1115" i="1"/>
  <c r="J1114" i="1"/>
  <c r="J1113" i="1"/>
  <c r="J1112" i="1"/>
  <c r="J1111" i="1"/>
  <c r="J1110" i="1"/>
  <c r="J1109" i="1"/>
  <c r="J1108" i="1"/>
  <c r="J1107" i="1"/>
  <c r="J1106" i="1"/>
  <c r="J1105" i="1"/>
  <c r="J1104" i="1"/>
  <c r="J1103" i="1"/>
  <c r="J1102" i="1"/>
  <c r="J1101" i="1"/>
  <c r="J1100" i="1"/>
  <c r="J1099" i="1"/>
  <c r="J1098" i="1"/>
  <c r="J1097" i="1"/>
  <c r="J1096" i="1"/>
  <c r="J1095" i="1"/>
  <c r="J1094" i="1"/>
  <c r="J1093" i="1"/>
  <c r="J1092" i="1"/>
  <c r="J1091" i="1"/>
  <c r="J1090" i="1"/>
  <c r="J1089" i="1"/>
  <c r="J1088" i="1"/>
  <c r="J1087" i="1"/>
  <c r="J1086" i="1"/>
  <c r="J1085" i="1"/>
  <c r="J1084" i="1"/>
  <c r="J1083" i="1"/>
  <c r="J1082" i="1"/>
  <c r="J1081" i="1"/>
  <c r="J1080" i="1"/>
  <c r="J1079" i="1"/>
  <c r="J1078" i="1"/>
  <c r="J1077" i="1"/>
  <c r="J1076" i="1"/>
  <c r="J1075" i="1"/>
  <c r="J1074" i="1"/>
  <c r="J1073" i="1"/>
  <c r="J1072" i="1"/>
  <c r="J1071" i="1"/>
  <c r="J1070" i="1"/>
  <c r="J1069" i="1"/>
  <c r="J1068" i="1"/>
  <c r="J1067" i="1"/>
  <c r="J1066" i="1"/>
  <c r="J1065" i="1"/>
  <c r="J1064" i="1"/>
  <c r="J1063" i="1"/>
  <c r="J1062" i="1"/>
  <c r="J1061" i="1"/>
  <c r="J1060" i="1"/>
  <c r="J1059" i="1"/>
  <c r="J1058" i="1"/>
  <c r="J1057" i="1"/>
  <c r="J1056" i="1"/>
  <c r="J1055" i="1"/>
  <c r="J1054" i="1"/>
  <c r="J1053" i="1"/>
  <c r="J1052" i="1"/>
  <c r="J1051" i="1"/>
  <c r="J1050" i="1"/>
  <c r="J1049" i="1"/>
  <c r="J1048" i="1"/>
  <c r="J1047" i="1"/>
  <c r="J1046" i="1"/>
  <c r="J1045" i="1"/>
  <c r="J1044" i="1"/>
  <c r="J1043" i="1"/>
  <c r="J1042" i="1"/>
  <c r="J1041" i="1"/>
  <c r="J1040" i="1"/>
  <c r="J1039" i="1"/>
  <c r="J1038" i="1"/>
  <c r="J1037" i="1"/>
  <c r="J1036" i="1"/>
  <c r="J1035" i="1"/>
  <c r="J1034" i="1"/>
  <c r="J1033" i="1"/>
  <c r="J1032" i="1"/>
  <c r="J1031" i="1"/>
  <c r="J1030" i="1"/>
  <c r="J1029" i="1"/>
  <c r="J1028" i="1"/>
  <c r="J1027" i="1"/>
  <c r="J1026" i="1"/>
  <c r="J1025" i="1"/>
  <c r="J1024" i="1"/>
  <c r="J1023" i="1"/>
  <c r="J1022" i="1"/>
  <c r="J1021" i="1"/>
  <c r="J1020" i="1"/>
  <c r="J1019" i="1"/>
  <c r="J1018" i="1"/>
  <c r="J1017" i="1"/>
  <c r="J1016" i="1"/>
  <c r="J1015" i="1"/>
  <c r="J1014" i="1"/>
  <c r="J1013" i="1"/>
  <c r="J1012" i="1"/>
  <c r="J1011" i="1"/>
  <c r="J1010" i="1"/>
  <c r="J1009" i="1"/>
  <c r="J1008" i="1"/>
  <c r="J1007" i="1"/>
  <c r="J1006" i="1"/>
  <c r="J1005" i="1"/>
  <c r="J1004" i="1"/>
  <c r="J1003" i="1"/>
  <c r="J1002" i="1"/>
  <c r="J1001" i="1"/>
  <c r="J1000" i="1"/>
  <c r="J999" i="1"/>
  <c r="J998" i="1"/>
  <c r="J997" i="1"/>
  <c r="J996" i="1"/>
  <c r="J995" i="1"/>
  <c r="J994" i="1"/>
  <c r="J993" i="1"/>
  <c r="J992" i="1"/>
  <c r="J991" i="1"/>
  <c r="J990" i="1"/>
  <c r="J989" i="1"/>
  <c r="J988" i="1"/>
  <c r="J987" i="1"/>
  <c r="J986" i="1"/>
  <c r="J985" i="1"/>
  <c r="J984" i="1"/>
  <c r="J983" i="1"/>
  <c r="J982" i="1"/>
  <c r="J981" i="1"/>
  <c r="J980" i="1"/>
  <c r="J979" i="1"/>
  <c r="J978" i="1"/>
  <c r="J977" i="1"/>
  <c r="J976" i="1"/>
  <c r="J975" i="1"/>
  <c r="J974" i="1"/>
  <c r="J973" i="1"/>
  <c r="J972" i="1"/>
  <c r="J971" i="1"/>
  <c r="J970" i="1"/>
  <c r="J969" i="1"/>
  <c r="J968" i="1"/>
  <c r="J967" i="1"/>
  <c r="J966" i="1"/>
  <c r="J965" i="1"/>
  <c r="J964" i="1"/>
  <c r="J963" i="1"/>
  <c r="J962" i="1"/>
  <c r="J961" i="1"/>
  <c r="J960" i="1"/>
  <c r="J959" i="1"/>
  <c r="J958" i="1"/>
  <c r="J957" i="1"/>
  <c r="J956" i="1"/>
  <c r="J955" i="1"/>
  <c r="J954" i="1"/>
  <c r="J953" i="1"/>
  <c r="J952" i="1"/>
  <c r="J951" i="1"/>
  <c r="J950" i="1"/>
  <c r="J949" i="1"/>
  <c r="J948" i="1"/>
  <c r="J947" i="1"/>
  <c r="J946" i="1"/>
  <c r="J945" i="1"/>
  <c r="J944" i="1"/>
  <c r="J943" i="1"/>
  <c r="J942" i="1"/>
  <c r="J941" i="1"/>
  <c r="J940" i="1"/>
  <c r="J939" i="1"/>
  <c r="J938" i="1"/>
  <c r="J937" i="1"/>
  <c r="J936" i="1"/>
  <c r="J935" i="1"/>
  <c r="J934" i="1"/>
  <c r="J933" i="1"/>
  <c r="J932" i="1"/>
  <c r="J931" i="1"/>
  <c r="J930" i="1"/>
  <c r="J929" i="1"/>
  <c r="J928" i="1"/>
  <c r="J927" i="1"/>
  <c r="J926" i="1"/>
  <c r="J925" i="1"/>
  <c r="J924" i="1"/>
  <c r="J923" i="1"/>
  <c r="J922" i="1"/>
  <c r="J921" i="1"/>
  <c r="J920" i="1"/>
  <c r="J919" i="1"/>
  <c r="J918" i="1"/>
  <c r="J917" i="1"/>
  <c r="J916" i="1"/>
  <c r="J915" i="1"/>
  <c r="J914" i="1"/>
  <c r="J913" i="1"/>
  <c r="J912" i="1"/>
  <c r="J911" i="1"/>
  <c r="J910" i="1"/>
  <c r="J909" i="1"/>
  <c r="J908" i="1"/>
  <c r="J907" i="1"/>
  <c r="J906" i="1"/>
  <c r="J905" i="1"/>
  <c r="J904" i="1"/>
  <c r="J903" i="1"/>
  <c r="J902" i="1"/>
  <c r="J901" i="1"/>
  <c r="J900" i="1"/>
  <c r="J899" i="1"/>
  <c r="J898" i="1"/>
  <c r="J897" i="1"/>
  <c r="J896" i="1"/>
  <c r="J895" i="1"/>
  <c r="J894" i="1"/>
  <c r="J893" i="1"/>
  <c r="J892" i="1"/>
  <c r="J891" i="1"/>
  <c r="J890" i="1"/>
  <c r="J889" i="1"/>
  <c r="J888" i="1"/>
  <c r="J887" i="1"/>
  <c r="J886" i="1"/>
  <c r="J885" i="1"/>
  <c r="J884" i="1"/>
  <c r="J883" i="1"/>
  <c r="J882" i="1"/>
  <c r="J881" i="1"/>
  <c r="J880" i="1"/>
  <c r="J879" i="1"/>
  <c r="J878" i="1"/>
  <c r="J877" i="1"/>
  <c r="J876" i="1"/>
  <c r="J875" i="1"/>
  <c r="J874" i="1"/>
  <c r="J873" i="1"/>
  <c r="J872" i="1"/>
  <c r="J871" i="1"/>
  <c r="J870" i="1"/>
  <c r="J869" i="1"/>
  <c r="J868" i="1"/>
  <c r="J867" i="1"/>
  <c r="J866" i="1"/>
  <c r="J865" i="1"/>
  <c r="J864" i="1"/>
  <c r="J863" i="1"/>
  <c r="J862" i="1"/>
  <c r="J861" i="1"/>
  <c r="J860" i="1"/>
  <c r="J859" i="1"/>
  <c r="J858" i="1"/>
  <c r="J857" i="1"/>
  <c r="J856" i="1"/>
  <c r="J855" i="1"/>
  <c r="J854" i="1"/>
  <c r="J853" i="1"/>
  <c r="J852" i="1"/>
  <c r="J851" i="1"/>
  <c r="J850" i="1"/>
  <c r="J849" i="1"/>
  <c r="J848" i="1"/>
  <c r="J847" i="1"/>
  <c r="J846" i="1"/>
  <c r="J845" i="1"/>
  <c r="J844" i="1"/>
  <c r="J843" i="1"/>
  <c r="J842" i="1"/>
  <c r="J841" i="1"/>
  <c r="J840" i="1"/>
  <c r="J839" i="1"/>
  <c r="J838" i="1"/>
  <c r="J837" i="1"/>
  <c r="J836" i="1"/>
  <c r="J835" i="1"/>
  <c r="J834" i="1"/>
  <c r="J833" i="1"/>
  <c r="J832" i="1"/>
  <c r="J831" i="1"/>
  <c r="J830" i="1"/>
  <c r="J829" i="1"/>
  <c r="J828" i="1"/>
  <c r="J827" i="1"/>
  <c r="J826" i="1"/>
  <c r="J825" i="1"/>
  <c r="J824" i="1"/>
  <c r="J823" i="1"/>
  <c r="J822" i="1"/>
  <c r="J821" i="1"/>
  <c r="J820" i="1"/>
  <c r="J819" i="1"/>
  <c r="J818" i="1"/>
  <c r="J817" i="1"/>
  <c r="J816" i="1"/>
  <c r="J815" i="1"/>
  <c r="J814" i="1"/>
  <c r="J813" i="1"/>
  <c r="J812" i="1"/>
  <c r="J811" i="1"/>
  <c r="J810" i="1"/>
  <c r="J809" i="1"/>
  <c r="J808" i="1"/>
  <c r="J807" i="1"/>
  <c r="J806" i="1"/>
  <c r="J805" i="1"/>
  <c r="J804" i="1"/>
  <c r="J803" i="1"/>
  <c r="J802" i="1"/>
  <c r="J801" i="1"/>
  <c r="J800" i="1"/>
  <c r="J799" i="1"/>
  <c r="J798" i="1"/>
  <c r="J797" i="1"/>
  <c r="J796" i="1"/>
  <c r="J795" i="1"/>
  <c r="J794" i="1"/>
  <c r="J793" i="1"/>
  <c r="J792" i="1"/>
  <c r="J791" i="1"/>
  <c r="J790" i="1"/>
  <c r="J789" i="1"/>
  <c r="J788" i="1"/>
  <c r="J787" i="1"/>
  <c r="J786" i="1"/>
  <c r="J785" i="1"/>
  <c r="J784" i="1"/>
  <c r="J783" i="1"/>
  <c r="J782" i="1"/>
  <c r="J781" i="1"/>
  <c r="J780" i="1"/>
  <c r="J779" i="1"/>
  <c r="J778" i="1"/>
  <c r="J777" i="1"/>
  <c r="J776" i="1"/>
  <c r="J775" i="1"/>
  <c r="J774" i="1"/>
  <c r="J773" i="1"/>
  <c r="J772" i="1"/>
  <c r="J771" i="1"/>
  <c r="J770" i="1"/>
  <c r="J769" i="1"/>
  <c r="J768" i="1"/>
  <c r="J767" i="1"/>
  <c r="J766" i="1"/>
  <c r="J765" i="1"/>
  <c r="J764" i="1"/>
  <c r="J763" i="1"/>
  <c r="J762" i="1"/>
  <c r="J761" i="1"/>
  <c r="J760" i="1"/>
  <c r="J759" i="1"/>
  <c r="J758" i="1"/>
  <c r="J757" i="1"/>
  <c r="J756" i="1"/>
  <c r="J755" i="1"/>
  <c r="J754" i="1"/>
  <c r="J753" i="1"/>
  <c r="J752" i="1"/>
  <c r="J751" i="1"/>
  <c r="J750" i="1"/>
  <c r="J749" i="1"/>
  <c r="J748" i="1"/>
  <c r="J747" i="1"/>
  <c r="J746" i="1"/>
  <c r="J745" i="1"/>
  <c r="J744" i="1"/>
  <c r="J743" i="1"/>
  <c r="J742" i="1"/>
  <c r="J741" i="1"/>
  <c r="J740" i="1"/>
  <c r="J739" i="1"/>
  <c r="J738" i="1"/>
  <c r="J737" i="1"/>
  <c r="J736" i="1"/>
  <c r="J735" i="1"/>
  <c r="J734" i="1"/>
  <c r="J733" i="1"/>
  <c r="J732" i="1"/>
  <c r="J731" i="1"/>
  <c r="J730" i="1"/>
  <c r="J729" i="1"/>
  <c r="J728" i="1"/>
  <c r="J727" i="1"/>
  <c r="J726" i="1"/>
  <c r="J725" i="1"/>
  <c r="J724" i="1"/>
  <c r="J723" i="1"/>
  <c r="J722" i="1"/>
  <c r="J721" i="1"/>
  <c r="J720" i="1"/>
  <c r="J719" i="1"/>
  <c r="J718" i="1"/>
  <c r="J717" i="1"/>
  <c r="J716" i="1"/>
  <c r="J715" i="1"/>
  <c r="J714" i="1"/>
  <c r="J713" i="1"/>
  <c r="J712" i="1"/>
  <c r="J711" i="1"/>
  <c r="J710" i="1"/>
  <c r="J709" i="1"/>
  <c r="J708" i="1"/>
  <c r="J707" i="1"/>
  <c r="J706" i="1"/>
  <c r="J705" i="1"/>
  <c r="J704" i="1"/>
  <c r="J703" i="1"/>
  <c r="J702" i="1"/>
  <c r="J701" i="1"/>
  <c r="J700" i="1"/>
  <c r="J699" i="1"/>
  <c r="J698" i="1"/>
  <c r="J697" i="1"/>
  <c r="J696" i="1"/>
  <c r="J695" i="1"/>
  <c r="J694" i="1"/>
  <c r="J693" i="1"/>
  <c r="J692" i="1"/>
  <c r="J691" i="1"/>
  <c r="J690" i="1"/>
  <c r="J689" i="1"/>
  <c r="J688" i="1"/>
  <c r="J687" i="1"/>
  <c r="J686" i="1"/>
  <c r="J685" i="1"/>
  <c r="J684" i="1"/>
  <c r="J683" i="1"/>
  <c r="J682" i="1"/>
  <c r="J681" i="1"/>
  <c r="J680" i="1"/>
  <c r="J679" i="1"/>
  <c r="J678" i="1"/>
  <c r="J677" i="1"/>
  <c r="J676" i="1"/>
  <c r="J675" i="1"/>
  <c r="J674" i="1"/>
  <c r="J673" i="1"/>
  <c r="J672" i="1"/>
  <c r="J671" i="1"/>
  <c r="J670" i="1"/>
  <c r="J669" i="1"/>
  <c r="J668" i="1"/>
  <c r="J667" i="1"/>
  <c r="J666" i="1"/>
  <c r="J665" i="1"/>
  <c r="J664" i="1"/>
  <c r="J663" i="1"/>
  <c r="J662" i="1"/>
  <c r="J661" i="1"/>
  <c r="J660" i="1"/>
  <c r="J659" i="1"/>
  <c r="J658" i="1"/>
  <c r="J657" i="1"/>
  <c r="J656" i="1"/>
  <c r="J655" i="1"/>
  <c r="J654" i="1"/>
  <c r="J653" i="1"/>
  <c r="J652" i="1"/>
  <c r="J651" i="1"/>
  <c r="J650" i="1"/>
  <c r="J649" i="1"/>
  <c r="J648" i="1"/>
  <c r="J647" i="1"/>
  <c r="J646" i="1"/>
  <c r="J645" i="1"/>
  <c r="J644" i="1"/>
  <c r="J643" i="1"/>
  <c r="J642" i="1"/>
  <c r="J641" i="1"/>
  <c r="J640" i="1"/>
  <c r="J639" i="1"/>
  <c r="J638" i="1"/>
  <c r="J637" i="1"/>
  <c r="J636" i="1"/>
  <c r="J635" i="1"/>
  <c r="J634" i="1"/>
  <c r="J633" i="1"/>
  <c r="J632" i="1"/>
  <c r="J631" i="1"/>
  <c r="J630" i="1"/>
  <c r="J629" i="1"/>
  <c r="J628" i="1"/>
  <c r="J627" i="1"/>
  <c r="J626" i="1"/>
  <c r="J625" i="1"/>
  <c r="J624" i="1"/>
  <c r="J623" i="1"/>
  <c r="J622" i="1"/>
  <c r="J621" i="1"/>
  <c r="J620" i="1"/>
  <c r="J619" i="1"/>
  <c r="J618" i="1"/>
  <c r="J617" i="1"/>
  <c r="J616" i="1"/>
  <c r="J615" i="1"/>
  <c r="J614" i="1"/>
  <c r="J613" i="1"/>
  <c r="J612" i="1"/>
  <c r="J611" i="1"/>
  <c r="J610" i="1"/>
  <c r="J609" i="1"/>
  <c r="J608" i="1"/>
  <c r="J607" i="1"/>
  <c r="J606" i="1"/>
  <c r="J605" i="1"/>
  <c r="J604" i="1"/>
  <c r="J603" i="1"/>
  <c r="J602" i="1"/>
  <c r="J601" i="1"/>
  <c r="J600" i="1"/>
  <c r="J599" i="1"/>
  <c r="J598" i="1"/>
  <c r="J597" i="1"/>
  <c r="J596" i="1"/>
  <c r="J595" i="1"/>
  <c r="J594" i="1"/>
  <c r="J593" i="1"/>
  <c r="J592" i="1"/>
  <c r="J591" i="1"/>
  <c r="J590" i="1"/>
  <c r="J589" i="1"/>
  <c r="J588" i="1"/>
  <c r="J587" i="1"/>
  <c r="J586" i="1"/>
  <c r="J585" i="1"/>
  <c r="J584" i="1"/>
  <c r="J583" i="1"/>
  <c r="J582" i="1"/>
  <c r="J581" i="1"/>
  <c r="J580" i="1"/>
  <c r="J579" i="1"/>
  <c r="J578" i="1"/>
  <c r="J577" i="1"/>
  <c r="J576" i="1"/>
  <c r="J575" i="1"/>
  <c r="J574" i="1"/>
  <c r="J573" i="1"/>
  <c r="J572" i="1"/>
  <c r="J571" i="1"/>
  <c r="J570" i="1"/>
  <c r="J569" i="1"/>
  <c r="J568" i="1"/>
  <c r="J567" i="1"/>
  <c r="J566" i="1"/>
  <c r="J565" i="1"/>
  <c r="J564" i="1"/>
  <c r="J563" i="1"/>
  <c r="J562" i="1"/>
  <c r="J561" i="1"/>
  <c r="J560" i="1"/>
  <c r="J559" i="1"/>
  <c r="J558" i="1"/>
  <c r="J557" i="1"/>
  <c r="J556" i="1"/>
  <c r="J555" i="1"/>
  <c r="J554" i="1"/>
  <c r="J553" i="1"/>
  <c r="J552" i="1"/>
  <c r="J551" i="1"/>
  <c r="J550" i="1"/>
  <c r="J549" i="1"/>
  <c r="J548" i="1"/>
  <c r="J547" i="1"/>
  <c r="J546" i="1"/>
  <c r="J545" i="1"/>
  <c r="J544" i="1"/>
  <c r="J543" i="1"/>
  <c r="J542" i="1"/>
  <c r="J541" i="1"/>
  <c r="J540" i="1"/>
  <c r="J539" i="1"/>
  <c r="J538" i="1"/>
  <c r="J537" i="1"/>
  <c r="J536" i="1"/>
  <c r="J535" i="1"/>
  <c r="J534" i="1"/>
  <c r="J533" i="1"/>
  <c r="J532" i="1"/>
  <c r="J531" i="1"/>
  <c r="J530" i="1"/>
  <c r="J529" i="1"/>
  <c r="J528" i="1"/>
  <c r="J527" i="1"/>
  <c r="J526" i="1"/>
  <c r="J525" i="1"/>
  <c r="J524" i="1"/>
  <c r="J523" i="1"/>
  <c r="J522" i="1"/>
  <c r="J521" i="1"/>
  <c r="J520" i="1"/>
  <c r="J519" i="1"/>
  <c r="J518" i="1"/>
  <c r="J517" i="1"/>
  <c r="J516" i="1"/>
  <c r="J515" i="1"/>
  <c r="J514" i="1"/>
  <c r="J513" i="1"/>
  <c r="J512" i="1"/>
  <c r="J511" i="1"/>
  <c r="J510" i="1"/>
  <c r="J509" i="1"/>
  <c r="J508" i="1"/>
  <c r="J507" i="1"/>
  <c r="J506" i="1"/>
  <c r="J505" i="1"/>
  <c r="J504" i="1"/>
  <c r="J503" i="1"/>
  <c r="J502" i="1"/>
  <c r="J501" i="1"/>
  <c r="J500" i="1"/>
  <c r="J499" i="1"/>
  <c r="J498" i="1"/>
  <c r="J497" i="1"/>
  <c r="J496" i="1"/>
  <c r="J495" i="1"/>
  <c r="J494" i="1"/>
  <c r="J493" i="1"/>
  <c r="J492" i="1"/>
  <c r="J491" i="1"/>
  <c r="J490" i="1"/>
  <c r="J489" i="1"/>
  <c r="J488" i="1"/>
  <c r="J487" i="1"/>
  <c r="J486" i="1"/>
  <c r="J485" i="1"/>
  <c r="J484" i="1"/>
  <c r="J483" i="1"/>
  <c r="J482" i="1"/>
  <c r="J481" i="1"/>
  <c r="J480" i="1"/>
  <c r="J479" i="1"/>
  <c r="J478" i="1"/>
  <c r="J477" i="1"/>
  <c r="J476" i="1"/>
  <c r="J475" i="1"/>
  <c r="J474" i="1"/>
  <c r="J473" i="1"/>
  <c r="J472" i="1"/>
  <c r="J471" i="1"/>
  <c r="J470" i="1"/>
  <c r="J469" i="1"/>
  <c r="J468" i="1"/>
  <c r="J467" i="1"/>
  <c r="J466" i="1"/>
  <c r="J465" i="1"/>
  <c r="J464" i="1"/>
  <c r="J463" i="1"/>
  <c r="J462" i="1"/>
  <c r="J461" i="1"/>
  <c r="J460" i="1"/>
  <c r="J459" i="1"/>
  <c r="J458" i="1"/>
  <c r="J457" i="1"/>
  <c r="J456" i="1"/>
  <c r="J455" i="1"/>
  <c r="J454" i="1"/>
  <c r="J453" i="1"/>
  <c r="J452" i="1"/>
  <c r="J451" i="1"/>
  <c r="J450" i="1"/>
  <c r="J449" i="1"/>
  <c r="J448" i="1"/>
  <c r="J447" i="1"/>
  <c r="J446" i="1"/>
  <c r="J445" i="1"/>
  <c r="J444" i="1"/>
  <c r="J443" i="1"/>
  <c r="J442" i="1"/>
  <c r="J441" i="1"/>
  <c r="J440" i="1"/>
  <c r="J439" i="1"/>
  <c r="J438" i="1"/>
  <c r="J437" i="1"/>
  <c r="J436" i="1"/>
  <c r="J435" i="1"/>
  <c r="J434" i="1"/>
  <c r="J433" i="1"/>
  <c r="J432" i="1"/>
  <c r="J431" i="1"/>
  <c r="J430" i="1"/>
  <c r="J429" i="1"/>
  <c r="J428" i="1"/>
  <c r="J427" i="1"/>
  <c r="J426" i="1"/>
  <c r="J425" i="1"/>
  <c r="J424" i="1"/>
  <c r="J423" i="1"/>
  <c r="J422" i="1"/>
  <c r="J421" i="1"/>
  <c r="J420" i="1"/>
  <c r="J419" i="1"/>
  <c r="J418" i="1"/>
  <c r="J417" i="1"/>
  <c r="J416" i="1"/>
  <c r="J415" i="1"/>
  <c r="J414" i="1"/>
  <c r="J413" i="1"/>
  <c r="J412" i="1"/>
  <c r="J411" i="1"/>
  <c r="J410" i="1"/>
  <c r="J409" i="1"/>
  <c r="J408" i="1"/>
  <c r="J407" i="1"/>
  <c r="J406" i="1"/>
  <c r="J405" i="1"/>
  <c r="J404" i="1"/>
  <c r="J403" i="1"/>
  <c r="J402" i="1"/>
  <c r="J401" i="1"/>
  <c r="J400" i="1"/>
  <c r="J399" i="1"/>
  <c r="J398" i="1"/>
  <c r="J397" i="1"/>
  <c r="J396" i="1"/>
  <c r="J395" i="1"/>
  <c r="J394" i="1"/>
  <c r="J393" i="1"/>
  <c r="J392" i="1"/>
  <c r="J391" i="1"/>
  <c r="J390" i="1"/>
  <c r="J389" i="1"/>
  <c r="J388" i="1"/>
  <c r="J387" i="1"/>
  <c r="J386" i="1"/>
  <c r="J385" i="1"/>
  <c r="J384" i="1"/>
  <c r="J383" i="1"/>
  <c r="J382" i="1"/>
  <c r="J381" i="1"/>
  <c r="J380" i="1"/>
  <c r="J379" i="1"/>
  <c r="J378" i="1"/>
  <c r="J377" i="1"/>
  <c r="J376" i="1"/>
  <c r="J375" i="1"/>
  <c r="J374" i="1"/>
  <c r="J373" i="1"/>
  <c r="J372" i="1"/>
  <c r="J371" i="1"/>
  <c r="J370" i="1"/>
  <c r="J369" i="1"/>
  <c r="J368" i="1"/>
  <c r="J367" i="1"/>
  <c r="J366" i="1"/>
  <c r="J365" i="1"/>
  <c r="J364" i="1"/>
  <c r="J363" i="1"/>
  <c r="J362" i="1"/>
  <c r="J361" i="1"/>
  <c r="J360" i="1"/>
  <c r="J359" i="1"/>
  <c r="J358" i="1"/>
  <c r="J357" i="1"/>
  <c r="J356" i="1"/>
  <c r="J355" i="1"/>
  <c r="J354" i="1"/>
  <c r="J353" i="1"/>
  <c r="J352" i="1"/>
  <c r="J351" i="1"/>
  <c r="J350" i="1"/>
  <c r="J349" i="1"/>
  <c r="J348" i="1"/>
  <c r="J347" i="1"/>
  <c r="J346" i="1"/>
  <c r="J345" i="1"/>
  <c r="J344" i="1"/>
  <c r="J343" i="1"/>
  <c r="J342" i="1"/>
  <c r="J341" i="1"/>
  <c r="J340" i="1"/>
  <c r="J339" i="1"/>
  <c r="J338" i="1"/>
  <c r="J337" i="1"/>
  <c r="J336" i="1"/>
  <c r="J335" i="1"/>
  <c r="J334" i="1"/>
  <c r="J333" i="1"/>
  <c r="J332" i="1"/>
  <c r="J331" i="1"/>
  <c r="J330" i="1"/>
  <c r="J329" i="1"/>
  <c r="J328" i="1"/>
  <c r="J327" i="1"/>
  <c r="J326" i="1"/>
  <c r="J325" i="1"/>
  <c r="J324" i="1"/>
  <c r="J323" i="1"/>
  <c r="J322" i="1"/>
  <c r="J321" i="1"/>
  <c r="J320" i="1"/>
  <c r="J319" i="1"/>
  <c r="J318" i="1"/>
  <c r="J317" i="1"/>
  <c r="J316" i="1"/>
  <c r="J315" i="1"/>
  <c r="J314" i="1"/>
  <c r="J313" i="1"/>
  <c r="J312" i="1"/>
  <c r="J311" i="1"/>
  <c r="J310" i="1"/>
  <c r="J309" i="1"/>
  <c r="J308" i="1"/>
  <c r="J307" i="1"/>
  <c r="J306" i="1"/>
  <c r="J305" i="1"/>
  <c r="J304" i="1"/>
  <c r="J303" i="1"/>
  <c r="J302" i="1"/>
  <c r="J301" i="1"/>
  <c r="J300" i="1"/>
  <c r="J299" i="1"/>
  <c r="J298" i="1"/>
  <c r="J297" i="1"/>
  <c r="J296" i="1"/>
  <c r="J295" i="1"/>
  <c r="J294" i="1"/>
  <c r="J293" i="1"/>
  <c r="J292" i="1"/>
  <c r="J291" i="1"/>
  <c r="J290" i="1"/>
  <c r="J289" i="1"/>
  <c r="J288" i="1"/>
  <c r="J287" i="1"/>
  <c r="J286" i="1"/>
  <c r="J285" i="1"/>
  <c r="J284" i="1"/>
  <c r="J283" i="1"/>
  <c r="J282" i="1"/>
  <c r="J281" i="1"/>
  <c r="J280" i="1"/>
  <c r="J279" i="1"/>
  <c r="J278" i="1"/>
  <c r="J277" i="1"/>
  <c r="J276" i="1"/>
  <c r="J275" i="1"/>
  <c r="J274" i="1"/>
  <c r="J273" i="1"/>
  <c r="J272" i="1"/>
  <c r="J271" i="1"/>
  <c r="J270" i="1"/>
  <c r="J269" i="1"/>
  <c r="J268" i="1"/>
  <c r="J267" i="1"/>
  <c r="J266" i="1"/>
  <c r="J265" i="1"/>
  <c r="J264" i="1"/>
  <c r="J263" i="1"/>
  <c r="J262" i="1"/>
  <c r="J261" i="1"/>
  <c r="J260" i="1"/>
  <c r="J259" i="1"/>
  <c r="J258" i="1"/>
  <c r="J257" i="1"/>
  <c r="J256" i="1"/>
  <c r="J255" i="1"/>
  <c r="J254" i="1"/>
  <c r="J253" i="1"/>
  <c r="J252" i="1"/>
  <c r="J251" i="1"/>
  <c r="J250" i="1"/>
  <c r="J249" i="1"/>
  <c r="J248" i="1"/>
  <c r="J247" i="1"/>
  <c r="J246" i="1"/>
  <c r="J245" i="1"/>
  <c r="J244" i="1"/>
  <c r="J243" i="1"/>
  <c r="J242" i="1"/>
  <c r="J241" i="1"/>
  <c r="J240" i="1"/>
  <c r="J239" i="1"/>
  <c r="J238" i="1"/>
  <c r="J237" i="1"/>
  <c r="J236" i="1"/>
  <c r="J235" i="1"/>
  <c r="J234" i="1"/>
  <c r="J233" i="1"/>
  <c r="J232" i="1"/>
  <c r="J231" i="1"/>
  <c r="J230" i="1"/>
  <c r="J229" i="1"/>
  <c r="J228" i="1"/>
  <c r="J227" i="1"/>
  <c r="J226" i="1"/>
  <c r="J225" i="1"/>
  <c r="J224" i="1"/>
  <c r="J223" i="1"/>
  <c r="J222" i="1"/>
  <c r="J221" i="1"/>
  <c r="J220" i="1"/>
  <c r="J219" i="1"/>
  <c r="J218" i="1"/>
  <c r="J217" i="1"/>
  <c r="J216" i="1"/>
  <c r="J215" i="1"/>
  <c r="J214" i="1"/>
  <c r="J213" i="1"/>
  <c r="J212" i="1"/>
  <c r="J211" i="1"/>
  <c r="J210" i="1"/>
  <c r="J209" i="1"/>
  <c r="J208" i="1"/>
  <c r="J207" i="1"/>
  <c r="J206" i="1"/>
  <c r="J205" i="1"/>
  <c r="J204" i="1"/>
  <c r="J203" i="1"/>
  <c r="J202" i="1"/>
  <c r="J201" i="1"/>
  <c r="J200" i="1"/>
  <c r="J199" i="1"/>
  <c r="J198" i="1"/>
  <c r="J197" i="1"/>
  <c r="J196" i="1"/>
  <c r="J195" i="1"/>
  <c r="J194" i="1"/>
  <c r="J193" i="1"/>
  <c r="J192" i="1"/>
  <c r="J191" i="1"/>
  <c r="J190" i="1"/>
  <c r="J189" i="1"/>
  <c r="J188" i="1"/>
  <c r="J187" i="1"/>
  <c r="J186" i="1"/>
  <c r="J185" i="1"/>
  <c r="J184" i="1"/>
  <c r="J183" i="1"/>
  <c r="J182" i="1"/>
  <c r="J181" i="1"/>
  <c r="J180" i="1"/>
  <c r="J179" i="1"/>
  <c r="J178" i="1"/>
  <c r="J177" i="1"/>
  <c r="J176" i="1"/>
  <c r="J175" i="1"/>
  <c r="J174" i="1"/>
  <c r="J173" i="1"/>
  <c r="J172" i="1"/>
  <c r="J171" i="1"/>
  <c r="J170" i="1"/>
  <c r="J169" i="1"/>
  <c r="J168" i="1"/>
  <c r="J167" i="1"/>
  <c r="J166" i="1"/>
  <c r="J165" i="1"/>
  <c r="J164" i="1"/>
  <c r="J163" i="1"/>
  <c r="J162" i="1"/>
  <c r="J161" i="1"/>
  <c r="J160" i="1"/>
  <c r="J159" i="1"/>
  <c r="J158" i="1"/>
  <c r="J157" i="1"/>
  <c r="J156" i="1"/>
  <c r="J155" i="1"/>
  <c r="J154" i="1"/>
  <c r="J153" i="1"/>
  <c r="J152" i="1"/>
  <c r="J151" i="1"/>
  <c r="J150" i="1"/>
  <c r="J149" i="1"/>
  <c r="J148" i="1"/>
  <c r="J147" i="1"/>
  <c r="J146" i="1"/>
  <c r="J145" i="1"/>
  <c r="J144" i="1"/>
  <c r="J143" i="1"/>
  <c r="J142" i="1"/>
  <c r="J141" i="1"/>
  <c r="J140" i="1"/>
  <c r="J139" i="1"/>
  <c r="J138" i="1"/>
  <c r="J137" i="1"/>
  <c r="J136" i="1"/>
  <c r="J135" i="1"/>
  <c r="J134" i="1"/>
  <c r="J133" i="1"/>
  <c r="J132" i="1"/>
  <c r="J131" i="1"/>
  <c r="J130" i="1"/>
  <c r="J129" i="1"/>
  <c r="J128" i="1"/>
  <c r="J127" i="1"/>
  <c r="J126" i="1"/>
  <c r="J125" i="1"/>
  <c r="J124" i="1"/>
  <c r="J123" i="1"/>
  <c r="J122" i="1"/>
  <c r="J121" i="1"/>
  <c r="J120" i="1"/>
  <c r="J119" i="1"/>
  <c r="J118" i="1"/>
  <c r="J117" i="1"/>
  <c r="J116" i="1"/>
  <c r="J115" i="1"/>
  <c r="J114" i="1"/>
  <c r="J113" i="1"/>
  <c r="J112" i="1"/>
  <c r="J111" i="1"/>
  <c r="J110" i="1"/>
  <c r="J109" i="1"/>
  <c r="J108" i="1"/>
  <c r="J107" i="1"/>
  <c r="J106" i="1"/>
  <c r="J105" i="1"/>
  <c r="J104" i="1"/>
  <c r="J103" i="1"/>
  <c r="J102" i="1"/>
  <c r="J101" i="1"/>
  <c r="J100" i="1"/>
  <c r="J99" i="1"/>
  <c r="J98" i="1"/>
  <c r="J97" i="1"/>
  <c r="J96" i="1"/>
  <c r="J95" i="1"/>
  <c r="J94" i="1"/>
  <c r="J93" i="1"/>
  <c r="J92" i="1"/>
  <c r="J91" i="1"/>
  <c r="J90" i="1"/>
  <c r="J89" i="1"/>
  <c r="J88" i="1"/>
  <c r="J87" i="1"/>
  <c r="J86" i="1"/>
  <c r="J85" i="1"/>
  <c r="J84" i="1"/>
  <c r="J83" i="1"/>
  <c r="J82" i="1"/>
  <c r="J81" i="1"/>
  <c r="J80" i="1"/>
  <c r="J79" i="1"/>
  <c r="J78" i="1"/>
  <c r="J77" i="1"/>
  <c r="J76" i="1"/>
  <c r="J75" i="1"/>
  <c r="J74" i="1"/>
  <c r="J73" i="1"/>
  <c r="J72" i="1"/>
  <c r="J71" i="1"/>
  <c r="J70" i="1"/>
  <c r="J69" i="1"/>
  <c r="J68" i="1"/>
  <c r="J67" i="1"/>
  <c r="J66" i="1"/>
  <c r="J65" i="1"/>
  <c r="J64" i="1"/>
  <c r="J63" i="1"/>
  <c r="J62" i="1"/>
  <c r="J61" i="1"/>
  <c r="J60" i="1"/>
  <c r="J59" i="1"/>
  <c r="J58" i="1"/>
  <c r="J57" i="1"/>
  <c r="J56" i="1"/>
  <c r="J55" i="1"/>
  <c r="J54" i="1"/>
  <c r="J53" i="1"/>
  <c r="J52" i="1"/>
  <c r="J51" i="1"/>
  <c r="J50" i="1"/>
  <c r="J49" i="1"/>
  <c r="J48" i="1"/>
  <c r="J47" i="1"/>
  <c r="J46" i="1"/>
  <c r="J45" i="1"/>
  <c r="J44" i="1"/>
  <c r="J43" i="1"/>
  <c r="J42" i="1"/>
  <c r="J41" i="1"/>
  <c r="J40" i="1"/>
  <c r="J39" i="1"/>
  <c r="J38" i="1"/>
  <c r="J37" i="1"/>
  <c r="J36" i="1"/>
  <c r="J35" i="1"/>
  <c r="J34" i="1"/>
  <c r="J33" i="1"/>
  <c r="J32" i="1"/>
  <c r="J31" i="1"/>
  <c r="J30" i="1"/>
  <c r="J29" i="1"/>
  <c r="J28" i="1"/>
  <c r="J27" i="1"/>
  <c r="J26" i="1"/>
  <c r="J25" i="1"/>
  <c r="J24" i="1"/>
  <c r="J23" i="1"/>
  <c r="J22" i="1"/>
  <c r="J21" i="1"/>
  <c r="J20" i="1"/>
  <c r="J19" i="1"/>
  <c r="J18" i="1"/>
  <c r="J17" i="1"/>
  <c r="J16" i="1"/>
  <c r="J15" i="1"/>
  <c r="J14" i="1"/>
  <c r="J13" i="1"/>
  <c r="J12" i="1"/>
  <c r="J11" i="1"/>
  <c r="J10" i="1"/>
  <c r="J9" i="1"/>
  <c r="J8" i="1"/>
  <c r="J7" i="1"/>
</calcChain>
</file>

<file path=xl/sharedStrings.xml><?xml version="1.0" encoding="utf-8"?>
<sst xmlns="http://schemas.openxmlformats.org/spreadsheetml/2006/main" count="26209" uniqueCount="6411">
  <si>
    <t>Índice onomástico anual · Gacetas oficiales de 1830</t>
  </si>
  <si>
    <t>Del 1 de enero al 31 de diciembre de 1830 · Gaceta de Madrid</t>
  </si>
  <si>
    <t>Aviso: índice generado a partir del OCR de facsímiles históricos. Las grafías y lecturas dudosas deben cotejarse con la página enlazada.</t>
  </si>
  <si>
    <t>2569 menciones · 159 archivos oficiales · 641 páginas digitalizadas</t>
  </si>
  <si>
    <t>Apellidos y nombre (orden estimado)</t>
  </si>
  <si>
    <t>Nombre leído</t>
  </si>
  <si>
    <t>Motivo de aparición</t>
  </si>
  <si>
    <t>Organismo o sección</t>
  </si>
  <si>
    <t>Fecha</t>
  </si>
  <si>
    <t>Publicación y nº</t>
  </si>
  <si>
    <t>Página</t>
  </si>
  <si>
    <t>Observaciones</t>
  </si>
  <si>
    <t>Extracto original OCR</t>
  </si>
  <si>
    <t>Facsímil (página)</t>
  </si>
  <si>
    <t>Estado de lectura</t>
  </si>
  <si>
    <t>Á'lcibiir, Mígúel María de</t>
  </si>
  <si>
    <t>Mígúel María de Á'lcibiir</t>
  </si>
  <si>
    <t>Mención en noticia o disposición</t>
  </si>
  <si>
    <t>Noticias y disposiciones</t>
  </si>
  <si>
    <t>20/02/1830</t>
  </si>
  <si>
    <t>Gaceta de Madrid n.º 22</t>
  </si>
  <si>
    <t>PDF p. 3</t>
  </si>
  <si>
    <t>Nombre detectado automáticamente; cotejar si se va a citar</t>
  </si>
  <si>
    <t>…s afibs. Valencia ¡6 de Eneró de. iS^o..(Sigu/n ¡as Felicitaciones dirigidas « S. M. , ' i firmas?) . . 7 Los feccmos. Srcs. dbqile,di Granada de'Ega, Marqués de Valmediano', y el Sr. D. Mígúel María de Á'lcibiir, comisiona ¡ Üni cjirtá de Veracruz.del 4 de Diciembre de 1819 dice: dos por la provincia de Guipúzcoa, dirigieron, á $SV MM. en 23 •&gt;Nos indaga muy.de cerca una tempestad, que según las apa-, de Diciembré último las'exj¡&gt;o!íj¿iones siguientes1: " ' riencias…</t>
  </si>
  <si>
    <t>Lectura OCR</t>
  </si>
  <si>
    <t>A, Angel</t>
  </si>
  <si>
    <t>Angel A</t>
  </si>
  <si>
    <t>Fallecimiento, herencia o memoria</t>
  </si>
  <si>
    <t>28/12/1830</t>
  </si>
  <si>
    <t>Gaceta de Madrid n.º 158</t>
  </si>
  <si>
    <t>PDF p. 2</t>
  </si>
  <si>
    <t>Lectura automática dudosa; cotejar el facsímil</t>
  </si>
  <si>
    <t>…qué eti los Estados dé lát compuesta'de''40 voces y 200 jnstrüraéntosiAiabaclo el santó '&amp;*» Iglesia y en él réino de Nápóléé réiná la mayor tfapquilidad. ' crificio, ^presbítero caballero D. Angel A.ScÓttidi jo la Oración Se habla, dtcé un periódico, de una elección repentina ; pera fú nebré; en - la"que hizo él debido elogio -dél'MÓharca difunto/ en todos'loa cónclaves sd ha dicho ló mismo. Durante los rímem¿ publicando las eminentes virtudes que en él r…</t>
  </si>
  <si>
    <t>Revisar OCR</t>
  </si>
  <si>
    <t>A, J. Montes</t>
  </si>
  <si>
    <t>J. Montes A</t>
  </si>
  <si>
    <t>Operaciones o servicios militares</t>
  </si>
  <si>
    <t>Noticias militares</t>
  </si>
  <si>
    <t>17/06/1830</t>
  </si>
  <si>
    <t>Gaceta de Madrid n.º 73</t>
  </si>
  <si>
    <t>…n la opinión que ha comunica Cádiz. Junio 3. Bergantín goleta correo, núm. 1, capitán do á los plenipotenciarios por medio de la nota que les pasó el 1 $ D. M. Añejes; id. griego, capitán J. Montes A. ambos para la del corriente. No le es posible convencerse de que la respuesta del Habana. presidente de la Grecia á los residentes contenga una plena y ente Cartagena. Id. y. Goleta de guerra española Hueva María, ra adhesión al protocolo. Cree que ella ind e…</t>
  </si>
  <si>
    <t>Abad, Francisco Gosalvez</t>
  </si>
  <si>
    <t>Francisco Gosalvez Abad</t>
  </si>
  <si>
    <t>Nombramiento o servicio público</t>
  </si>
  <si>
    <t>España</t>
  </si>
  <si>
    <t>05/01/1830</t>
  </si>
  <si>
    <t>Gaceta de Madrid n.º 2</t>
  </si>
  <si>
    <t>…ubia, seda, china y aceitas '- í • les violencias. Vitoria, D. Juan Josef de Villaos, curtidos y charoles. • ——Se asegura,que dentro de poco volverá Mr. Húskisson 4 ocu ; j Alcóy, D. Francisco Gosalvez Abad, pañps. ’• par su destino de ministro de las colonias; y que una de las pri Calahorra, D. Juan Célhay,-curtidos. • . ; ■/&gt; meras medidas que deben proponerse en la próxima sesión del par Sevilla, D. Pablo Francisco Laverrerie, apartado y lavado 4» lamentó, es…</t>
  </si>
  <si>
    <t>Abad, Manuel</t>
  </si>
  <si>
    <t>Manuel Abad</t>
  </si>
  <si>
    <t>27/07/1830</t>
  </si>
  <si>
    <t>Gaceta de Madrid n.º 90</t>
  </si>
  <si>
    <t>PDF p. 1</t>
  </si>
  <si>
    <t>…s, con las cuales paga 'genero gento* á admitir los oficios de alguaciles ordinarios. &amp;C. Madrid samente 4 ios 69 sublevados que manda en las inmediaciones de 15 de Julio de i8jo.=D. Manuel Abad. Janina. Dejar el vestido y la táctica de los francos, volver 4 to Exposición á S. M. mar el turbante en vez del gorro de los esclavos cristianos, y Señor: El ayuntamiento de Tarazona, ciudad devoto¡ en Cor ante todas cosas restablecer el cuerpo, siempre vict…</t>
  </si>
  <si>
    <t>Abdalla</t>
  </si>
  <si>
    <t>Actuación administrativa o judicial</t>
  </si>
  <si>
    <t>19/06/1830</t>
  </si>
  <si>
    <t>Gaceta de Madrid n.º 74</t>
  </si>
  <si>
    <t>…ua cenagosa. var parte del pueblo egipcio contra Ibrahim, valiéndose para ello .Esta tierra tenia un sabor algo salado. EL mismo fenómeno se ha del amor que los árabes profesan ál príncipe Abdalla, nieto del experimentado en Dronero y Valgrana, ignorándose la causa de virey , é hijo de Isinail, que pereció en la conquista de Sennaar; él, lo qtie es tanto mas notable por la extensión que abraza, pues porque al paso que la población arabe quiere al joven…</t>
  </si>
  <si>
    <t>Abefse</t>
  </si>
  <si>
    <t>27/02/1830</t>
  </si>
  <si>
    <t>Gaceta de Madrid n.º 25</t>
  </si>
  <si>
    <t>…ración. D. Miguel eL lord Hqlland , vituperando Ia conducta del Gobier En S. Andrés Chalchicotuula fue al contrario, poquehubie- no respecto de este Mbnaica; ¿ lo cual contestó el lord Abefse alguna variedad, y es que el regimiento núm. y de caballería se deen, diciendo queíiy sys, colegas nunca pedirían dictamen al fid? pronunció por el plan de Jalapa, y desarmaron á ios cívicos por ble Iprd cuando se tratase de, restablecer las relaciones diplom…</t>
  </si>
  <si>
    <t>Aber</t>
  </si>
  <si>
    <t>09/12/1830</t>
  </si>
  <si>
    <t>Gaceta de Madrid n.º 150</t>
  </si>
  <si>
    <t>…ue no fu ia Gaceta deAugsburgodel 11 de Noviembre se lee el pudieron entrar , se agruparon, cerca de la puerta, desde donde siguiente pasage de la nota diplomática dirigida por el lord Aber» profirieron ^horribles insultos, contra el profesor. Luego que el deen á los Gabinetes de las cortes Aliadas. Aunque el noble lord ministro ocupó su lugar, dirigirá los discipulo* que se hallaban ya no permanece en el ministerio, nodeja por sbo de ser intere…</t>
  </si>
  <si>
    <t>Aber'-</t>
  </si>
  <si>
    <t>Noticia política o diplomática</t>
  </si>
  <si>
    <t>16/10/1830</t>
  </si>
  <si>
    <t>Gaceta de Madrid n.º 125</t>
  </si>
  <si>
    <t>…cipe de Talleyraád; embajador del Rey de los franceses; también Duperré, que- salió de Tolon el 30 de Setiembre, (&lt;Cotidiana,j ae hallaron entre otros convidados el conde Rosslyn, lord Aber'- ' El día 4 se reunió la Cámara de los Pares en tribunal de jus deén, lord Beresford, lord Ellenboroug, sir G. Murray, el can- ticia según lo habia resuelto en la sesión precedente. La delibera ciller del Echiquier, Mr. Herries y lord F. Sommerset. ción empezó…</t>
  </si>
  <si>
    <t>Aberacen</t>
  </si>
  <si>
    <t>20/03/1830</t>
  </si>
  <si>
    <t>Gaceta de Madrid n.º 34</t>
  </si>
  <si>
    <t>…prisioneros. Él embajador de Francia y los ministros dé España y de Pru- Prometimos dar á nuestros lectores algunos detalles de los in sia tuvieron áyéralgunas conferencias con el lord Aberacen en el faustos acontecimientos que lian tenido lugar en la provincia de departamentodé Negocios cxfráñgéros. - -i Mendoza , tan luego como lográsemos adquirirlos. Tenemos hoy á ___l. Escriben de Gibraltar con fecha del 18 dél pasado que el nuestra vista una ca…</t>
  </si>
  <si>
    <t>Aberdeen</t>
  </si>
  <si>
    <t>09/01/1830</t>
  </si>
  <si>
    <t>Gaceta de Madrid n.º 4</t>
  </si>
  <si>
    <t>…cardenal sorcría. Albani estaba próximo á retirarse. ------ El ministro de España ha trabajado en el mismo día con el .1.......excavaciones de Campo-Vaccino se hacen cada día mas lord Aberdeen en el departamento de Negocios extrangeros. interesantes; y han dado margen á una guerra literaria entre los ——S, A, R. el Príncipe Leopoldo vino el 16 á esta capital con mas yéj ebres ant¡cuaríos. motivo de cumplir 39 años, y eomió ea el pslací* ele Reosingt…</t>
  </si>
  <si>
    <t>Aberdéen</t>
  </si>
  <si>
    <t>16/03/1830</t>
  </si>
  <si>
    <t>Gaceta de Madrid n.º 32</t>
  </si>
  <si>
    <t>…ibunal de los . jurados y el comisariato se .la Cámara la desaprobará; mas después de los discursos del diique punieran al .tribunal llaihado.Cuur/.p/ Sfssión. ( • de Wellington y lord Aberdéen, convino también en abandonar Mr. Broughan aprobó; las enunciadas reformas cómo se indi— su idea, depositando toda su confianza en el mejor juicio de los . caban, y añadió que ía abolkion.de las judicaturas del condado de ministros.' La identidad dé las resul…</t>
  </si>
  <si>
    <t>Publicación o actividad intelectual</t>
  </si>
  <si>
    <t>23/03/1830</t>
  </si>
  <si>
    <t>Gaceta de Madrid n.º 35</t>
  </si>
  <si>
    <t>…posición en todas; sus' partes, la retiraba, que el elefante, es respecto al ratón. ( Monitor, j momentáneamente. • , AMERITAS ESPAÑOLAS. ____ El príncipe Leopoldo, acompañado del lord Aberdeen, mi-, nistro de relaciones extrangeras , ha ido esta’ mañana ¿ Wioclsor BuenosrAirts g Je Noviembre. para despedirse del Rey: antes de salir para el continente. - • Se nos ha remitidooriginal.á la imprenta una carta dirigida Se ha dicho que el Príncipe se pre…</t>
  </si>
  <si>
    <t>01/04/1830</t>
  </si>
  <si>
    <t>Gaceta de Madrid n.º 39</t>
  </si>
  <si>
    <t>PDF p. 4</t>
  </si>
  <si>
    <t>…• ' . :■&lt; Habiendo -lord Hol huid hecho varias preguntas sobre el estado Fondos. públicos. Tres por&gt; roo. consolidado* 9*4., de Jes relaciones de Inglaterra con Portugal, contestó lord Aberdeen que como algunos puntos estaban todavía pendientes, no po CAMAKA DX IOS IOZES-----Scsimdcl &lt;J. dían presentarse á la Cámara los papeles que se habían pedido, y ■ Lo-d Palmerston hizo la proposición que tenia ofrecida sobre; que cuando llegara la ocasión oport…</t>
  </si>
  <si>
    <t>15/06/1830</t>
  </si>
  <si>
    <t>Gaceta de Madrid n.º 72</t>
  </si>
  <si>
    <t>994</t>
  </si>
  <si>
    <t>…n dicho el lunes las ministros 4. la ...Cáa maraquee! viernes no tenia el gobierno ninguna idea de que el Príncipe pensase en abdicar la corona. ' NOTICIAS EXTRAnQERAÍ Contestó el lord Aberdeen que el día 14 de* Mayo recibieron los plénipotenciarios el pliego en que se les remitía, la adhesión de V ' . KUS1A. , , ^ la Puerta y del gobierno griego á las proposiciones de los Aliados; Pctersburgo zx de Mayo. é comunicaron esta noticia al príncipe Leopo…</t>
  </si>
  <si>
    <t>…único que ha recibido el Ministerio,puede loS asuntos de Grecia entre el marques de Londonderri, lord Ho- decirse que los pormenores que dan algunos periódicos respecto íland y el lord Aberdeen. El segundo reclamó diferentes docu i este desgraciado acontecimiento carecen de autenticidad. (Coti mentos relativos á la nueva demarcación de límites. Dentro de diana pocos dias se discutirá este interesante asunto. ------Un mecánico ingles acaba de inventa…</t>
  </si>
  <si>
    <t>22/06/1830</t>
  </si>
  <si>
    <t>Gaceta de Madrid n.º 75</t>
  </si>
  <si>
    <t>…espeto debido á unas personas rías montadas y 400 caballos estarán~en Tolon para el 5 de Julio dé clase tan elevada comoS. A. R. prontas á embarcarse á la primera orden. Repuso el lord Aberdeen que si el noble Marques quería dis Los días 1 y 2 del corriente pasó por León el 18.a de línea que cutir el tono y las expresiones de su carta al príncipe Leopoldo, se dirige á Tolon. El 9 y 10 saldría de aquella ciudad el 45.0 de el medio mas directo era hac…</t>
  </si>
  <si>
    <t>29/06/1830</t>
  </si>
  <si>
    <t>Gaceta de Madrid n.º 78</t>
  </si>
  <si>
    <t>…Mr. Letellier acababa de renovar su em curso de este negocio, y procuró justificar al príncipe Leopoldo/peño para servir al bajá; pues era un antiguo capitán retirado de navio. El lord Aberdeen contestó muy detenidamente a las observar ci.ones d«l Marques, rebatiendo principalmente, los cargos que le De algún tiempo á esta parte se notan en Egipto grandes mo habiá hecho respecto 5 sus relaciones directas con el Príncipe.vimientos de tropas. Se asegu…</t>
  </si>
  <si>
    <t>01/07/1830</t>
  </si>
  <si>
    <t>Gaceta de Madrid n.º 79</t>
  </si>
  <si>
    <t>…os los que hayan de fueron de su difunto paire. Esta ocurrencia, y el discurso, pro concurrir á este acto deberán pasar desde luego á la secretaría del nunciado últimamente por el lord Aberdeen, ppe.de .considerarse Real Conservatorio de Artes, sita en la calle del Turco, núm. 9, como preludio de la conclusión de las desavenencias que por des cuarto principal, en donde dejarán nota de la calle y casa de su gracia reinan entre los dos hermanos.” habi…</t>
  </si>
  <si>
    <t>14/09/1830</t>
  </si>
  <si>
    <t>Gaceta de Madrid n.º 111</t>
  </si>
  <si>
    <t>…nale, asistiendo los Pares, Diputados, Ma ridos en aquella ciudad; al momento se envió un correo á buscar riscales de Francia , Generales y oficiales superiores de todas armas. al lord Aberdeen; ayer vino á esta S. S., y turo con él barón (Monitor) Falck, embajador de los Paises-Bajos, una conferencia que duró —.—Leemos en el Correo francés lo que sigue: serca.de cinco horas. (Id) «Se esperaba que al saberse de oficio que el nuevo gobierno KANCIA. '…</t>
  </si>
  <si>
    <t>Actividad económica o mercantil</t>
  </si>
  <si>
    <t>…cedente. La delibera ciller del Echiquier, Mr. Herries y lord F. Sommerset. ción empezó á las doce y cuarto, y duró hasta las cuatro y media. El «¡mbajador de los Países-Bajos, el lord Aberdeen y el viz El número de Pares que concurrieron era mucho mayor que lo conde Beresford han tenido varias conferencias con el duque do acostumbrado: habría ausentesjeomo unos-cuarentaWellington , y el día antes las hablan tenido con el lord Aber Respecto al resul…</t>
  </si>
  <si>
    <t>16/11/1830</t>
  </si>
  <si>
    <t>Gaceta de Madrid n.º 139</t>
  </si>
  <si>
    <t>…de las medidas mas capaces de man ——Lord Heite,bury, embajadpr de Inglaterra en S. Petershurgo, tener inviolablemente la estabilidad y dignidad de la corona, y acaba de dirigir al lord Aberdeen la carta siguiente, relativa á íos de fortificar asi las garantías que asegaran la libertad civil y reli progresos que el cholera-morbus ha hecho en Rusia. giosa de mi pueblo. ..•íMilord; los partes que se reciben , respectó al cholera-morbus, «Señores de la…</t>
  </si>
  <si>
    <t>30/11/1830</t>
  </si>
  <si>
    <t>Gaceta de Madrid n.º 146</t>
  </si>
  <si>
    <t>…desde cuyo momento no encontró mas oposi^on. en los brazos de un* potencia antes, que sufrir intervención: 1.® Van á completarse inmediatamente, según el pip de guerra ;.t9d«s que lord Aberdeen le respondió que el gobierno provisional se ha los regimientos húngaros.,En el consejo dp guerta dc Vién» se d¡,r bía puesto en contradicción consiga mismo , ofreciendo la ¿otoña curró -acaloradamente en se»qn secreta la¡ pfqposicipn rejativé 4 al duque de Ne…</t>
  </si>
  <si>
    <t>02/12/1830</t>
  </si>
  <si>
    <t>Gaceta de Madrid n.º 147</t>
  </si>
  <si>
    <t>…esente, á • cosa de las que copiamos del nuevo ministério. Una de las razones que hay cuatroymedia de' li tarde, liña robusta Princesa, 7 su augusto para creerla auténtica, es que lord Aberdeen, al salir .de la Cá Consorte qiiiso que él mismo correo queiba á despachar áNapo— mara , dijo que Jprd Palmcrston. le sucedería en el ministerio de lea tuvieseis honra ’dever 1 la augusta Rxina y á la Real Re- Negocios extrarigerós.'1 ’ &lt; , cien-nacida: la pr…</t>
  </si>
  <si>
    <t>Aberden</t>
  </si>
  <si>
    <t>…marques de Londonderry. * votoviÁ. : : El lord Calthorpe preguntó por qué se negaba el Ministerio á presentar los documentos^que se le pedian. : - .1 • .Vaijoviaji de Mayo. , ’El lord Aberden respondió:’xPorque lo creo perjudicial al Ayer dió el Emperador una grtti' cqthtda, i la qtie con servició de S. M.” ! curriéronlos senadores, los dictado#', dcá-ministros y ótrós v.i- • La Cámara entró en sesión secreta.. rlós funcionarios del E*iado/S.-M;'L…</t>
  </si>
  <si>
    <t>Abñdcen</t>
  </si>
  <si>
    <t>02/03/1830</t>
  </si>
  <si>
    <t>Gaceta de Madrid n.º 26</t>
  </si>
  <si>
    <t>…ia s¡do rec¡bidax;on mucha dtstincion.::Aun .«oda intervención extrangeré.” .-o,i...í-jc. ¡a i»-. •&gt;!&lt; se ignora el objeto de su- embajada ,_á lo menos en lo principal; Replicó el lord Abñdcen diciendo, qu; 1 os, mini^rps i. quie mas cualquiera podrá convencerse de que si la Puerta espera una nes S. M. se había dignado honrar con sq - o kianata, creup ¡pojhá^ considerable rebaja en *las*cDntribuc¡ónes vá á verse chasqueada. berse hecho indignos de…</t>
  </si>
  <si>
    <t>Acedades, Josef</t>
  </si>
  <si>
    <t>Josef Acedades</t>
  </si>
  <si>
    <t>23/02/1830</t>
  </si>
  <si>
    <t>Gaceta de Madrid n.º 23</t>
  </si>
  <si>
    <t>…zación el camino, obstruido por las:dificul , . Ñapóles 24 de Enero. tades de un inmenso excedente, y la: variedad de circunstancias, El, día 12 del corriente falleció el teniente general Josef Acedades y servicios, proporcionar el húmero de la ¿lasé de reforma tbn ' hermano del caballero Juan Acton, ministro de Estado que al de las fuerzas organizadas, arregla* las. esperanzas á las condi fue dé éste reino.1 Nació en Besanqon el año de 1737; sirvió pri cion…</t>
  </si>
  <si>
    <t>Acedo, Fausto</t>
  </si>
  <si>
    <t>Fausto Acedo</t>
  </si>
  <si>
    <t>19/10/1830</t>
  </si>
  <si>
    <t>Gaceta de Madrid n.º 126</t>
  </si>
  <si>
    <t>…en el momento que arrojan sobre su patria an españoles. No sé cuál será su suerte: vienen á mal tiempo, porque drajosos suizos, piamonteses y franceses, que son los benéficos ins D. Fausto Acedo ha protestado que no se lisonjearán los médicos trumentos de que se valen para promover la dicha y establecer la de aquí de ganar mas onzas con las enfermedades fingidas de los libertad de los españoles. Cuando entre 100 individuos de fuerzas españoles, y que…</t>
  </si>
  <si>
    <t>…cortes les hagan administrar la abrasemos todos. • ■— ---- justicia que aqui les niegán.=Soy de usted &amp;c.” Wn creo que haya piedad para todos los españoles venidos en el Victoria. D. Fausto Acedo les hace mucho 'dallo, y hoy mis CANSIOS DEl DIA.mo ha dicho públicamente que va á pedir al gobierno naga reem barcar á cuantos españoles nan quedado aqui á pretexto de enfer Ióndres gyf i 37.__París 15 18 á 17.—Santander f b.^ medades. Y lo peor es que estos…</t>
  </si>
  <si>
    <t>Achard</t>
  </si>
  <si>
    <t>…aquearon en los jardines, Que no se crea que París es toda Francia. cubriendo los caminos de Argel. Que bajo el nombre de restituciones no se restablezcan las con-; La brigada del general Achard tuvo en esta íccion 1 hombrea* fiscaciones de los primeros tiempos revolucionarios. muertos y tó heridos. La pérdida de los árabes y de los habitantes Que sea respetada la creencia católica, sus ritos, sus doctrinas de Be&lt;ideah puede valuarse en 40 muertos y…</t>
  </si>
  <si>
    <t>…, que atraviesan la Uanura de ta distancia; y amenazaban atacar por la espalda al primer bata Métidja, da cuyo tetreno nitagun^ooocímiento tcniaimos , y des llón de la brigada del general Achard ; y pan dar lugar i que se pués de haber recorrido todas aquellas montañas, sobre la cual se ejecutasen estos movimientos, encargué á la* tropas, que permane halla edificada.laxindad, entré en Argel. cían en el camino, qué moderasen su marcha, la* compañías d…</t>
  </si>
  <si>
    <t>Acton, Juan</t>
  </si>
  <si>
    <t>Juan Acton</t>
  </si>
  <si>
    <t>…y la: variedad de circunstancias, El, día 12 del corriente falleció el teniente general Josef Acedades y servicios, proporcionar el húmero de la ¿lasé de reforma tbn ' hermano del caballero Juan Acton, ministro de Estado que al de las fuerzas organizadas, arregla* las. esperanzas á las condi fue dé éste reino.1 Nació en Besanqon el año de 1737; sirvió pri ciones inevitables de la aptitud fisica y moral para el servicio acti mero en los ejércitos,de S. M. C…</t>
  </si>
  <si>
    <t>Adám-Casimiro-Czártoriski</t>
  </si>
  <si>
    <t>30/12/1830</t>
  </si>
  <si>
    <t>Gaceta de Madrid n.º 159</t>
  </si>
  <si>
    <t>…posesión quede'guardada para evitar los daños que con »E1 príncipe Adam Czartoriski nació él 14 de Enero de 1770: pretexto de caza se podrían causar en ella. .. ^ i como hijo del príncipe Adám-Casimiro-Czártoriski desciende Por otros,Reales decretos se há servido asimismo conceder í pór línea recta de los Jagéllones, Grandes-Duques de Lituania,' su augusto y muy querido hermano D. Leopoldo, conde de Sira- que por. tanto tieropo reinaron en Polonia. Nuestro Príncipe Si-…</t>
  </si>
  <si>
    <t>Adarraga', Juan Miguel de</t>
  </si>
  <si>
    <t>Juan Miguel de Adarraga'</t>
  </si>
  <si>
    <t>07/01/1830</t>
  </si>
  <si>
    <t>Gaceta de Madrid n.º 3</t>
  </si>
  <si>
    <t>…s, y se cree que el general cederá á sus, instancias, de Javier de Castaños, al limo. Sr. D. Niceto de Larreta, y jándolos en Circeia. hasta nueva orden, dql ministerio. Mr. Pour- D. Juan Miguel de Adarraga'% y admitidos estos á la Real chctha rehusado el grado de gefe de-batallón que se, le ofreció. presencia, tuvieron el honor de dirigir el discurso.siguiente: También uta oficial francés, Mr. Barthelemy, el que ha con Habiéndonos comisionado vuestro ayuntamient…</t>
  </si>
  <si>
    <t>Adelsdado</t>
  </si>
  <si>
    <t>22/07/1830</t>
  </si>
  <si>
    <t>Gaceta de Madrid n.º 88</t>
  </si>
  <si>
    <t>…tFér - fórnia'dó érf'Stóckolmo, para fomentar la cria de los ésta causa' se ve precisado el ígobierno á vivir ’Cótt muého^iuja gusanos de.seda, una sociedad, cuyo presidente es el conde Adelsdado, y á mantener en ciertas ciudades numétosasguarfiidiohesdé HvaSdi íEl°jítía¿ip*e Re3v lé ’há cedido un terreno para que puedan tropa disciplinada para hafcer respetar so autOtldad- Y attntto hüjt trasplantará él mbiréras dedosá CUatTbailOs. La princesa múchó…</t>
  </si>
  <si>
    <t>Admirault</t>
  </si>
  <si>
    <t>…y á la hora y media de órdenes dé los generales Achard, Monde, de Uzer y Hutel; la ar- haber andado distinguimos un gran número de turcos en disposi tillería al mando del teniente coronel Admirault, y todas las tro* ción de defender el paso.. Al punto juzgué que el bey de Titeria 1 pas, que coñs'fetian én 89 hombres de todas armas, bajo las órde había dispuesto sus tropas para impedirnos que adelantásemos, nes del teniente general Boyer; y habiendo deja…</t>
  </si>
  <si>
    <t>Africa</t>
  </si>
  <si>
    <t>…capitán de un Buqué que salió de Malta hace 15 días, reEl plan de formar un establecimiento en la costa septentrional dé fierev que al dejar aquélla isla se estaba disponiendo el.almirante Africa, plan ya meditado ypréparadoporlós'franceses, se pu Malcotm para regresar ¿.Inglaterra con la mayor parte de su es blicará dentro de poco t ¡chapo ¡entre tanto nos limitaremos á ma cuadra.” ' ■ —: - : ; ;1 &gt;1 nifestar otra ve» el deseo ide que' los zelos de l…</t>
  </si>
  <si>
    <t>Afusoti</t>
  </si>
  <si>
    <t>04/09/1830</t>
  </si>
  <si>
    <t>Gaceta de Madrid n.º 107</t>
  </si>
  <si>
    <t>t___ ¿cgim o^üm un pttlódlcíj , cl mariscal Afusoti, w» efe tai, •' Jé* sabido, señores, que «segunda intención, restricción mental, comisionados pan escoltar i R^M. ;Cártos-x- h|stt su embarqué^ . -capitulación de-conciencia ékc. .Todo.esto es despreciable para mí turo también el cncargoderecibir á Luis xy m…</t>
  </si>
  <si>
    <t>Ageo, Juan</t>
  </si>
  <si>
    <t>Juan Ageo</t>
  </si>
  <si>
    <t>23/12/1830</t>
  </si>
  <si>
    <t>Gaceta de Madrid n.º 156</t>
  </si>
  <si>
    <t>…i.23 rs. arroba: vino ágá.id. ( . .. 1 estado para navegar , fondeada actualmente en la bahía de Cádií, Valencia. T'rivo de 11 á 13 pesos el cahíz, maíz á 5 rs. la al mando de su capitán D. Juan Ageo, dára la vela, éoh destinó barchillé: Cebada á 6 id.'i írrózá 14 pesos la-carga. : aceite i 38 rs. en derechura al puerto de Manila , del 15 al 20 de Febrerb' pró despacha pasageros. ximo-’ para tiene c-jmcdichid calle dé laCéi- torcida;á arroba: vino á 11 rs…</t>
  </si>
  <si>
    <t>Agle-</t>
  </si>
  <si>
    <t>04/12/1830</t>
  </si>
  <si>
    <t>Gaceta de Madrid n.º 148</t>
  </si>
  <si>
    <t>…se danu en tefe, lord Hill; abogado general, Mr. Denman; procu indignaron con esta restricción', y muchos ciudadanos publicaron rador g—ml , MeTHórua ;ilord ten&gt;cnta &lt;fe~Trlánda t lord Agle- los nsotlvos én iqto fúüaabtom-mgifivarpfOfeiimtoTéOI^^ sey¡ secretario en gefe.de Irlanda, Mr. Stanley; lord canciller de atentado que se cometía respecto á la mas apreciable de las liber Irlanda, lord Plunlcett; "abogado gériérál dé Irlanda ¿ Mr. Peno» tade…</t>
  </si>
  <si>
    <t>Aguado</t>
  </si>
  <si>
    <t>…empre se pasa mucho tiempo antes que los demas le reco ____Según un estado bastante circunstanciado publicado por el nozcan , pues parece quieren informarse bien del hecho para po Sr. Aguado, banquero de;la corte de España en esta capital, se der apreciar el derecho. Sin embargó, respecto de nosotros no-ha han amortizado, ó convertido en renta perpetua de aquella na observado la Europa esta conducta. Nuestra causa era tan justa, y ción, pagadera.…</t>
  </si>
  <si>
    <t>07/12/1830</t>
  </si>
  <si>
    <t>Gaceta de Madrid n.º 149</t>
  </si>
  <si>
    <t>…á. ninguno da esc* planes exagerados de reforma qoe se cido baja en los fondos de París. (Gaceta dt Francia.") han publicado por hombres extraños al gobierno •, planes que si T».l Sr. Aguado, banquero de la corte de Madrid, avisa á los' sé adoptasen, causarían «oya la reforma sino la anarquía. Hatenedores de.las rentas de España que desde el i.° del próximo Enero principiará á pagar los cupones del empréstito Real y de la (1) Es un consuelo éef .…</t>
  </si>
  <si>
    <t>Aguado, A.</t>
  </si>
  <si>
    <t>A. Aguado</t>
  </si>
  <si>
    <t>11/12/1830</t>
  </si>
  <si>
    <t>Gaceta de Madrid n.º 151</t>
  </si>
  <si>
    <t>…eso de la familia destronada. «Nuestra situación es la mas deplonb ej tan singular. (Gaceta de loe Tribunales.) el jacobinismo del gobierno probablemente nos privará de nuestro El Sr. A. Aguado, banquero de la corte de España, ha en buen Felipe.” (Cotidiana.) tregado en el tesoro por via de anticipación, y con solo el des ——Se asegura que el mariscal Maison no irá á Viena, porque se cuento de un 4 ppr 100 al año, los dos millones‘que el gobierno pro…</t>
  </si>
  <si>
    <t>Aguado, Alejandro</t>
  </si>
  <si>
    <t>Alejandro Aguado</t>
  </si>
  <si>
    <t>12/01/1830</t>
  </si>
  <si>
    <t>Gaceta de Madrid n.º 5</t>
  </si>
  <si>
    <t>19</t>
  </si>
  <si>
    <t>…fiarlo ¿ ' D. Eusebio Dalp. todos los hechos preexistentes. Lejos pues de haberse visto ahora D.'Ignacio Solana. que festá consolidada la-independencia , ha echado de ver el'mundo D. Alejandro Aguado. que el cuerpo de la nueva república se halla mas vacilante y que D. Salvador de Zea Bermudez. bradizo que ló que comunmente se créia. D. Felipe Bernedo y Mabe;' * Otras deducciones no menos absurdas hacen los papeles revo D. Mauricio Cirios Onís. lucionarios…</t>
  </si>
  <si>
    <t>Agüe-, Tránsito</t>
  </si>
  <si>
    <t>Tránsito Agüe-</t>
  </si>
  <si>
    <t>21/01/1830</t>
  </si>
  <si>
    <t>Gaceta de Madrid n.º 9</t>
  </si>
  <si>
    <t>…ocupe á aleman, D. Alejandro Carril y dos suegros mas de la provincia-de Andrinópoüs con tropas disciplinadas. Ademas se le ha,dado orden S. Juan, D. Ezequiel Ascoeta, cordobés, y Doña Tránsito Agüe- ■ de mantener la mas severa disciplina,;y de abstenerse. .dé-iódo acto ro, azotada. ' arbitrario que pueda irritar los ánimos.Se cree qué esta orden se g.° «Que estas noticias las hubo dicho González por conduc debe al condé Diebítsch, pues, aseguró á los hab…</t>
  </si>
  <si>
    <t>Agufrre, Maúüel Benito</t>
  </si>
  <si>
    <t>Maúüel Benito Agufrre</t>
  </si>
  <si>
    <t>29/07/1830</t>
  </si>
  <si>
    <t>Gaceta de Madrid n.º 91</t>
  </si>
  <si>
    <t>…á 13 id.ivino á ia rs.cántaro: aceiteá^^rs. arroba. , der en 'pwós díás á 'formar letra inglesa cursiva -y hermosa, por Vizc&amp;YA^m—Bilbao. Los míanos precios'-qued naes anterior. ‘D. Maúüel Benito Agufrre. Se hallará este cuademo con una lá^ apaisado,, á '6 rs. en la -librería de Orea, . - -Ávaso.¡’\ ■ '.. y..... mina , y «J tamaño -calle de la Móntéra, y ent Ja de Cuesta, frérite á S. 'Félipe el Real'. El dia i6 de Agosto próximo se cclebra en la Jntendencia…</t>
  </si>
  <si>
    <t>Aguilar, Félix Ruiz</t>
  </si>
  <si>
    <t>Félix Ruiz Aguilar</t>
  </si>
  <si>
    <t>16/09/1830</t>
  </si>
  <si>
    <t>Gaceta de Madrid n.º 112</t>
  </si>
  <si>
    <t>…a $ beneficio. presentar sus respectivos créditos 4 los síndicos encargados de re _Granada par á i daño___Alicante par. __ Murcia $ i % daño. conocerlos y liquidarlos, que lo. son D. Félix Ruiz Aguilar y _Valenc¡a id—Barcelona á pesos fuertes i á ¿benef.__Zaragoza D. Francisco Vila y Cerón, abogados de esta corte; y pasado di § 4 -j- daño.—Coruña&gt; ¡¿..¿.Santiago 1 ¡d...Descuento-de letras á cho término sin hacerlo, les parará el perjuicio que haya lugar. ra…</t>
  </si>
  <si>
    <t>Aguilar, Indalecio María</t>
  </si>
  <si>
    <t>Indalecio María Aguilar</t>
  </si>
  <si>
    <t>20</t>
  </si>
  <si>
    <t>…Francisco Senseve. Marcha nueva a la entrada de SS. MM. en la corte, para piano-á D. Domingo Capelástegui. 3 : estas piezas se hallarán impresas en la (calcografía de Dv L, Lo- . D. Indalecio María Aguilar. dre y en la librería de Hermoso. J&gt;- Francisco Hernández Nogúts. , Nota. En la Gaceta anterior, artículo Ritnteia 19 de^Diciem* D. pedro d« la Hoz. , •: , i bre, lém Roma. 0 , ¿.-.¡o en la imprenta reái»</t>
  </si>
  <si>
    <t>Aguilar, Manuel María de</t>
  </si>
  <si>
    <t>Manuel María de Aguilar</t>
  </si>
  <si>
    <t>…gqieftt^ }t Idem di .Caballeros* i u -L-.v. y •. • zl.-qKoi«ÍV!83í o=iqmeT ab. ¿BVübf D. Josef de Novoa y Parga.______ El premio de ijoo rs. concedier en :tpd^, lasi ^traqc'ones á D. Manuel María de Aguilar— , ............ ................■ . las huérfanas dc¡ militares -y ‘ patriota»..que: mur ieren,en defensa de; D. Antonio Pii de Car.ibassa. ' la justa causa en, la gueira.de la indepérdencia , cupp; en^suerte dpi, D. Joaquín Blanco Maldqnadó. . .'i,11'." (‘'…</t>
  </si>
  <si>
    <t>15/04/1830</t>
  </si>
  <si>
    <t>Gaceta de Madrid n.º 45</t>
  </si>
  <si>
    <t>…ado ^or Agustín Giayó á disposición dé ios des de Qm y Corte; el brigadier D. Antonio Remon ZarcO:deli bienes iacionales; otro de!SoO peso» dehl*'yo cón el núm. 411,009, Valle , y D. Manuel María de Aguilar, del Consejo de *5; M?» tenia su último endoso *n Madrid á 30 de óctúbre de i'8a9 ^ fa su secretario con ejercicio de;decretos, y oficial-'cesante de-lapii—, vor de t&gt;c Josef Ibnrrola, ínténdétite; y estandó mandado se cite á mera secretaría de Estado,-comisi…</t>
  </si>
  <si>
    <t>Aguirre, Dionisio de</t>
  </si>
  <si>
    <t>Dionisio de Aguirre</t>
  </si>
  <si>
    <t>…rmino fijado, no se admitirán Salamanca............. D. Antonio Nuñez Escarpizo é hijo. después, ni se abonarán sus intereses hasta el semestre siguiente, Santander............... D. Dionisio de Aguirre. con arreglo al citado'Real decreto de 18 de Marzo. Santiago.............. D. Manuel déla Riva Moreno. ' En la presentación dé esta clase de deuda se observarán, en Segovia....... '.......... D. Domingo Gáréía Segura. cuanto sean aplicables? las tnismás regla…</t>
  </si>
  <si>
    <t>Aguirre, Esteban</t>
  </si>
  <si>
    <t>Esteban Aguirre</t>
  </si>
  <si>
    <t>12/08/1830</t>
  </si>
  <si>
    <t>Gaceta de Madrid n.º 97</t>
  </si>
  <si>
    <t>…ales deWesmimter ayuntamientos y los pueblos, pidieron la expulsión de lós yorkiHall, principado de Gales y Escocia, y después de un maduro nos revoltosos, que son fós siguientes: D. Esteban Aguirre, Don eximen hemos adaptado la jurisdicción de los tribunales supremos Bonifacio Rojas; D. Ignacio García de la Mora, D. Hilario á las necesidades de un pueblo ilustrado, industrioso y empren Benitez, D. Miguel Villegas, D. Pedro Silva, y el presbítero dedor.…</t>
  </si>
  <si>
    <t>Agustín</t>
  </si>
  <si>
    <t>…es, á tratarlos con dulzura , y á -cuidarlos - Idem, D. Adriano Ferran y Andrés, molduras doradas. con esmero. Solo los que tienen conocimiento de los negocios, agrí- . Salamanca, D. Agustín de la Rúa, cola fuerte. colas pueden formar idea exacta de lo referido. Es muy arriesgado - Mazarron, D. Tomas Amatller é hijo, alumbre. fiaí el cuidado de los caballos, de los .ganados y de los .cerdos al quesea hijo de padre que no hayan tenido animales pro…</t>
  </si>
  <si>
    <t>04/03/1830</t>
  </si>
  <si>
    <t>Gaceta de Madrid n.º 27</t>
  </si>
  <si>
    <t>…Estádó/hé! venido en.resolver lo siguiente':'. gefes. Andrés Metaxa y Rhodio, comisionados en aquella isla Artículo i.° Se capitalizarán :tMoV ltís réditosry itiúálldádés' pos eí conde Agustín, éstan con centinelas He vista "y'guardados atrasadas de la deuda consolidada .que sp deban desde la creación de onmo rehenes. Los- soldados dicén á voces que el‘conde'Agúsla Real Caja de Amortización hasta fin de 1829. tú&gt;- hace para sí uno$-gastos exorbitan…</t>
  </si>
  <si>
    <t>…varios cancioneros y romanceros, y de diversas, colecciones y obras gantín General Victoria, procedente de Nueya-Orleans, y.la ca de varios poetas de los siglos xv,x vi y xvii,por D. Agustín lificación que la junta de facultativos hizo de las enfermedades de Duran. Después' del buen acogimiento que há hecho el público al siete de estos individuos, que, siendo efectivas, ha dispuesto V. S. Romancero morisco y doctrinal &amp;c., se anuncia el presente…</t>
  </si>
  <si>
    <t>18/11/1830</t>
  </si>
  <si>
    <t>Gaceta de Madrid n.º 140</t>
  </si>
  <si>
    <t>…dación. Valores del comercio nacional por Jos puertos de Habana, Cuba, PuertoHe dado cuenta al Rey nuestro Señor de la instancia ^promo Príncipe, Matanzas, Trinidad, Bara vida por D. Agustín .Reina, comandante de infantería ilimitado, coa, Gibara, Holguin, Jagua y Man procedente de Ultramar, en la que solicita se le1 haga el abono del zanillo...........,........................................... 4.961,043 3 sueldo de tal comandante desde, su lle…</t>
  </si>
  <si>
    <t>Ahhorp</t>
  </si>
  <si>
    <t>…rbíéran coA un sUencio taciturGrey ^canciller, -priridente -.¡de la-Cámara de los Parar, ;Mr. m&gt;. ¿Qné med¡o.mas enérgicoJUirglgjMlaiKMtiU^^ desBrougham; canciller del EcHiquier , lord Ahhorp; pre&gt;iqentedel aprobacion? El silencio es el fenguage de los oprimidos, no la Consejo, lord Lansdowne; lord del sello privado, lor&lt;^Purhara; ; . sl|BCÍÓQ de la violencia. secretario de estado del Interior, lord Melbourne-, secretario de -^^■Simipeite para rec…</t>
  </si>
  <si>
    <t>Aiñat</t>
  </si>
  <si>
    <t>…donde se halla la línea d¡ visor i»d« los ■ ; ANUNCIOS. dos reinos. No se pos dice aun en este corrcp .quién era el gefe dp Lo* suscriptom í la Historia ¿clesiástte’u del -IInífi; Sr. Aiñat las tropis'qíre los álc'mzáronYbias sabemos qú'e ef coronel DI Juan acudirán i recoger el tomo 5.0 y pago det ó.° en li librería dé lá Neponiuceno:Monterd hábiállegado’els i 9 ’á la Seu, y que el se- viuda de Quiroga. Sigue abierta la suscrípcióti, ' i ¡ - r…</t>
  </si>
  <si>
    <t>Aivarez, Josef</t>
  </si>
  <si>
    <t>Josef Aivarez</t>
  </si>
  <si>
    <t>…problemático y muy dudoso, Con el plausible motivo de ser ayer el día del Sr. D. Fer porque los paisanos irritados le desposeerían probablemente. (Mornando vn, Rev de España , el caballero D. Josef Aivarez de ning-chronicle. ) Toledoministro plenipotenciario de S. M. C. cerca del Ret Noticias de la India. Se habla de disensiones que se han sus nuestro Señor, quiso dar una prueba ostensible del respeto que pro citado entre algunos gefes indios, las cuales darán…</t>
  </si>
  <si>
    <t>Akbo-rompió, Félix</t>
  </si>
  <si>
    <t>Félix Akbo-rompió</t>
  </si>
  <si>
    <t>…uzgando ya que este no debe quedar impune por cho, se habían mezclado algunas tropas nuestras con los énertiigos, mas tiempo, medita én w noble pensamiento el modo de hacer cuando D. Félix Akbo-rompió el fuego sobre nuestro línea. Don qúe 'la satisfacción qué consiga aproveche juntamenteá la Fran Francisco trató dé' volver á su campo á saber la causa, tesi circuns cia y á toda la - cristiandad. Las naciones que la componen apiau— tancias que por alli se ap…</t>
  </si>
  <si>
    <t>Al-, Francisco</t>
  </si>
  <si>
    <t>Francisco Al-</t>
  </si>
  <si>
    <t>…ias qué catedral dé Santander, por ascenso de D. Narciso Manuel García se compone, y cuando estaba muy adelantado sobrevino uña fuer i canongía de la de Málaga, y fallecimiento de D. Francisco Al- te indisposición al encargado de su redacción. La obra se halla ve buerñé ¿ á D. Josef Ramón de la Peña y D. Josef Bárnola: para nal en los puntos citados en el prospecto en Madrid á izo rs. en dos r'áciÓúes de la de Jaén, por fallecimiento de D. Miguel Pan-…</t>
  </si>
  <si>
    <t>Alaman, Lucas</t>
  </si>
  <si>
    <t>Lucas Alaman</t>
  </si>
  <si>
    <t>13/03/1830</t>
  </si>
  <si>
    <t>Gaceta de Madrid n.º 31</t>
  </si>
  <si>
    <t>…stados-Uni (Ó Insecto de las'Antillas. ' óos mejicanos según el artículo 97, resultaron electos D. Luís (*) Se refieren circunstanciadamente los hechos indicados en la Quintanar y D. Lucas Alaman , y habiendo prestado el juramenGaceta del 3. ■ ; to&amp;c, Méjico 23 de Diciembre.</t>
  </si>
  <si>
    <t>Alarcon, Juan Ruiz de</t>
  </si>
  <si>
    <t>Juan Ruiz de Alarcon</t>
  </si>
  <si>
    <t>…ue se previene lo conveniente respecto lá re se publica contiene las comedias Los empeños' de un engaño, y caudación de lanzas y medias anatas. (Id.) Quién engaña mas i quién ¿ de D. Juan Ruiz de Alarcon. Otra permitiendo volver á llevar á Cádiz los géneros que han ——Educación de ios niños por Mr. de Fcnelon, arzobispq de estado en depósito. (Núm. íg.) Gimbray, traducida del frances-de la última edición: un tomo en Otra mandando se observe lo prevenido en 181…</t>
  </si>
  <si>
    <t>Albeioni</t>
  </si>
  <si>
    <t>…que y decretado su ministro de Relaciones.exteriores á fines de 1813. Monseñor So ejecución. Ademas se decía que la Prusia se había negado i ejecutar maglia había muy á menudo del cardenal Albeioni, que fue su esta decisión, á consecuencia de lo cual se habia encargado esto i. padrino, y á quien conoció también en sus primeros años. ; la Dinamarca, la cual se JhúBia dispuesto á cumplir esta comisión;. , Aquí se ya á formar una empresa nueva para sacar f…</t>
  </si>
  <si>
    <t>Alberti, Pedro</t>
  </si>
  <si>
    <t>Pedro Alberti</t>
  </si>
  <si>
    <t>07/08/1830</t>
  </si>
  <si>
    <t>Gaceta de Madrid n.º 95</t>
  </si>
  <si>
    <t>…ellez; pues dé lo contrario les pa reino, con motivo de ló» decretos de ití de junio del año de 1828 rará perjuicio. sobre los seminarios menores, 8.°, rústica 2 rs. ____Se cita á D. Pedro Alberti, que se cree reside en la isla de Mallorca, ó á sus hijos y herederos, que son, segunsedicc, de Los siiscriptores á la obra titulada Compendio de Historia Fuente el Viejo, en la Alcarria, paraque en el término de 30 universal de1 Mr. Anqúetil, traducido nueva…</t>
  </si>
  <si>
    <t>Alberto</t>
  </si>
  <si>
    <t>02/02/1830</t>
  </si>
  <si>
    <t>Gaceta de Madrid n.º 14</t>
  </si>
  <si>
    <t>…neral de Inglaterra, se sia. El origen de la disputa-fue una equivocación que hiibó en la halla mas comprometido que lo ha estado nunca en ias últimas mesa del Príncipe Carlos: el lord Alberto fue herido en un brazo; agitaciones de Colombia. Ha recibido orden positiva para dejar él pero mediaron los testigos y todo concluyó amistosamente. (Globe país , y la gaceta de Colombia del-21 de Octubre anuncia-la ven and Traveller.') . ': ta de sus efectos.…</t>
  </si>
  <si>
    <t>03/07/1830</t>
  </si>
  <si>
    <t>Gaceta de Madrid n.º 80</t>
  </si>
  <si>
    <t>…e poca'consideración ; asi es-: que debe pompa en el Haya él casamiento de S. A. R. la princesa Mariana esperarse que una vigilancia sostenida' bastará para evitar Vuelvan COrt el príncipe Alberto , y que a muy probable que á ata épo «entejantes desastres. ^ ca se hallen en aquella ciudad el Emperador de Rusia y el Rav Habiendo sabido el vicealmirante Rigny que habta'albófotós dePrusia. ' 'V ' en la.Grecia, marchó allá inmediatamente en el Conquistador…</t>
  </si>
  <si>
    <t>23/10/1830</t>
  </si>
  <si>
    <t>Gaceta de Madrid n.º 128</t>
  </si>
  <si>
    <t>…as disposiciones las provincias pruso-rin-.anas, ha Uceado a Dusseldorf, desde don poco benéficas que se noraban en el Gran Señor respecto del Vi- de le acompañará ha-ta Cleves el príncipe Alberto .de-Prusia rey. Aquel enviado de Ja Puerta ha tenido varias conferencias con' su esposa la pnneesa Mariana de los Paises-Ba|os. En seguida Mr.’ Mehemel-Alí, y ambos han trabajado con tanto zéto como leal de Ingersleven irá í:Colonia, en donde se encontrara co…</t>
  </si>
  <si>
    <t>…n córfirmácion’ de nuestra noticia ^e ve en ría principe ^.Iberio y príncipe Federico, ^1; de caballería ligera esta, 'artículo de Paris. Tambicn de Perpiftan van saliendo para lo príncipe Alberto, dos batallones de arcabuceros y íeisbat crías da interior aiguños émigfados. •' 1 artillería.’ Se trabaja con actividad én armar'é instruir la guardia Toda la psnínsiita goza de la mts perfecta tranquilidad. cívica. • Asegúran: que el príncipe Juan, en calid…</t>
  </si>
  <si>
    <t>Albillos, Vicente Ruiz</t>
  </si>
  <si>
    <t>Vicente Ruiz Albillos</t>
  </si>
  <si>
    <t>27/11/1830</t>
  </si>
  <si>
    <t>Gaceta de Madrid n.º 145</t>
  </si>
  <si>
    <t>…qúé nunca cesáremos de pen -deli &lt;a»nvent6 dé. laa Descalzas Reales de esta corte, vacante por sar en el y én' síi biénéstar; 7 esperatnós que por su parte no omi'fcllécimiento dé D. Vicente Ruiz Albillos. tirá ocasionide’áferéditamoS sil inalterable fidelidad; y que jamás ' empañará éT brilló de sús banJéras.ssNápoles 8 de Noviembre de ’ iZ^ó^Feriümdby ¿tv . De París dicen d 19 lo que sigue’: Cuando Hemos dado cuenta de que se ejecutaba positivamente -í. .¿:«…</t>
  </si>
  <si>
    <t>Albucrné</t>
  </si>
  <si>
    <t>05/06/1830</t>
  </si>
  <si>
    <t>Gaceta de Madrid n.º 68</t>
  </si>
  <si>
    <t>…el tarde, se habia hecho toda á la vela. caballero, de los Ríos ; el general ^Ofarril; el general Navarro El. punto de reunión que se le ha dado es el de Toureta chi Sangran ; .el brigadier Albucrné; el coronel Llano; el caballero ca , donde se cree se hará el desembarco.—El Dey parece que ha Cavia, encargada de negocios en Estokohno; el cónsul de-Es recibido un-.auxilio de 209 beduinos. —En Argel se creía que la paña en París, y los Sres. Valdes, Alquer…</t>
  </si>
  <si>
    <t>Albuerne, Francisco</t>
  </si>
  <si>
    <t>Francisco Albuerne</t>
  </si>
  <si>
    <t>26/06/1830</t>
  </si>
  <si>
    <t>Gaceta de Madrid n.º 77</t>
  </si>
  <si>
    <t>…fécmW'ytooídegRiilinío:-id;wt37ib tu.: catedral de Santander, vacantes por promoción de P. Manuel ' FeTKigMAttVi^A^AaifiSfM.-:-TrigQi&gt;da:40&lt;4'^4mdfiMnine García y fallecimiento de D. Francisco Albuerne, á D. Josct'Ra—} hadi dee«'4si&gt;r óeeít* Ói &lt;34 4eroba4- vind-d» lO'iMVÜidimon de la Peda y D. Joscl Bamola- pará iina canongía de la ca S-C-Trigo-de-¡3^ ru 4'40^w(Luwgatiawefta&gt;dej4b tedral-de Segorve, vacante por fallecimiento deD.JoscfMartH ar»eÍ)r! VÍ^«de'…</t>
  </si>
  <si>
    <t>Albüü, Máhuél María</t>
  </si>
  <si>
    <t>Máhuél María Albüü</t>
  </si>
  <si>
    <t>…, sido, nombrado capitán general D. Josef erayüntinniéntb.:,1 ládt NSjtóí* pb¿ média;dé lbs señores comisíb-~ Segundo Carvajal» quien pasó á Campeche, temiendo ser depuesto liados D. Máhuél María Albüü, y D.'Toííias Infante: la de Palen- por las intrigas del cabo subalterno Roca (quien unido con Cisero cia^por éx^éíqn del ayiínt’a^ientb : la. dé Vigo por medio de fueron' promotores de esta mutación de gobierno), mas habiendo comisión' aáaá árSr.-DfJ^Vázquez…</t>
  </si>
  <si>
    <t>Alcarázó, Juan</t>
  </si>
  <si>
    <t>Juan Alcarázó</t>
  </si>
  <si>
    <t>06/07/1830</t>
  </si>
  <si>
    <t>Gaceta de Madrid n.º 81</t>
  </si>
  <si>
    <t>331</t>
  </si>
  <si>
    <t>…det orden; Wos que los de Loboc y Bl?cayon,qué se mantuvieron fieles. Pero que se va consiguiendo, (merced á la paternal solicitud de nuestro «cudio prontamente el alcaide de Cebñ.D. Juan Alcarázó con 50 amado Monarca, y cooperación de sus Ministros), y la vuelta de ¡españoles y id indios, y viendo que'desechaban el pérdop y pro nuestro antiguo estado de'tranquilidad y costumbres moderadas, posiciones, de paz cqn ¡que. les convidaba, entró á fiierza d?…</t>
  </si>
  <si>
    <t>Alcock</t>
  </si>
  <si>
    <t>…izados por sus cortes para favorecer la demanda del em de la sociedad, aplicando su uso á la higiene, á la medicina y á bajador turco con enérgicas representaciones. las artes. El Sr. Alcock, reuniendo, cuanto sobre este particular Segun dos partes de Filipópolis del 19 de Noviembre,, parece se había anunciado en los periódicos, compuso y publico en Lon que Mustafá, bajá de Scútari, conserva su antigua posícíon. Aun dres el año de 1817 un interes…</t>
  </si>
  <si>
    <t>Alcon, Josef</t>
  </si>
  <si>
    <t>Josef Alcon</t>
  </si>
  <si>
    <t>…de . ,-í ¡' ■1830. Se hallará en, esta-.corte en la’librería de Novillo y de , :.S o-íA D. Pedro Palacio.- ■L D. Josef Perez Navarro.' ' ; ¡ Ibarra. ... ■ ’ - ■.'.■■■ .¿-m- ■ -.* D. Josef Alcon. ¡ ,y ,r —El Hijo incrédulo convertido por su Padre: a.° y ó Ip^n.o to D. Antonio Madroño. ..i’ ■! ■ - ,, .. _ mo , que sirve de ejercicio cotidiano,y contiene la .explicación . D. Francisco Obregon. *•. .• de la misa, oraciones para oirla , los sal;no&amp;. peni…</t>
  </si>
  <si>
    <t>Alejandro</t>
  </si>
  <si>
    <t>13/02/1830</t>
  </si>
  <si>
    <t>Gaceta de Madrid n.º 19</t>
  </si>
  <si>
    <t>83</t>
  </si>
  <si>
    <t>…si se hacia insoportable —, El d¡a 2 del corriente llegaron á Roma desde Nápoles En la isla de Melville, esto es, á los 75 grados de latitud SS. A A, RR. el principé Federico y el duque Alejandro de norte y á los.113 de longitud, se halla la temperatura media casi Wittembérg, bajo el nombre de condes de Hogemberg. todo el año á 17 grados rajo de cero, y durante cinco meses se - ■ El Precursor de león refiere que el ermitaño del Monte- hiela naturalmen…</t>
  </si>
  <si>
    <t>Alejandro, ÁgusUn</t>
  </si>
  <si>
    <t>ÁgusUn Alejandro</t>
  </si>
  <si>
    <t>24/04/1830</t>
  </si>
  <si>
    <t>Gaceta de Madrid n.º 49</t>
  </si>
  <si>
    <t>…monasterio de la misma nuestro Scñqi. nombrar para dos ración*?* de la santa iglesia primada-dp-Xpledo, vetantes por fallecimiento de D. Antonio Gómez ciudad. (Id.') . . . M^tüa y D. ÁgusUn Alejandro. Guian, á D. Facundo Montero F¡ Aia II del corriente sufrieron con cristiana resignación ca</t>
  </si>
  <si>
    <t>Alejo</t>
  </si>
  <si>
    <t>28/01/1830</t>
  </si>
  <si>
    <t>Gaceta de Madrid n.º 12</t>
  </si>
  <si>
    <t>PDF p. 8</t>
  </si>
  <si>
    <t>…os loi que tengandétra» libradas por D.i Liáis de la Piedta, Excmos. Srés. duque deHíjar y conde d¿ Guaqui, y los Sres. n^rr residente en Bruselas ■, Ó por sn apoderada én ¡España D. Alejo dé qu« d¿ Casa Irujó,y,D. ,yitpriario de Encima y Piedra: ¡por,la Iturralde á cargo de la soeiedaÓ de Sesma y Dusmcty de esta corre, ciudad de Oviedo ,el .Excmo. Sr. marques . de Campo Sagradpy y aceptadas por esta, lasrpresenten inmediatM^epte eri dicho.pu-»…</t>
  </si>
  <si>
    <t>Alemán, B.</t>
  </si>
  <si>
    <t>B. Alemán</t>
  </si>
  <si>
    <t>04/05/1830</t>
  </si>
  <si>
    <t>Gaceta de Madrid n.º 53</t>
  </si>
  <si>
    <t>…de nueva ción’, refundida y mejorada por su autor, á 2 rs—Alegoría de siglos , comienza el año de 710 y acaba el de'1734. En el primer Dios, el Rey y la Españaoda epitalámica por D. B. Alemán, tomo se describen las catedrales rotros notables edificios góticos, á 12 «cuartos. Se hallarán en la librería de Razóla. con noticias de sus autores: en el segundo-aparece la arquitectura Testen de los MiVíb/, ó colección de composiciones dramáticas, greco-r…</t>
  </si>
  <si>
    <t>Alemanes, Leopoldo la</t>
  </si>
  <si>
    <t>Leopoldo la Alemanes</t>
  </si>
  <si>
    <t>09/03/1830</t>
  </si>
  <si>
    <t>Gaceta de Madrid n.º 29</t>
  </si>
  <si>
    <t>…enta Sicilianos........................... perpetua de ídem 69fi ••• ' ...................* •1 Rusos;..................... 197,241 31 __ Parece qqe el 11' del corriente aceptó- el príncipe Leopoldo la Alemanes............... 176,069 21 soberanía dé la Grecia, según ha publicado la Gaceta. Mas un pe Sardos.............................. 167,240 Holandeses..................... 38,830riódico que recibe las noticias del ministerio de Negocios extrangexos dice lo contrar…</t>
  </si>
  <si>
    <t>Alemany, Lorenzo de</t>
  </si>
  <si>
    <t>Lorenzo de Alemany</t>
  </si>
  <si>
    <t>84</t>
  </si>
  <si>
    <t>…nte, y de allí se comunicó al palacio ____Elementos de gramática castellana, escritos para uso de la ju del barón de Sobral: enseñoreado entonces de la mayor parte de ventud , por D. Lorenzo de Alemany. Obra importante para la esta inmensa posesión, progresó en todas direcciones, á lo que con instrucción de la juventud. Se hallará en Madrid en las librerías do tribuyeron sobremanera los muchos claros que habia en las media Orea y Rodríguez; en Barcelona en…</t>
  </si>
  <si>
    <t>Alfageme, Tomas</t>
  </si>
  <si>
    <t>Tomas Alfageme</t>
  </si>
  <si>
    <t>14/01/1830</t>
  </si>
  <si>
    <t>Gaceta de Madrid n.º 6</t>
  </si>
  <si>
    <t>24</t>
  </si>
  <si>
    <t>…pasiones y sentidos y practicar jas virtudes, con 31 meditaciones partido! , faltar ia já su pfrimfcra coligación , es decir,' la de la pro^ de la pasión para todo el mes; por el doctor D. Tomas Alfageme,' pía cónteiVicion-.ipr imeto dorqi/élla fuerza no siempre és la justirf doctoral'de la Real capilla de la Encarnación: ún tomo pequeño, cliit.j- segundo porque U fuerza Aejos. partidos es una fuerza vari;.- 2 tí rs. en pasta: se hallaré en las librerías de B…</t>
  </si>
  <si>
    <t>08/06/1830</t>
  </si>
  <si>
    <t>Gaceta de Madrid n.º 69</t>
  </si>
  <si>
    <t>284</t>
  </si>
  <si>
    <t>…este pueblo por desgracia de Patriarca S. José/, con un compendio de la vida del Santo, to masiado insustancial, no es fácil prever cuál podrá ser el desen das tres obras del Dr. D. Tomas Alfageme, doctoral de la Real lace del drama que se representa, pues hay mil circunstancias capilla de la Encarnación. que harán ilusorio el cálculo mas bien fundado; y en prueba de . Idea de la esfera ó principios de geografía astronómica, por «sta verdad recordaremo…</t>
  </si>
  <si>
    <t>Alhabiendo, Julian</t>
  </si>
  <si>
    <t>Julian Alhabiendo</t>
  </si>
  <si>
    <t>07/10/1830</t>
  </si>
  <si>
    <t>Gaceta de Madrid n.º 121</t>
  </si>
  <si>
    <t>…Admite carga ; y 'tiéné'las mayores’éoínódjdades para teda presos .á G^nsin, después de haber registrado el citado pueblo ,‘y clase de pasageros. Se despacty én casa de su duéfío D. Julian Alhabiendo exhortado en Seguida i algunas'justicias dé los ’inniedíi- tuna,'cálIedé Murguía/núrti/ t/i- , : 'V‘ EN LA IMPRENTA REAL</t>
  </si>
  <si>
    <t>Aligue</t>
  </si>
  <si>
    <t>20/07/1830</t>
  </si>
  <si>
    <t>Gaceta de Madrid n.º 87</t>
  </si>
  <si>
    <t>…y demas tendido, y dispondréis su cumplimiento. Rubricado de la Real Real Familia salir al balcón de palacio i ver la cascada ilumina mano. = En Palacio-i 12 de Julio de 1830. = A D. Aligue! de da,' que presentaba úna preciosa perspectiva por el juego de las lbarrola. aguas con la infinidad dé luces colocadas con mucho arte y gusto PARTE NO OFICIAL. en toda su extensión por una y otra parte. Idem 18. SS. MM. y AA. continúan sin U menor novedad e…</t>
  </si>
  <si>
    <t>Aliñe, Antonic de</t>
  </si>
  <si>
    <t>Antonic de Aliñe</t>
  </si>
  <si>
    <t>30/01/1830</t>
  </si>
  <si>
    <t>Gaceta de Madrid n.º 13</t>
  </si>
  <si>
    <t>…de la oración, como el significado en ante el trono de V. M. por tnedio de sús hermanps y concanóni-j nuestra lengua de los idiotismos ó locuciones que no se pueden gos el Exento. Sr. D. Antonic de Aliñe, arcediano de Toledo, el traducir literalmente, se ha propuesto el autor de este tratado ob Exento. Sr. D. Manuel Fernandez Varela, arcediano de Madrid * viar estas dificultades, dando en él varias reglas para la traducción D. Miguel Antufiano, arcediano de C…</t>
  </si>
  <si>
    <t>Alkorp</t>
  </si>
  <si>
    <t>10/04/1830</t>
  </si>
  <si>
    <t>Gaceta de Madrid n.º 43</t>
  </si>
  <si>
    <t>…scono por too en 34 ó 3 por 100: mas acabaron aprobando las demás, cen , pero aun creen verdaderamente imposible haya en todas las proposiciones, que fueron vivamente apoyadas por lord Alkorp, vastas campiñas del Anáhuac uno solo, quien honrándose con el Mr. Barclay, }dr. Maberly, Mr. Llarvey y otros oradores., y título de mejicano.no esté dispuesto á arrostrar los mas dolorosos acogidas con aplauso general fie. la Cámara, quedando aprobadas sacri…</t>
  </si>
  <si>
    <t>Almeida, Teodoro de</t>
  </si>
  <si>
    <t>Teodoro de Almeida</t>
  </si>
  <si>
    <t>08/05/1830</t>
  </si>
  <si>
    <t>Gaceta de Madrid n.º 55</t>
  </si>
  <si>
    <t>…rilla y sosa de la costa, chas al Santísimo Sacramento, y novena para la fiesta del corazón arroz, sardina, atún, licores para trasbordar, y sobre todo el gran de Jesús: por el P. D. Teodoro de Almeida , y traducido por el renglón de bacalao que pasaba de $o9 quintales los que se desem P. D. F. Vázquez. Obra útil para buscar alivio y desahogo en las barcan cada año, y el de la barrilla para el extrangero que ascien aflicciones que siente algunas veces el al…</t>
  </si>
  <si>
    <t>Alonso</t>
  </si>
  <si>
    <t>27/04/1830</t>
  </si>
  <si>
    <t>Gaceta de Madrid n.º 50</t>
  </si>
  <si>
    <t>…Persona de V- M. 7 ansiada descendencia, orden que fue tisfeebos -cp, procurar, la ,felicidad pásente de ais vasallos,en ¡su establecido en la ley de Partida , .obra d«l sabio Rey D. Alonso, gloritjso íeimido., desea afe»úznrla'4e up 'Htodo inalter^bieí¿.¡la* cuyas cenizas tiene esta ciudad la honra de conservar en recompen &lt;dade&gt; ifmnr^.'estableci.endo la -baseide.su ,#J?itlWw_polít&gt;» _«op sa de su incontrastable y -heróica fidelidad', y como l…</t>
  </si>
  <si>
    <t>26/08/1830</t>
  </si>
  <si>
    <t>Gaceta de Madrid n.º 103</t>
  </si>
  <si>
    <t>…n duque dé Alba, Arlas Montano, D: Francisco Quemir con estrépito, pero sin dallo, las materias oleaginosas, al calinas, betuminosas y sulfúreas que cambian y alteran el aire.: ., D. Alonso deErTeniendo los árboles, y todos loe demás vegetales que están . Miguel de Cerrantes S¡uiresguardados por ellos, la-poderosa propiedad de absorver les vedra y D. Josef Patifio. (Se coHtinuará?) 1 ~ ' , • * * S. aguas, que bajo mil diversas formas nadan sobre…</t>
  </si>
  <si>
    <t>02/09/1830</t>
  </si>
  <si>
    <t>Gaceta de Madrid n.º 106</t>
  </si>
  <si>
    <t>…...................... 12,000 13. D. Iñigo López de Mendoza, Juan Gines de Sepúlveda, Al hermano mayor de pobres ermitaños de la Francisco de Salinas , Fr. Benito Gerónimo Feijoo, D. Alonso ciudad de Córdoba se le han dado para socorro de su Perez de Guzman y Rodrigo Díaz de Vivar. El Cid. comunidad............................... 1,500 14. D. Alvaro de Luna, Andrés Laguna, Fernando Nuñez (Se continuará.) de Guzman, D. Fr. Bartolomé de ,las Casas…</t>
  </si>
  <si>
    <t>14/10/1830</t>
  </si>
  <si>
    <t>Gaceta de Madrid n.º 124</t>
  </si>
  <si>
    <t>…Búrgos, Villanueva. 8,137.... ...................... Cartagena. ____L‘os suscriptores á la nueva edición de las Siete Partidas dal &lt;2,878.... 1000.............. Sevilla. sabio Rey D. Alonso, con la glosa del Lie. Gregorio López, &lt;1,751.... 1000............. . Madrid. tienen á su disposición la quinta entrega, que comprende la Quñs2,146.... ................... Idem. ta Partida, en la imprenta de Amanta, plazuela de Celenque, &lt;2,086.... 1000......…</t>
  </si>
  <si>
    <t>Alonso', Eugenio</t>
  </si>
  <si>
    <t>Eugenio Alonso'</t>
  </si>
  <si>
    <t>02/01/1830</t>
  </si>
  <si>
    <t>Gaceta de Madrid n.º 1</t>
  </si>
  <si>
    <t>…edad. Cuando muchachos es excelente su uso una vez ai llena. -...........; • v' ........ ^ ■■ i-■ dia ,• ■ y siempre 'és ‘agradable bebida,• ási ’coino es :otí - ingrediente Idem, D. Eugenio Alonso'/bomba para incendios y riegos, y precioso para háccf pudding/ (i), y taHíbien para amasar con ella modelo de un, fusil de Vapor/ ''' el pan. '■ ' y '. : ,. SévíllaJ,,D.'Manuel Frieto/óbras dt concha.1: ; , Si conviene é tro1 consumir ért él gastó doméstico-tó…</t>
  </si>
  <si>
    <t>Alonso, Me</t>
  </si>
  <si>
    <t>Me Alonso</t>
  </si>
  <si>
    <t>…tor del establecimiento D. Martin Fernandez de Navarrete, consejero de guerra jubilado; por su segundo oficial de detall Don Antes de anoche ha fallecido en esta capital el Excmo. Sr. Me Alonso de la Riva, capitán de navio, y demás empleados. Reco die: , presidente del consejo de Ministros de $. M. Siciliana.nocieron SS. MM. las obras en que se ocupan actualmente los de lineadores trazando las cartas para ja navegación á la India Orien CAMBIOS IEI D…</t>
  </si>
  <si>
    <t>Alonsode'Gahrézvá, Cipriano</t>
  </si>
  <si>
    <t>Cipriano Alonsode'Gahrézvá</t>
  </si>
  <si>
    <t>12/06/1830</t>
  </si>
  <si>
    <t>Gaceta de Madrid n.º 71</t>
  </si>
  <si>
    <t>…rra; Zaragoza,deYagvie; Valencia, para una media'ración de k'iglesia catedral i^e Córdoba', vacante Albacete, Búrgos, Vitoria/Manzanares, Andújar ¿ Córdoba,Ecipor fallecimiento de D. Cipriano Alonsode'Gahrézvá D. Tomas ja / Sevilla,-Jerez, Cádiz/ Badajoz, Valládól/d, Toledo y GuaMuñoz y Guillen, ’-.v -l • .y v. • dalajára -en casa de los administradores de lá .compañía dé Ríales diligencias:''1 }.. ‘1, '.Entrada de buqügf inmjNtrpt.pue.ripF,. \ Ferro!, Áifayo Eptró k frag^t…</t>
  </si>
  <si>
    <t>AlPor, Josef</t>
  </si>
  <si>
    <t>Josef AlPor</t>
  </si>
  <si>
    <t>05/10/1830</t>
  </si>
  <si>
    <t>Gaceta de Madrid n.º 120</t>
  </si>
  <si>
    <t>…ente de la acción quí ANUNCIOS. mica , y que e»te fenómeno puede manifestarse por solo el con tacto de metales de diferente naturaleza. Instituciones de derecho Real de España por D. Josef AlPor último, el presidente de la Academia nombró sucesiva varez: se vendé en Madrid en las librerías de Sojo y Escarní lia, y mente ¿ algunos sugetos que debían leer otras memorias, con lo en las principales de las provincias donde hay universidad. En es que se co…</t>
  </si>
  <si>
    <t>Altando, Santiago de</t>
  </si>
  <si>
    <t>Santiago de Altando</t>
  </si>
  <si>
    <t>…con su salutífera acción Manual*de escribanos principiantes, procuradores y curiales: se química! Porgue «uno dijo M. Francisco, jardinero mayor jdel gunda edición, corregida por D. Santiago de Altando y de la Rey de Francia: «Todo el mundo sabe cuan dafióso és el aire Peña; un tomo en 8.° Se vende en ,la&lt; librería de Razóla: mefítico y pútrido á la salud y vida de loa'llómtHts; pero lo’qut _____Se hall* vacante una piñal de cirujano déla Real Familia, gene…</t>
  </si>
  <si>
    <t>Althorp</t>
  </si>
  <si>
    <t>…h la Re- lord Melbqurne, ifci Interior; lord Goderich, de la* Colonias; cien-ñacída disfrutaba. El bautismo debía verificarte el diasiguien- lord Lansdown, presidente del consejo; lord Althorp, Canciller te¡ siendo los padrinos, en nombre-de nuestros augustos Sobera- del Échíquier; lord Durham, del sello privado; sir J. Graharh; zkm^; los Serums. Sres. Infantes D. Francisco de Paul» y Doña almirantazgo; lord Hólland, ducado de Lancaster; lord Will,…</t>
  </si>
  <si>
    <t>14/12/1830</t>
  </si>
  <si>
    <t>Gaceta de Madrid n.º 152</t>
  </si>
  <si>
    <t>…encia del príncipe de Canning. La elevación del primero al ministerio de Negocios Milosch; porque de este modo se evitan las exacciones que come extrangeros es un feliz agüero. El lord Althorp, que es el repre ten los principes que tienen el gobierno de un estado por tiempo sentante del partido independiente, aceptó también el destino da limitado, ó durante su vida. canciller del echiquier. Sir J. Graham . diputado de Cumberland» nombrado para el a…</t>
  </si>
  <si>
    <t>Althorp, Adrián Joni</t>
  </si>
  <si>
    <t>Adrián Joni Althorp</t>
  </si>
  <si>
    <t>…os; lord Hoconsejo de Hacienda ¡os- título* de corredores• ,&lt; • ;\'u ||.«H 57; lord Lañsdown 50; lord Melbourne 49;iord Go^ench ' Enterado el ReY nuestro Señor de 'una instanóá de D. Adrián Joni Althorp 48; lord DqrhamsS; lord Palmerston 46, y Hernaez, vecino dé Málaga, etique solicita se le ádttuta en el •l Juqjha de Richmoúl 39. consejo de Hacienda para su confirmación él título cíe un oficip -cu: t. ! &gt; &amp;¡jones del ’iáLJciifiaáA ios iores. de corredor der…</t>
  </si>
  <si>
    <t>Althotp</t>
  </si>
  <si>
    <t>15/07/1830</t>
  </si>
  <si>
    <t>Gaceta de Madrid n.º 85</t>
  </si>
  <si>
    <t>…a,del domingo,, y el de Jor posición. Lo mismo acbnteció en la de los Comunes respecto á ge tu contra,los blasfemos: en una palabra, que se hagan ejecu-, igual mocion hecha por el lord Althotp. tar las leyes vigentes contra los vic os expresados; les imponemos El duque deWellmgtdn y *ir R Feeb presentaron en la noche1 asimismo la obligaqion.de que no permitan esten abiertas durante' del 18, el primero álaCimira de los Pares, y el segundo á la de lo…</t>
  </si>
  <si>
    <t>Alús, JosefMariade</t>
  </si>
  <si>
    <t>JosefMariade Alús</t>
  </si>
  <si>
    <t>23/11/1830</t>
  </si>
  <si>
    <t>Gaceta de Madrid n.º 143</t>
  </si>
  <si>
    <t>…idahodélos re (mualdo de Landétlwy Dd Antonio Marfil de Ansotegiiiry por la fugiados, te expresa'en- los términói qaé 'Mgiíe: - : ■ d : : • ciudad de Palma, en Mallorca j'tos'Sres'D. JosefMariade Alús, '■ 1 wNó se puedé’éspéHr gran cosa dé 4g empresa aisladé dé Pla- marques de la Romana, marques de Vivot y D. Pedro Gual y séncia y Vigo. Pbr'vehrtira ¡éreééi eitoi conseguir lo quemo ha loí- Vives. :" x , grado Mina? -¡Lei- irrito estar tratiqitjlWí pot fuer…</t>
  </si>
  <si>
    <t>Alvá, Antonio</t>
  </si>
  <si>
    <t>Antonio Alvá</t>
  </si>
  <si>
    <t>…onio Mon Casi ló mismo que en Novelda sucedía en Pedrofíeras cuando tenegro/¿loptadó para la instrucción de los caballeros cadetes del entró de regente letrado nombrado por S. M., D. Antonio Alvá^ Reaícuerpo de artillería. Este mapa reúne muchas ventajas sobre icz Baragafia, quien con inminente riesgo de su vida logró pren los que hasta ahora han salido i luz en España: t.° La proyecciónder una cuadrilla de criminales que tenían aterrorizado» aqiieÍ c…</t>
  </si>
  <si>
    <t>Alvarado</t>
  </si>
  <si>
    <t>…s atenciones á favor ‘de los dos hallaba-Un Aldao incorporado á Villáfafie y á la cabeza de mas hermanos excitaron la enVidia dcl cónsul ingles, quien también de r9 hombres , y-el Sr. Alvarado sin haber perdido un solo hom había ido ávisit^r al Emperador.. ’ . bre de su priíner número. Las últimas capituláciones dcsaíentaron .... Se ha asegürádó enLloyd que sé habían interceptado las co- lá división que mandaba Alvarado, y ellas produjeron el encon…</t>
  </si>
  <si>
    <t>Alvárado, Santiago de</t>
  </si>
  <si>
    <t>Santiago de Alvárado</t>
  </si>
  <si>
    <t>…stas iros fuer* de sazón, estos embustes siempre aumentada con varias notas geográficas, críticas ¿ históricas por déíiñéñtidosjr "siempre renovados, producen ya su efecto ¡Comien D. Santiago de Alvárado y de la Peña, pasarán á la librería dé za'el'fastidió, el-fastidio tan natural después la preocupación; Razóla á recibir el 4.0 y último tomo, en'donde se sigue ven Ya se bostjjz^.; déntro de poco silbarán. Y entonces...... entonces diendo la obra 2 60 rs. en…</t>
  </si>
  <si>
    <t>Alvaradó, Santiago de</t>
  </si>
  <si>
    <t>Santiago de Alvaradó</t>
  </si>
  <si>
    <t>27/05/1830</t>
  </si>
  <si>
    <t>Gaceta de Madrid n.º 64</t>
  </si>
  <si>
    <t>…us mayores; si los Prín adicionado con arreglo á la Novísima Recopilación y órdenes vicipes del continente europeo se vieron seguros en los suyos, á tí mtas hasta el año 1829, por D. Santiago de Alvaradó, .pasarán la librería de Razóla á recibir el segundo tomo, que completa sola se debe, ¡oh jornada inmortal del 19 de Julio! tuya es la f gloria, tuya la alabanza.” la obra, y se vende en la misma en pasta á 56 rs., y en rústi Concluido el discurso, se cantó e…</t>
  </si>
  <si>
    <t>Alvarez, Eugenio</t>
  </si>
  <si>
    <t>Eugenio Alvarez</t>
  </si>
  <si>
    <t>21/10/1830</t>
  </si>
  <si>
    <t>Gaceta de Madrid n.º 127</t>
  </si>
  <si>
    <t>…informe que considéra los decretos ciudad de Granada á D,: Rafael Ausaldo: para el corregimiento «como un hecho-aislado, hijo'de les circunstancias del momen de Medina del Campo á D. Eugenio Alvarez: para la regencia to, sin conexión con lo pasado,” {en qué consiste que después de la audiencia de Extremadura, vacante por jubilación de D. Mi todo se une, según la misma comisión, *í un plan de los indi guel de Agreda á D. Luis María Mojó, barón de Juras Re…</t>
  </si>
  <si>
    <t>Alvarez, Joaquín</t>
  </si>
  <si>
    <t>Joaquín Alvarez</t>
  </si>
  <si>
    <t>24/06/1830</t>
  </si>
  <si>
    <t>Gaceta de Madrid n.º 76</t>
  </si>
  <si>
    <t>…isseleflf pasará el Danubio por Brailow, y desde alli irá á-Jassy ción de D. Benito Garoz, y falleeim lento de D. Evaristo Gonzá porGalárz. lez, á D. Deogracias Marcelo do Urda, y D. Joaquín Alvarez ■ ■ S-.-; : . ¿J”. . ' 1 ... ____Las noticias de Roma hacen mención del siguiente'ejemplo Arias. de longevidad muy notable, sobre todo en los países' meridionales. En las cercanías del lago de Trasimeno acaba de molrir ún labra D. Magín Gabarró , oficia! cuar…</t>
  </si>
  <si>
    <t>Alvaréz, Manuel</t>
  </si>
  <si>
    <t>Manuel Alvaréz</t>
  </si>
  <si>
    <t>06/04/1830</t>
  </si>
  <si>
    <t>Gaceta de Madrid n.º 41</t>
  </si>
  <si>
    <t>…ientes se dirigirán al ayuntapUiénlo é»; todp «1 pte*®®. te més. . - ■ - , i.,’ i ^ Siendo 1a educación unodé los prinierot elemerftos dé toda.'só- _cú¿cSé cita á los.herederos.de D. Manuel Alvaréz .de Toledo Lo cledad bien constítuidá, ntt pudp!menos dé¡Uantar la sobenmotáteiá* bato opára que en el término de 30 4»as comparezcan enel juzgacion dél R&amp;y nuéstro1 Seftór;ftiitr importabtelébqeto desdé -mlfieltz do de 1. Sr. Dller, por la escribanía, dé .íb…</t>
  </si>
  <si>
    <t>Alvaro</t>
  </si>
  <si>
    <t>…z.° Sobre la matrícula dé la marinería: 3.0Noticia biográfica, que imperiosamente exige, el establecimiento del mayor número curiosa é interesante dé D. Josef Patinó: 4.0 Idem de D. Alvaro posible, de cultivos__ Siento que esta verdad, ó mejor dicho, que de Bazan, primer marques de Santa Ctuz: g.° Una relación de las este principio de la nueva ciencia rural, no se halla al alcance de grandes mareas para el año presente de 1830: í.° Nota de las…</t>
  </si>
  <si>
    <t>Alvaro, Pedro</t>
  </si>
  <si>
    <t>Pedro Alvaro</t>
  </si>
  <si>
    <t>…a-la obra á 24 rs. en rústica, y á 28 en pasta; erl las fael'Lar i ño, cajas de maderas finas pará tabaco. provincias 2 rs. mas por razón de porte. El autor ha desempeñadó Madrid, D. Pedro Alvaro, cuadro bordado. tan perfectamente el objeto que se propuso al emprender este tta* - Idem , Doña María Juliana Quiroga , un pais de pelo. bajo, que no solo se han despáchelo ya dos ediciones, y sé está Idem, Doña Dolores Zapino , dibujos de lápiz. ... concluy…</t>
  </si>
  <si>
    <t>Alvjrez, Ignacio</t>
  </si>
  <si>
    <t>Ignacio Alvjrez</t>
  </si>
  <si>
    <t>21/09/1830</t>
  </si>
  <si>
    <t>Gaceta de Madrid n.º 114</t>
  </si>
  <si>
    <t>…Citacuaro, población yoy ornamento. - 1 que pertenece; al reino de Méjicp. La: pers^nji^uéitiiviese alguna ■ - AVISO. Jl --/I . ' ;.J noticia del dicho, se servirá, comunicar laá.D. Ignacio Alvjrez, SI buque-corteo núm, i.° llegó al puerto da la Corufis el. 6 «n al convento da la Merced calada, quien le agradecerá. EN LA IMPRENTA REAL</t>
  </si>
  <si>
    <t>Alyarez, Francisco Javier</t>
  </si>
  <si>
    <t>Francisco Javier Alyarez</t>
  </si>
  <si>
    <t>…de la ciudad de Sevilla, vacantes Aranjuez 21 de Abril. , ; por promoción de D. Bernardo Simón González, y fallecimiento Él Rey nuestro Señor ha pasado muybuena noche, y se ha. de D. Francisco Javier Alyarez, á D. Dionisio Laiglesia,y Don levantado* las ocho de la mañana co»,mas alivio que ayer: aun- Manuel González Castaño: y para una canongía de la iglesia co qúp.pigne. la,hinchazón de la mano han disminuido los dolores, en legial de' Roa , obispado de Ostna, v…</t>
  </si>
  <si>
    <t>Amá, Eugenio Llagunoy</t>
  </si>
  <si>
    <t>Eugenio Llagunoy Amá</t>
  </si>
  <si>
    <t>…tes que hayan dé Noticia Je los arquitectos y arquitectura “Je España desde graduarse ó‘ recibirse. ,£e vende en Madrid .cn ^a librería de Cuesta su restauración, por el Excmo. Sr.D. Eugenio Llagunoy Amá a 26 rs. en pasta y 21 en rústica; y en las provincias en las ya tala : ilustradas y acrecentadas ton notas, adiciones y documtn* anunciadas librerías. A los libreros qoe le compren en papel se les tos, por D. Juan Agustín Cean Bermudez, impresas de orden de…</t>
  </si>
  <si>
    <t>Amador, Salvador</t>
  </si>
  <si>
    <t>Salvador Amador</t>
  </si>
  <si>
    <t>308</t>
  </si>
  <si>
    <t>…. Esta obra se publica Carlos María, por el profesor de la clase D. Francisco Maestre, con especial permiso de S. M., bajo del exámen y aprobación de por .el discípulo de la misma D. Salvador Amador, y la oda que la inspección general de Instrucción pública., llevando en la; por á su conclusión recitó el Sr. conde de Torre-Marín , fiscal de la tada del primer volúmen el sello de está magistratura. Los suscripMaestranza, todo en elogio de las ciencias y d…</t>
  </si>
  <si>
    <t>Amat</t>
  </si>
  <si>
    <t>03/08/1830</t>
  </si>
  <si>
    <t>Gaceta de Madrid n.º 93</t>
  </si>
  <si>
    <t>…o los mismos árabes le obligaron á balazos á retirarse á su ca en papel y 13 en rústica, con la rebaja correspondiente al que se pital. suscriba por mas de 10 ejemplares. El limo. Sr. Amat formó es El navio Marengo llegó á Tolon el 23 del pasado, habiendo tas Instituciones, principalmente para los que han de estudiar las salido de Argel el día 15: trae 15 millones de francos, 13 del te ciencias eclesiásticas. Se vende en la librería de la viuda…</t>
  </si>
  <si>
    <t>…de resultas de las referidas reacciones. ma librería se entregará el tomo 2.0 de la Historia eclesiástica del La ciudad de Coro se habia mantenido firme y leal y destrozado limo. Sr. Amat 4 los suscriptores 4 ella, pagando ig rs. vn. Si el cuerpo de ejército que los revoltosos dirigieron para someterla. gue abierta la suscripción.Se formaron partidas por el interior; el capitán de fragata (gene____ Los suscriptores 4 la Colección litográfica d…</t>
  </si>
  <si>
    <t>11/11/1830</t>
  </si>
  <si>
    <t>Gaceta de Madrid n.º 137</t>
  </si>
  <si>
    <t>…entan síntomas característicos que demuestren perfecta mente el asiento del mal, que declaren si la dolencia es. orgánica ó . Lós suscriptores 4 la Historia eclesiástica del Unto. Sr. Amat constitucional, que anuncien con probabilidad las crisis favora acudirán 4 la librería de la viuda de Quiroga, calle de las Carre bles ó las terminaciones funestas. Es facilísimo en estos casos, de tas , i recoger el tomo 4.0 de la segunda edición, pagando 15…</t>
  </si>
  <si>
    <t>Amat, Félix</t>
  </si>
  <si>
    <t>Félix Amat</t>
  </si>
  <si>
    <t>…ino 6 rs. Números. Premios. Administraciones. (Se continuar!.) 1600016000 ps.ps. fs.................. Madrid. Suscripción 4 la Historia eclesiástica , compuesta por el Idem. limo. Sr. D. Félix Amat, arzobispo de Palmira, abad de S. Il 9.034-— 9»óo 5»— 2000....... etHHSSIIS* ' Cádiz. defonso Scc. Scc.: segunda edición, notablemente aumentada por 7»*5*—* IOOO...... Idem. el mismo autor. Trece tomos en 4.0, de los cuales se entregará 7,188.... jooo........…</t>
  </si>
  <si>
    <t>Amatller, Tomas</t>
  </si>
  <si>
    <t>Tomas Amatller</t>
  </si>
  <si>
    <t>…lo los que tienen conocimiento de los negocios, agrí- . Salamanca, D. Agustín de la Rúa, cola fuerte. colas pueden formar idea exacta de lo referido. Es muy arriesgado - Mazarron, D. Tomas Amatller é hijo, alumbre. fiaí el cuidado de los caballos, de los .ganados y de los .cerdos al quesea hijo de padre que no hayan tenido animales propios de Confirmación de menciones honoríficas. estas especies. Se quejan todos de que las criadas de las casas de. la Ma…</t>
  </si>
  <si>
    <t>Ambrosio</t>
  </si>
  <si>
    <t>05/08/1830</t>
  </si>
  <si>
    <t>Gaceta de Madrid n.º 94</t>
  </si>
  <si>
    <t>…petente. Toda obra que se publique sin los requi delos de fortificación fueron recibidos por el ingenieró general sitos antedichos será recogida, y Jos caracteres y prensas que la D. Ambrosio de la Cuadra, acompañado de los oficiales del Real yan servido para su impredon serán depositados ó inutilizados.r cuerpo de Ingenieros, que se hallan destinados al referido depar - 6.° Los memoriales ajustados y las memorias de cuerpos cien tamento, cabiéndo…</t>
  </si>
  <si>
    <t>Ameller, Ignacio</t>
  </si>
  <si>
    <t>Ignacio Ameller</t>
  </si>
  <si>
    <t>25/03/1830</t>
  </si>
  <si>
    <t>Gaceta de Madrid n.º 36</t>
  </si>
  <si>
    <t>…ico, ha resuelto admitir suscrip - París durante el sueño magnético. La censura de este escrito fue ciones en algunas ciudades de España por el moderado precio de encargada al Dr. D. Ignacio Ameller. (Diario de Cádiz.") 20 rs. vn. por cada trimestre, menos de la mitad del precio que se exige en la isla de Cuba. Empezará á contarse desde el mes de Julio Madrid 24 de Marzo. de 1829,0 sea desde el núm. 25 con que comienza el tercer vo Hoy, Con el plausible…</t>
  </si>
  <si>
    <t>…e muger , y otras pieles nías siia^ su carácter es generalmente menos'mortífero. ves destinadas para guantes. El precio de estas pieles es mucho me En la sesión del ií leyó el Dr. D. Ignacio Ameller el juicio nor que el de las comunes. Creemos que dentro da póco podre crítico‘acérca de la observación do un pacho canceroso ulcerado.</t>
  </si>
  <si>
    <t>Ametlier, Tomas</t>
  </si>
  <si>
    <t>Tomas Ametlier</t>
  </si>
  <si>
    <t>…el valor del género que no haya sido aprehéndalomino de la villa de Mazarron, provincia de Murcia, la que be 3.0 La multa del duplo del valor del género aprehendido , &lt;S nefician D. Tomas Ametlier é hijo, del comercio de Cartagena; que del procedimiento resulte que fue materia del dentó sobre que S. M., teniendo presente la excelente calidad del alumbre de aque se proceda. lla mina, que es superior al extrangero y mas barato, y deseandó 4.0 La confisca…</t>
  </si>
  <si>
    <t>Amherst</t>
  </si>
  <si>
    <t>18/03/1830</t>
  </si>
  <si>
    <t>Gaceta de Madrid n.º 33</t>
  </si>
  <si>
    <t>…Setiembre 454 451 454,operaciones.__Idem no causar :rezcldsli 4a compañía. Ocupó el destino de gobernador ge consolidados n£.__Intereses de Vales 54 papel.™ Acciones del neral el lord Amherst, que disgustado con los chinos por el poco banco cada una 184 á 4 pesos fuertes. aprecio; qué le dispensó la corte de Pekín cuando estuvo de em bajador rom ellaq alimentaba el deseo de vengarse, de aquel desai» re, y miraba con el mayor desprecio todo lo que…</t>
  </si>
  <si>
    <t>Amorós</t>
  </si>
  <si>
    <t>13/11/1830</t>
  </si>
  <si>
    <t>Gaceta de Madrid n.º 138</t>
  </si>
  <si>
    <t>…aleros; y al piinto se'dijo que por allí mas que 8o hombres y 6 lanceros ,' todos sin armas y muy los antiguos.. realistas la hábiaii fomentado. estropeados. Ya se ha dicho que el coronel Amorós murió en En Moulins se hostiga al. redactor de la Gaceta constitución Bayona por las heridas que recibió en Vera; y Valdés y Léguia nal para que denuncie á las personas que m ié designan. El redac siguen en Peirorade y pueblos vecinos con ciento y tantos Hom…</t>
  </si>
  <si>
    <t>Amortización, Martin MayoL Caja de</t>
  </si>
  <si>
    <t>Martin MayoL Caja de Amortización</t>
  </si>
  <si>
    <t>…de capitales, expedidos, todos con fecha 1de Abril Málaga............ D. Juan Bautista Mongiand. de este año, se presentarán en Madrid en la contaduría de la Real MallorcaiPalmaj. D. Martin MayoL Caja de Amortización, y én las respectivas comisiones de las pro Menorca (Makonj. Doña Catalina Germán y Hugalde. vincias , desde ei dia io de este mes hasta el 1de -Octubre. Murcia.................... D. Agustín Braco. Durante estos lo dias se-suspenderán las trasferencias en el…</t>
  </si>
  <si>
    <t>An</t>
  </si>
  <si>
    <t>…iteratos'que'hábia'n manifestado disgusto en carecer de Por todas partes se habla de qué el Príncipe Leopoldo fie Sajo- lá traducción de las vidat paralela! de,Plutarco hechas por D. An nía Coboiirg debe ocupar el 'tronó de la Grecia, en virtud dé un tonio Ranz Romanillos, podrán dentro de muy poco satisfacer convenio hecho entre la Francia y la Inglaterra, añadiendo que lá Cumplidamente sus deseos, pues ya está concedida la licencia para Ru…</t>
  </si>
  <si>
    <t>03/04/1830</t>
  </si>
  <si>
    <t>Gaceta de Madrid n.º 40</t>
  </si>
  <si>
    <t>…ro Señor nombrar para una canongía de la iglesia catedral se encuentra esta importante porción de vasallos de la corona, se' de Osma, vacante por muerte de D. Josef Luis Melgar, á D. An ocupaba en tomar medidas capaces de remediar muchos males; tonio Navarro: para una capellanía de número y coro de la mis y que ya se habian dado órdenes para que en Dublin se abriesen ma , por ascenso de D. Gabriel Sanz á ración de ella, á D. Pablo varios hos…</t>
  </si>
  <si>
    <t>18/09/1830</t>
  </si>
  <si>
    <t>Gaceta de Madrid n.º 113</t>
  </si>
  <si>
    <t>…uín López Vallado, para una capellanía de S..Fernando de último asilo de los revoltosos, cuando llegó á aquellas costas el Sevilla,vacante por renuncia de D. Dionisio Laiglesia, 4 D. An ejército expedicionario ai mando del general D. Pablo Morillo. tonio Crespo Iñigo; y para una canongía de Santander, vacante El arribo de este ejército puso fin a la revolución de Vene por fallecimiento de D. Josef Bar ñola, á D. Esteban Scnen de zuela. La is…</t>
  </si>
  <si>
    <t>…so &lt;¡l. empleo de coronel vivo.y efectivo de infantería con la luego á, los gefes y comandantes de división pasen jtimediatámente cruz. de S» Temando de,primera clase ;al teniente coronel D. An á mis manos relaciones'detalladas de los gefes, oficiales y tropa que gel Elizalde, capitán del regimiento infantería, sexto ligero, él gra estuvieren en el caso, prevenido en esfa^resolución, cuidando es— crupulosamente , que.rlas gracias que !¿Keal, munific…</t>
  </si>
  <si>
    <t>Anastasio</t>
  </si>
  <si>
    <t>16/02/1830</t>
  </si>
  <si>
    <t>Gaceta de Madrid n.º 20</t>
  </si>
  <si>
    <t>…o én geaéral'poco Confórme 4 el mas probable esel déla caída de la presidencia de Guerrero, para dicha soberana resolución,»! como su variedad en las di venta que suba Bustamante (D. Anastasio): Poinset no las tiene todas provittctas ha podidojrroducir resultados distintos en sugetosque consigo, y según dicen de Méjico está■ muy cabizbajo, asi como se hallasen en un caso-igual, y convencido de 1* necesidad deque' los de su pandilla Cerecero, Gondra…</t>
  </si>
  <si>
    <t>Anastasir-fíario</t>
  </si>
  <si>
    <t>…a ó contraía determinada de la icantidád:yicati- lo que sigue: Enterado el Rey nuestro Señor de una instancia de dad iguales á las piezas-qúe faltan, asistiendo un comisionado del Doña Anastasir-fíario, en que- pide se traslade á esta corte el pa go de lá pensión que disfruta en ei Monte pió de Reales oficinas,: cuerpo ,'otrO del fabricante contratista, ó el/alcalde en su repre sentación , y el comisario ,de guerra , que abonará por lá adminis y je |o infir…</t>
  </si>
  <si>
    <t>Anaumentadas, María</t>
  </si>
  <si>
    <t>María Anaumentadas</t>
  </si>
  <si>
    <t>26/01/1830</t>
  </si>
  <si>
    <t>Gaceta de Madrid n.º 11</t>
  </si>
  <si>
    <t>…mencio- en la iglesia parroquial de S. Miguel de esta corte fundó Doña ■nadisuntes'.délos arquiteotbs'y‘arquitectura por elSt.Llaguno; Marra Aguilar en cabeza de D. Luis Zabalza.__Doña María Anaumentadas por él constele rablfemcntc, y acabadas’.dc imprimir en 4 topia .de Pttz. Sototnayor, vecina de Pedraza de la Sierra, como tomos en 4'.0 :de orden y á expensas! del Reí nuestro Señor, poco madre, tutora y curadora de sus hijos D. Pedro, Doña Manuela antos de|…</t>
  </si>
  <si>
    <t>Anaya</t>
  </si>
  <si>
    <t>…iroteo fue corto, y solo hubo entre muertos y heri comisión del gobierno,, lo llevaron á Puebla preso de orden del dos de 15 á 20 hombres, los mas de ellos paisanos: Después de la general Anaya. Ayer lós pefes de los, cívicos de Toluca sé han pro rendición del palacio se agolparon en la plaza mas de 69 léperos nunciado, y han venido a ocupar ¿ Lérma por el plan deBustaen varios grupos, creyendo sin duda que se repetiría la escena del niante. Anoche…</t>
  </si>
  <si>
    <t>Anaya, Andrés</t>
  </si>
  <si>
    <t>Andrés Anaya</t>
  </si>
  <si>
    <t>…relouis y Sarrebrucke Para una canongía de la santa iglesia metropolitana de Sevilla, hay otro cuerpo, que de un instante á otro espera orden para-ocu vacante por fallecimiento de D. Andrés Anaya, á D. Juan Nica- par el gran ducado de Luxemburgo. lio Gallego. «Suponen en esta que en virtud , dé las observaciones hecha» por el principe de Lieven, embajador -tuso cerca del gabinete bri En la mañana de ayer se celebró en la capilla del Real Pala tánico,…</t>
  </si>
  <si>
    <t>Andeiro, Antonio</t>
  </si>
  <si>
    <t>Antonio Andeiro</t>
  </si>
  <si>
    <t>06/05/1830</t>
  </si>
  <si>
    <t>Gaceta de Madrid n.º 54</t>
  </si>
  <si>
    <t>…n sin novedad eo.au importante salud. audiencia de Galicia D. Domingo Arias, y al alcalde del crimen - • / . . . ..;.t . A i . , f .. . f. que fue de la chancilicría de Valladolid D. Antonio Andeiro y ‘ FeUcitaciÓnesdirigidasd S.M. ’ ^ Aldao. .,;l &lt; \ i Señor : Vuestrzhoble y-leal ciudad de Toro, de voto en Cortes, W ÓFICÍÁL. representada por su ayuntamiento, felicita-a V. M., y se da el pa- rabien porTa renovada perpetua observancia de la. ley. 2; tít.1…</t>
  </si>
  <si>
    <t>Andrautt</t>
  </si>
  <si>
    <t>13/07/1830</t>
  </si>
  <si>
    <t>Gaceta de Madrid n.º 84</t>
  </si>
  <si>
    <t>…que en la ségünda instancia ; El día 3 del corriente llegó i, Eliíahethgrad .eh ^iDaiado^ .tur se tomen en cónsideracion, para calificar los, méritos de la provi co Halil-bajá; el teniente Andrautt,ayudante.deLcójldeDiebítscHi dencia'definitiva, los defectos de U sustanciacion tíel. juicio, si lo le encontró en el camino, y le enttegó un pliego^’Co^stantj^i^ hubiere. •' &gt; pía en qúé le anunciaban su promoción á. la digpiclad'de Capttan-r , Art. 191., En…</t>
  </si>
  <si>
    <t>Andrés</t>
  </si>
  <si>
    <t>19/01/1830</t>
  </si>
  <si>
    <t>Gaceta de Madrid n.º 8</t>
  </si>
  <si>
    <t>…letras á razón de 3^ á 4 por 109 al año.» Acciones Pedro María Olive ^D. Julián Delgado, D., Francisco dé Paula del Banco 19 á 19F pesos fuertes. ' Alcalde, D/Manuel Luis Forner, D. Andrés,Ramón de Abuin, D. Joaquín Cidiel, D. Alfonso Carrero y D. Manuel de Masa y Rosillo. Honores de MhttSÍrps del tribunal mayor de Cuentas. ANUNCIOS. D.^óaqui rí'Ciudad Sánchez y(D. H i gimo Gárcííé de Burunda. Mercurio de España. Octubre de 1829. Véndese á 10 r…</t>
  </si>
  <si>
    <t>…ntiago Linares, á D. Josef Román ¡para otra de la catcdralde fria esos caribes, sin atender ni ai párvulo inocente, ni al ancia Segovia, vacante por muerte de D. Ensebio Cubero, á D. Andrés no respetable. Ya para esta época se habían reunido muchos leales de Sebastian y Ricapara una capellanía de coro de la primada americanos y europeos, y formado cuerpos respetables bajo las iglesia dé Toledo, por promoción de D. Manuel Crespo , á Don órdenes d…</t>
  </si>
  <si>
    <t>Andrés, Adriano Ferran y</t>
  </si>
  <si>
    <t>Adriano Ferran y Andrés</t>
  </si>
  <si>
    <t>…mpañía, papeles pintados y es mas importante, se acostumbrarán desde la niñez á apreciar dt.r , cenefas. bidamente á los animales, á tratarlos con dulzura , y á -cuidarlos - Idem, D. Adriano Ferran y Andrés, molduras doradas. con esmero. Solo los que tienen conocimiento de los negocios, agrí- . Salamanca, D. Agustín de la Rúa, cola fuerte. colas pueden formar idea exacta de lo referido. Es muy arriesgado - Mazarron, D. Tomas Amatller é hijo, alumbre. fiaí el cui…</t>
  </si>
  <si>
    <t>Andreu, Joaquín</t>
  </si>
  <si>
    <t>Joaquín Andreu</t>
  </si>
  <si>
    <t>…no haber ñor nombrar para una canongía de la iglesia colegial de Sta. Ma querido admitir el príncipe Leopoldo la soberanía de Grecia. Pa ría de Calatayud, vacante por promoción de D. Joaquín Andreu, rece que (ir Gordon insiste en que se concluya pronto la elección á D. Vicente Higueras, cura párroco de Odón. del nuevo Soberano, á fin de poner término á las intrigas y difi cultades que resultan del estado provisional de Grecia. A consulta de] Consejo de…</t>
  </si>
  <si>
    <t>Andriani, Javier</t>
  </si>
  <si>
    <t>Javier Andriani</t>
  </si>
  <si>
    <t>…concluirse este año tan fe á D. Ramón Montero , obispo mi fartibut.de HicrópoKs;. para cundo en acontecimientos notables, no me es dado fijar la vista en él obispado de Pamplona á D. Javier Andriani, canónigo dcHueslas hazañas que bajo vuestras órdenes han ilustrado los ejércitos de . ca; para el obispado de; Ceuta á D. Juan Barragan, canónigo de S. M. I., mi augusto amigo y cufiado, sin que mi consideración se Toledo. En el mismo consistorio declaró S.…</t>
  </si>
  <si>
    <t>Añejes, M.</t>
  </si>
  <si>
    <t>M. Añejes</t>
  </si>
  <si>
    <t>…o firma, no puede variar en la opinión que ha comunica Cádiz. Junio 3. Bergantín goleta correo, núm. 1, capitán do á los plenipotenciarios por medio de la nota que les pasó el 1 $ D. M. Añejes; id. griego, capitán J. Montes A. ambos para la del corriente. No le es posible convencerse de que la respuesta del Habana. presidente de la Grecia á los residentes contenga una plena y ente Cartagena. Id. y. Goleta de guerra española Hueva María, ra adhesión…</t>
  </si>
  <si>
    <t>Anento, F.</t>
  </si>
  <si>
    <t>F. Anento</t>
  </si>
  <si>
    <t>…ba el armisticio concluido entre Bélgica y Holanda: en traducción del francés, aumentada por D. B S. Castellanos, y .consecuencia ha ido'á tomar otra vez, según dicen, la posición D. F. Anento. Esta obra comprende una porción de novelas mo que ocupaba el 21 por la tarde; lo cierto es que en la actualidad rales formadas de las causas célebres de todas las naciones: consta se halla en Weert, á mitad de camino entre Maestricht y Bois- rá de 3 ó 4 romo…</t>
  </si>
  <si>
    <t>Angel, J.</t>
  </si>
  <si>
    <t>J. Angel</t>
  </si>
  <si>
    <t>16/01/1830</t>
  </si>
  <si>
    <t>Gaceta de Madrid n.º 7</t>
  </si>
  <si>
    <t>…para tedrático de terapéutica y materia médica en la escuela de Momque los niños no padezcan convulsiones que puedan serles algunas peller ócc. &amp;c. Puesto en castellano por el Dr. D. J. Angel 7 veces tan funestas. ©gaseo. El ansia qpn que los médicos jóvenes é inexpertos, yemas Se puede asegurar que muchas de las enfermedades cspasmódi- todavía^ multitud de individuos de las dema#clases del estado, se cas dependen de la vivacidad de la imaginación…</t>
  </si>
  <si>
    <t>Angel, Juan</t>
  </si>
  <si>
    <t>Juan Angel</t>
  </si>
  <si>
    <t>…aumentada; Madrid 1830, dos figuras D- Luis de León Fernandez, y el accessit D. Josef Oliveros. vol. 4.0 Se hallará en la librería de Sancha, calle de la Concep En la de cabezas, D. Juan Angel de la Herran, y el accessit Don ción gerónima, y en las principales librerías de la corte. Joaquín Bequer. En la de trozos D. Guillermo Williams. En la ____ Colección de estampas de anatomía’, cuaderno io.°, contie de perspectiva D. Manuel María Morales, y el…</t>
  </si>
  <si>
    <t>Angulo, V. de Bustos y</t>
  </si>
  <si>
    <t>V. de Bustos y Angulo</t>
  </si>
  <si>
    <t>09/10/1830</t>
  </si>
  <si>
    <t>Gaceta de Madrid n.º 122</t>
  </si>
  <si>
    <t>…-Orleans el i.° de Agosto procedente de Vera- Pl conservador de la dentadura y de los niños en la denti cruz con noticias recientes. El editor del Louisiana Advertiser se ción por D. V. de Bustos y Angulo, cirujano-dentista que fue en expresa en estos términos: **Hemos sabido por un pasagero que en esta corte, cuarta edición. Se hallará á 4 rs. en la librería de So Méjico continúan las turbulencias, y que todos los dias se come jo, y en casa de la viuda del au…</t>
  </si>
  <si>
    <t>AnlOjtf, Fernando</t>
  </si>
  <si>
    <t>Fernando AnlOjtf</t>
  </si>
  <si>
    <t>07/09/1830</t>
  </si>
  <si>
    <t>Gaceta de Madrid n.º 108</t>
  </si>
  <si>
    <t>…................ Málaga. . — . Se cita á los parientes dentro del' cuarto grado de D. Pedro ' - 40o..,»—»,,.,,».,.,.,,..,.— Sevilla Varela Bahamonde ,,ya difunto, hijo que. fue de D. Fernando AnlOjtf }$}■••• *. _ ^OOtM*tmarMiMitsiH*Hn '1 Valladolid, :. .tonio y Dofia Lucía Ana Martínez d« Quíntela, para que en el 8|8B8««is d|oo« M*Nl(*Ha«M»aiM^«uc Mataró. término de 30 dias comparezcan en el juz^ido del Sr. Zuazpavar, *1*479 400......;................ Mad…</t>
  </si>
  <si>
    <t>Anselmo</t>
  </si>
  <si>
    <t>10/07/1830</t>
  </si>
  <si>
    <t>Gaceta de Madrid n.º 83</t>
  </si>
  <si>
    <t>…sin que precediese el pago de derechos de los 450 fardos del mis trámites de su sustanciacion el mismo orden prevenido en los ar mo artículo que introdujeron en aquellos almacenes D. Anselmo tículos 163 al 165. Cabello-¿hijos, del comercio de Santiago, fundándose en que. el Art. 167. Los procedimientos judiciales para la averiguación lino, como efecto voluminoso y combustible, no debe disfrutar y castigo de cualquiera delito de contrabando ó defr…</t>
  </si>
  <si>
    <t>Antes</t>
  </si>
  <si>
    <t>…mpre á tan puras demostraciones de fidelidad y afecto.director del establecimiento D. Martin Fernandez de Navarrete, consejero de guerra jubilado; por su segundo oficial de detall Don Antes de anoche ha fallecido en esta capital el Excmo. Sr. Me Alonso de la Riva, capitán de navio, y demás empleados. Reco die: , presidente del consejo de Ministros de $. M. Siciliana.nocieron SS. MM. las obras en que se ocupan actualmente los de lineadores trazan…</t>
  </si>
  <si>
    <t>Antiílon</t>
  </si>
  <si>
    <t>…te Mr. Bonne. Obra traducida del francés,mejorada con algunas no de los legisladores al plan de Jalapa, de allí á muy poco tiempo, tas , y arreglada al meridiano de Madrid, por el Sr. Antiílon; ter se sometieron ellos mismos á Eustatnante con la mayor docili cera edición: un tomo en 8,° mayor. Se hallará en el despacho de dad. Ea breve se aclararán las dudas. (Corresp. particular.') libros que fue de Bailo, y en las librerías de Barco y Cifuentes—…</t>
  </si>
  <si>
    <t>Anto</t>
  </si>
  <si>
    <t>…. Joaquín Bequer. En la de trozos D. Guillermo Williams. En la ____ Colección de estampas de anatomía’, cuaderno io.°, contie de perspectiva D. Manuel María Morales, y el accessit D. Anto ne dos estampas en que se continúa la descripción del cerebelo &amp;c. nio María Esquivel. En la de arquitectura D. Miguel Viso, y el Se halla de venta en la casa botica del Sr. Hernández de Grego accessit D. Miguel Leyva. En adorno D. Gregorio de la Tor rio , do…</t>
  </si>
  <si>
    <t>Antohia</t>
  </si>
  <si>
    <t>30/09/1830</t>
  </si>
  <si>
    <t>Gaceta de Madrid n.º 118</t>
  </si>
  <si>
    <t>…teramente destruida, birse, Se reciben las suscripcioBwen'Santiago1,"libreríade D. Franinutilizadósnéinco púentés qué hibis sobré loSartoyos de Ig ééga, citcoLtm Compañel; Madrid ,Doña Antohia drSojo, yen 1“6 j quebrantados los molinos dé harina y aceité. Las aldcás dé Tar principales librerías de las ci^itálos dé provincia:1' &lt; V. , : . b ¿ifiliUJ; ' ‘i~.--.-i-. : 1 EN LA JMPRENTA REAL.</t>
  </si>
  <si>
    <t>Antonio</t>
  </si>
  <si>
    <t>…rife Alonso de Avilés. .X . de nuestro,amado Soberano el -Sr. D- Fsxna»do ivn con.DbííA »Nos encargan igualmente rindamos,lá» mas expresivas, gracias Maria Csjstina he Boáaói(,por D. Antonio; de la Escosura y por.su Real munificencia', manifestada én lá Real orden de 1.? de Hevia. Se hallarán en la librería de Cuestan ' /! 1; ■ Eneró.de áte año, en la ^ue sé manda abrir tin rainal desde la ——Se halla vacante el partido de médicoide Jasí irtüas de…</t>
  </si>
  <si>
    <t>…conocer las otras que se han usado hasta el presente, y da reconocer las costas de Italia ; va en ella Mr. Del o tíre, capitán de que se excusan por este método: por el presbítero D. Antonio fragata, encargado de fletar por cuenta del gobierno francas todos Hernández: un tomo en folio. Véndese á 24 tí. en rústica en el los buques que halle en los puertos de Italia.” despacho de la imprenta Real.__El eant'ollano no es fácil de apren ____El Aviso d…</t>
  </si>
  <si>
    <t>…8¡?i papel 12 pará.este objeto, se leyó la memoria formada y reóq&amp;iit. des rs., pasta ao, pergamino. *4. :r:.:L :w. i-...- ;?.c ■ de Gijualtar por. los profesores D. Juan, D|iáz y D. Antonio , Cómputo eclesiástico por Rio* 4 °, papel xp rs.i* pasta 26. Mery, acerca déla enfermedadepidémicaque jiabia reijyido.en di . Compendio de; las riquezas de ías: naciones por Cónddrcct, 8.° cha plaza en 1818. Ápoyadós en hechos observadosy recogidos marquiHa*…</t>
  </si>
  <si>
    <t>…s.__Sacra familia, cuadro clásico de Morillo, bien conocidocometido por los revoltosos de Caracas actos escandalosos y crue les; desoyeron la pacífica misión del comisionado regio D. Antonio por su extraordinario mérito, que por la misma.razón fue lleva Ignacio Cortabarría ¡ pusieron en calabozos y prisiones duras á per do á París al museo Napoleón, en tiempo de la guerra contra Bosonas muy respetables por no convenir con sus planes de desola ñap…</t>
  </si>
  <si>
    <t>…oven, y carezco de experiencia, pero no de buena vo bre Canora: en el afio de 182a al ver el modelo que el caballero luntad: de toda necesito, y apero que todos'me ayudareis é des D. Antonio: Solé, consultor y censor de la insigne academia de empeñar mis deberá. La gefes me ilustrarán con tu buen ejem i Lucu,. y profesor de la Real de S. Fernando de Madrid y da plo, con su experiencia y corneja*, y toda me auxiliarán, cum-! la de Florencia , teni…</t>
  </si>
  <si>
    <t>Antonio, Antolin</t>
  </si>
  <si>
    <t>Antolin Antonio</t>
  </si>
  <si>
    <t>…rigiéndose á quero, á D. Antonio Salcedo: para una media ración de la cate Donbassar, en donde debía hacer cuatro dias de cuarentena, mien dral de Cuenca , vacame por promoción de D. Antolin Antonio tras que el cuartel general del ejército de Romelia la hará entera González , á D. Josef Agustín Parra , y para dos capellanías de en Satounow para trasladarse después ■ á' Tulczyn. El general coro de la santa primada- iglesia deiTolédo, vacante por promo Kis…</t>
  </si>
  <si>
    <t>Antonio, Francisco de Paula</t>
  </si>
  <si>
    <t>Francisco de Paula Antonio</t>
  </si>
  <si>
    <t>28/10/1830</t>
  </si>
  <si>
    <t>Gaceta de Madrid n.º 130</t>
  </si>
  <si>
    <t>…as) Cacharis, segundo cabecilla, y famoso el angustiado corazón de sus augustos Padres los Sernos. Srcs. In por su intrepidez en maldades, fue fusilado el dia 12 donde mata fantes D. Francisco de Paula Antonio y Doña Luisa Carlota. ron al comandante de voluntarios Realistas D. Francisco VillaEn aquel mismo día fue expuesto el Real cadáver en una de gra. Josef Rodríguez (alias) Sordo, vecino de Viana, fue fusilado las salas del cuarto de S. A., en donde se verificó su entrega, con en el…</t>
  </si>
  <si>
    <t>Antonio, Joaquín</t>
  </si>
  <si>
    <t>Joaquín Antonio</t>
  </si>
  <si>
    <t>…dedor .del mundo, vuel Valencia: para la de oidor nacional del consejo de Navarra, va ve á salir para'Egipto coir ánimo de examinar llÓ interior de Afri cante por fallecimiento de D. Joaquín Antonio» de Rada , á Donca. Al c'omunlcar Mr. Jomard esta noticia á la sociedad geográfi Joaquín María-.Tafalla, alcalde inas antiguo de la corte mayor deca, opinó que seria conveniente redactar un interrogatorio cientí-, aquel reino ,.y para esta resultará D. Gabrie…</t>
  </si>
  <si>
    <t>Antonio, Justo</t>
  </si>
  <si>
    <t>Justo Antonio</t>
  </si>
  <si>
    <t>….la par de la amabilidad de su carácter. Miscelánea completa, instructiva, curiosa y divertida: con tiene varios cuentos, anécdotas, proposiciones y soluciones diverti • Los Sres. D. Justo Antonio ^ta. Marina y D. Ramón Valdes, das de aritmética, juegos de naipes y de prendas., con una baraja comisionados para felicitar al Rey nuestro Señor por su augusto . de 48 cartitas en verso para senrenciar las prendas, varios enigmas y enlace, á nombre de la vil…</t>
  </si>
  <si>
    <t>Antoniolia</t>
  </si>
  <si>
    <t>…un mé D. Josef María de-Zuaznavar,1 oidor jubilado del Consejo de Nadico llamado Mr. Botta; hijo del autor.de la historia de Ita varra; y para otra, también.vacante por ascenso de D. Antoniolia: este joven entra con ardor en la senda que han ilustrado Caspe y Rodríguez al Consejo de Indias, á D. Ramón de Vicentelos Niébtirh , Mungo-Park y Clápperton. Apenas ha llegado de y Ezpeleta, gobernador de. la sala del crimen de la audiencia d«un viagé que ha…</t>
  </si>
  <si>
    <t>Antufiano, Miguel</t>
  </si>
  <si>
    <t>Miguel Antufiano</t>
  </si>
  <si>
    <t>…te, se ha propuesto el autor de este tratado ob Exento. Sr. D. Manuel Fernandez Varela, arcediano de Madrid * viar estas dificultades, dando en él varias reglas para la traducción D. Miguel Antufiano, arcediano de Calatrava, D* Cayetano Can* del idioma francés, y una colección de todos los idiotismos que pos, D. Bonifacio Tosantos y D. Domingo Sánchez Gijen, á fe con mas frecuencia se encuentran en losJibros franceses :uñ tomilicitarle con tan fausto y pl…</t>
  </si>
  <si>
    <t>ANUNCIOS, Luis</t>
  </si>
  <si>
    <t>Luis ANUNCIOS</t>
  </si>
  <si>
    <t>…ícencio-, y gefe del co'nvoy.‘desde 'Gañirías hasta Filipinas. A la usa y med'a del dia liabia 'desaparecido •de la vista. ' '■ " Del batallón de infantería, que manda •el cOronel D. Luis ANUNCIOS. de Losada-, se trasportaron al navio las compañías de granaderos, - ___ ..... ----- ------ • - - i.-—,-—— ------------de cazadores* y la primera y un tercio de -lasegunda: otro ter 'Continúa el catálogo de las obras deS. M. que se hallan de venta cio de esta…</t>
  </si>
  <si>
    <t>Aotpo'aSofo</t>
  </si>
  <si>
    <t>25/09/1830</t>
  </si>
  <si>
    <t>Gaceta de Madrid n.º 116</t>
  </si>
  <si>
    <t>…Ídia—C**W&lt;».Tr¡go áj8ts. fanega: cebada 30:; riño cuno completo da cste ratno. Contináa abierta la suscripción á 8 di W dlüie^ :. • • . y raalesen Madrid en las librerías de Cu^a» Doña Aotpo'aSofo* Ferrol. Trigo y maíz á 42 y .44 rt/fanegacenténo.yi■!cebada j puesto de libros de la calle dé las Platerías; y i 9 en 1m provin* de 26 a 28: vino del país de 18 a a 8 rs.la arroba, según su calidad.' cias en casa de Ips gefes de las comisiones de iiquidácioñ…</t>
  </si>
  <si>
    <t>Ar</t>
  </si>
  <si>
    <t>23/01/1830</t>
  </si>
  <si>
    <t>Gaceta de Madrid n.º 10</t>
  </si>
  <si>
    <t>…e Si' En ¡ti gefe superior Josef Anto-. nio Prez pófrparte de lá república de Colombia; quedándolo ya -cAtoros ose ora. por;lo qu&amp;&gt;rttpi!cfiiá las tropasdeh.M. G. por el enunciado Señor Ar izabíto; cálc en persona ha conferenciado y arreglado con el Londres 36i—París 15 d..__Santander par ¿ i benef.__ Bil p/eckadÓVfiéé íbót iHos, «n Virtud de los Amplios poderes' que bao; dañó. _-G¿diz é idam. __ Sevilla }-. ^ Málaga í benefi para ello, frá teh…</t>
  </si>
  <si>
    <t>Aranén, Francisco Serafín de</t>
  </si>
  <si>
    <t>Francisco Serafín de Aranén</t>
  </si>
  <si>
    <t>…rmano el Prín por fallecimiento de D. Cayetano Palomo . separación de D. Fran cipe Real de Prusia, salió también "para Silesia. Se ha notado que cisco Javier Govantes, y muerte de D. Francisco Serafín de Aranén la última tertulia que tuvieron SS‘. MM. II. asistió ia Princesa da ,;á D. Juan Rodríguez, D. Josef Antonio Hurtado de Men polaca de Lowetz , esposa del Gran Duque Constantino. ■■ ■ 1 • doza, y D Francisco de Paula García y Sánchez : para otra ración .___E1 g…</t>
  </si>
  <si>
    <t>Arce, Josef María de</t>
  </si>
  <si>
    <t>Josef María de Arce</t>
  </si>
  <si>
    <t>09/09/1830</t>
  </si>
  <si>
    <t>Gaceta de Madrid n.º 109</t>
  </si>
  <si>
    <t>…rregida— cinco recibos de intereses de Vale* importantes 19.9*5 r*. y id# Un viage en diligencia , obra crítica, chistosa y divertida: un to mrs. que hizo en favor del Real erario D. Josef María de Arce, mo en 16.® Se venden en la librería de Razóla, y en Barcelona en ya difunto, vecino de la Corana. la de’Sauri.' EN LA IMPRENTA RIAI*</t>
  </si>
  <si>
    <t>Archc, Josef Higinio</t>
  </si>
  <si>
    <t>Josef Higinio Archc</t>
  </si>
  <si>
    <t>…lá Inclusa. Se vende en las Aquilino Peres, D. Juan AgiidÓ Múzqüiz, D. Ramón María librerías de Rosales, Hurtado, Cuesta y C¡fuentes: su precio 3 rs. Montero, D. Cristóbal Bordju, D. Josef Higinio Archc, D. Jo -------Trabas en lenguage antigyo castellano al augusto enlace de sef Antonio Uriarte, D. Manuel Flores, D. Ramón Navarretc y SS. MM., por D. Agustín Duran. Algunos ejemplares que han Villamil y D. Eusebió de la'.Barcena. sobrado al autor se venden en…</t>
  </si>
  <si>
    <t>Arcu, M.</t>
  </si>
  <si>
    <t>M. Arcu</t>
  </si>
  <si>
    <t>17/07/1830</t>
  </si>
  <si>
    <t>Gaceta de Madrid n.º 86</t>
  </si>
  <si>
    <t>…b C? s -A AcíA - • tcmañálayista, desde la cuar se trasladaron ¿'Lisboa. H-i El »7 4ct Junio: ésíab*iptonifi ¿sal jrdecXolón, para Jas coj- y^i^nsia. Jüfio 3. FaJucho guardacosta, capitán D. M. Arcu^ #*s.dd;Afrjce«iJ)cpnvojf de I o^uqHéVAoprYÍvw» y tropftt.ejLaj) de Mafión , ¿¿ cuatro diasdice que el 26 de Jimio entraron en debía veríéaitrlo: desde: :*1 c P'-bino-: puerto -y, con el 1 mismo ¡destirio aquei puerto cuatro fragatas frapceSas con enfermos y…</t>
  </si>
  <si>
    <t>Arde, Bartolomé Leonardo de</t>
  </si>
  <si>
    <t>Bartolomé Leonardo de Arde</t>
  </si>
  <si>
    <t>28/08/1830</t>
  </si>
  <si>
    <t>Gaceta de Madrid n.º 104</t>
  </si>
  <si>
    <t>…os: las desiertas campiñas que ahora discurre el triste, sin en y D. Alvaro Navia Osorio. contrar en todo un dia de camino un semejante suyo á quien salu 7.0 D. Luis de Requesens, D. Bartolomé Leonardo de Arde fraternalmente, se verán pobladas con vistosas pero sencillas ca ensola, D. Juan de Palafox y Mendoza, D. Francisco Valles, sas, y «1 silencio del desierto se convertirá en melodiosa armonía, Í&gt;. Juan dé Ribera y el Mtro. Fr. Luis Ponce de león. (J: con produ…</t>
  </si>
  <si>
    <t>Arias, Antonio Sandalio de</t>
  </si>
  <si>
    <t>Antonio Sandalio de Arias</t>
  </si>
  <si>
    <t>…ltura en el fin dé? la compañía,’y también para venderlas de esta. Real járdin Botánico de esta'coi te, ql cargo oe su catedrático 5. * Searregla el modo de nombrar los auditores. D. Antonio Sandalio de Arias, continuando los lunes, miércoles 6.* ' Nadie puede ser director á no poseer 40 acciones. &gt; • . V m viernes de cada' semana no■ siendo■’)' ,festivos.! ’ . r . . • 7.* 'Los directores nombran élüecretario, superintendente ,in* genierosy dpnas empleados. - r Wt…</t>
  </si>
  <si>
    <t>Arias, Domingo</t>
  </si>
  <si>
    <t>Domingo Arias</t>
  </si>
  <si>
    <t>…... ■ ■;' / Ardnjuez 4 de Mayó. . n.. de pvRuenaventura;ids Colsa.-y Pandp., alíoidpr qq§ fue de la SS. MM. y AA.continúan sin novedad eo.au importante salud. audiencia de Galicia D. Domingo Arias, y al alcalde del crimen - • / . . . ..;.t . A i . , f .. . f. que fue de la chancilicría de Valladolid D. Antonio Andeiro y ‘ FeUcitaciÓnesdirigidasd S.M. ’ ^ Aldao. .,;l &lt; \ i Señor : Vuestrzhoble y-leal ciudad de Toro, de voto en Cortes, W ÓFICÍÁL. represe…</t>
  </si>
  <si>
    <t>Arias, N.</t>
  </si>
  <si>
    <t>N. Arias</t>
  </si>
  <si>
    <t>11/09/1830</t>
  </si>
  <si>
    <t>Gaceta de Madrid n.º 110</t>
  </si>
  <si>
    <t>…ar la coman Los.suscriptores al Tratado elemental de Fí/ica de M. F. S. dancia general de batallones con permiso de residir en Sevilla. Beudant, traducido de la cuarta edición por D. N. Arias, acudirán Allí le cogieron Iqs funestos acontecimientos de Enyo de 1820 á las librerías de Razóla, Tejada y Cifuentes á recoger el primer •n la isla de íleon, y aunque de resultas le nombró el Ay capitán tomo de dicha obra, y adelantar el importe del segunde.…</t>
  </si>
  <si>
    <t>Arias, Pedro Antonio</t>
  </si>
  <si>
    <t>Pedro Antonio Arias</t>
  </si>
  <si>
    <t>02/10/1830</t>
  </si>
  <si>
    <t>Gaceta de Madrid n.º 119</t>
  </si>
  <si>
    <t>…itutos del reemplazo del año actual. {Núm. 113.) propuesta por Doña Manuela Gregoria Marraufi, viuda y here Otra resolviendo alguhas dudas acerca de sustitutos de quintos. dera de D. Pedro Antonio Arias,tió de la Maifa^ Manuela Díaz, (Núm. itq-") ■ - sobre que dé los sueldos que dejó, devengados el1 Antonio Díaz Otra sobre abono de sueldo a los empleados cesantes que tu Cagides, padfe de esta, se la paguen 10,231 rs. p.or que era acree viesen que rendir cuen…</t>
  </si>
  <si>
    <t>Arias, Tomas</t>
  </si>
  <si>
    <t>Tomas Arias</t>
  </si>
  <si>
    <t>…oba de agua ap-ebend d i, con tal que :mis'on compuesta1 de los ministros D. Tomas Arizmcndi, de mi el total de la aprehensión no llegue á cuatro, ó que siendo menor Consejo Real, D. Tomas Arias y D. Tomas González, jueces au la cantidad resulte contra el tenedor que hubiese hecho ventas de ditores de la Rota, la cual me propondrá las modificaciones úti sal éta algún tiempo; pues, concurriendo alguna de estas dos cirr les y prudentes' que atendidas las circunstancias ac…</t>
  </si>
  <si>
    <t>Aristizabai, Gabriel de</t>
  </si>
  <si>
    <t>Gabriel de Aristizabai</t>
  </si>
  <si>
    <t>…Id. 18. Una polacra napolitana de Arjel. Dice paz se le destinó á la:e»cuadra, que al triando del gefede escuadra que los-franceses se hallan en tranquila posesión de Oran y Bona. D. Gabriel de Aristizabai, pasó en 1784 á Consta ntinop la con regalos para el Gran Señor, á fin de afirmar la paz que el Sr. Rey Salidas. D. Carlos 111 acababa de ajustar con la Turquía, y-de inspirar Barcelona. Agosto 12. Bergantín espafiol de guerra Realista, confianza á nuestro co…</t>
  </si>
  <si>
    <t>Arizabalo</t>
  </si>
  <si>
    <t>…España, regular.zando la guerra, Amezquita, pasó al templo, en donde ¿todos y cada.uno de' por y sujetándose á Jas leyes, segun das piadosas intencione»-de S. M. C., sí, menos al señor Arizabalo, se les recibió el juramentó prescri quedan }&gt;or estos tratados exentos de lodo cargo, y responsabilidad to para estos Casos v cuyo solemne acto se hizo con general a plau por su conducta y opiniones políticas; y en favor: tíe fas cuales de? so, á presencia d…</t>
  </si>
  <si>
    <t>Arizabalo, Josef</t>
  </si>
  <si>
    <t>Josef Arizabalo</t>
  </si>
  <si>
    <t>…............................... ............... 11,000 100,000 soportar; y aspirando las precitados señores comandante general Manaban, Ye, Tavoy, Tenasserim........ 21,000 51,000 D. Josef Arizabalo, y teniente coronel Lorenzo Bustillos á ha Assam y sus dependencias..................... 45,000 150,000 cer cesar la efusión de sangre, y economizar los enormísimos gas Malacca......................................................... 800 22,000 tos que tiene…</t>
  </si>
  <si>
    <t>Arizabalo, Josef Antonio</t>
  </si>
  <si>
    <t>Josef Antonio Arizabalo</t>
  </si>
  <si>
    <t>…o ^ cantante, upysda¡c¿ acorapañvnienéo «ím cOn las trepas de S. M. C. al mando del señor comandante gene ple |de pianoforte: maiitor :D&lt; MíiCafeillá, En. su .casa»: calle, de ral D. Josef Antonio Arizabalo, para proceder á dar cumplí— Lega'n¡tos, númy8;¡yehallará la primqri patte de ,esUiabra, que miento á las capitulaciones celebradas en eate’dia .en la boca del QointÁ de tot páginas ; ál preció.de' 16al/cv.vní '.á EN LA IMPRENTA REAL</t>
  </si>
  <si>
    <t>Arizabalo, Josef Mirla</t>
  </si>
  <si>
    <t>Josef Mirla Arizabalo</t>
  </si>
  <si>
    <t>…inclusos algunos exírangeros) qucdire-U -ó indirec exceptuado únicamente el mencionado señor comandante general tamente hubiesen tenido inteligencia con las tropas americanas ale D. Josef Mirla Arizabalo,que expuso: que en su naturaleza, en S. M. C. para restablecer el gobierno «.pañol bajo el antiguo pie sus sentimientos ni honor le permitían abrazar y seguir otro par «n qué »e encontraba el afio de dop; ó las hubiesen auxiliado «n tido que el de la fidelida…</t>
  </si>
  <si>
    <t>Arizabaloel, Josef</t>
  </si>
  <si>
    <t>Josef Arizabaloel</t>
  </si>
  <si>
    <t>…encias de Bengala , Bombay y Ma- formaron en.el campo de Macriríta, ba’jo el mando y dirección drás suben á unos 465 millones de francos ai año. La isla de Ceir del Sr. comandante general D. Josef Arizabaloel batallón de lan no está comprendida en las .posesiones de la compañía de lai infantería ligero:americano de lñ Lealtad, y:el, eícÁiadron, de lan India; pertenece al gobierno británico que la administra pór so. ceros del Rey D., Fernando va, desde cuya fecha.h…</t>
  </si>
  <si>
    <t>Arizmcndi, Tomas</t>
  </si>
  <si>
    <t>Tomas Arizmcndi</t>
  </si>
  <si>
    <t>…meme en la multa que me prometo en beneficio público, vengo en nombrar una co- de cien reales por cada arroba de agua ap-ebend d i, con tal que :mis'on compuesta1 de los ministros D. Tomas Arizmcndi, de mi el total de la aprehensión no llegue á cuatro, ó que siendo menor Consejo Real, D. Tomas Arias y D. Tomas González, jueces au la cantidad resulte contra el tenedor que hubiese hecho ventas de ditores de la Rota, la cual me propondrá las modificaciones…</t>
  </si>
  <si>
    <t>Árizméndi</t>
  </si>
  <si>
    <t>17/08/1830</t>
  </si>
  <si>
    <t>Gaceta de Madrid n.º 99</t>
  </si>
  <si>
    <t>…rando páfá éi^éuár el teTritoélo'turco; contribución suscrita y no pagada (ofrecer y cumplir son dos co perd toman la precaución de* demoler laSl'fórtifiCkibtíés ; las de sas). El general Árizméndi ía arrestado f algunos hasta que en Varna 4o han sido entehimeate, y sú puérto casi ib hán cegado. treguen su cuenta: (Qrttrfninacionmi&amp;tgvspa, muy liberal y La elección de los hospodares es él' Ssunto etf 'qüé ahóra se muy filantrópica ; y si no es nada de t…</t>
  </si>
  <si>
    <t>Arízmendi</t>
  </si>
  <si>
    <t>…e Margarita, úmeo punto que quedaba por pacifi Arza. car, se entregó al general español, que perdonó á los cabecillas VARIEDADES. que quedaron en ella (uno de estos fue el llamado general Arízmendi), y habiendo dejado restablecido el gobierno de S. M. yContinúa el artículo ínterto en la Gaceta anterior sobre España y América.' puesto guarniciones en la Isla, Cumaná y Guayana, siguió 4 Ca racas, y después á Puerto-Cabello, de donde se transfirió con la B…</t>
  </si>
  <si>
    <t>Arjona, J.</t>
  </si>
  <si>
    <t>J. Arjona</t>
  </si>
  <si>
    <t>10/06/1830</t>
  </si>
  <si>
    <t>Gaceta de Madrid n.º 70</t>
  </si>
  <si>
    <t>…de Viena con fecha del 14 de Mayo que el Empe car. Asimismo Han entrado el 26 la goleta española Armonía, ca rador y la Emperatriz iban á hacer un viage á Venecia, y que ve pitán D. J. Arjona, de Santiago de Cuba y Gibara, con azúcar, rosímilmente saldrían de aquella capital á últimos del mes. Parece café, tabaco y madera; el paquete ingles Osborne, capitán Seckser, ue SS. MM. II. deben pasar por Lintz, Saltzburg, Inspruck y Mí deGibraltar , con l…</t>
  </si>
  <si>
    <t>Arjona, Josef María de</t>
  </si>
  <si>
    <t>Josef María de Arjona</t>
  </si>
  <si>
    <t>…ica. que inhabilitaron las dos terceras partes de la gente española, lo Excmo. Sr. D. Ignacio de Omulryan. que no lograron las armas Contrarias. Vencedores Ios-Realistas en Excmo. Sr. D. Josef María de Arjona. el camino de Altamira y en Tamaulipas, é invencibles y cubiertos Excmo. Sr. D. Josef Sartorio. de gloria inmortal én la bárra de Tampicó bajo el litando de Váz Excmo. Sr. D, Josef Qiievedo. quez, han sido en todas- partes el azote de los republicanos: de Cru…</t>
  </si>
  <si>
    <t>Armero, Manuel</t>
  </si>
  <si>
    <t>Manuel Armero</t>
  </si>
  <si>
    <t>…y Zayas. ¡ , [ rip capitular dentro del término de go.díé* contado» desdé 3.» de , .^ D. Josef Fernandez del Pinq. , x ¡ ., . „ ¡ Á¡ yc . ■ r Diciembre-último. ‘ ¡' ' u-l - -ii ■ D. Manuel Armero. ■ -¿ f ___Los que se crean cort derecho á los bienes de D. Minuel LuD. Manuel Pardo. , . y f ciano de la Torre, que falleció abintcstato en esta corte, se pre- . D. Gabriel Gonzaler Maltraídos }.- ¡ ¡ sentarán á deducirlo en c£, término de *o dias ante elSr.…</t>
  </si>
  <si>
    <t>Arr, Federico</t>
  </si>
  <si>
    <t>Federico Arr</t>
  </si>
  <si>
    <t>…ado de langqidez .nocial í exigiéndoles juramento de hacerlo fielmente, y de decir ver lable. dad en lo que en raron de ello manifiesten, „.;Nó se hah eqüivomdb los qúe^ntenqué el príncipe Federico Arr.148. Habiéndo delincuentes prófugos se circulárári sin Gi]illérín6 de‘PfúsÍA 'éspirá al írono déGrecia; creemos que el 'pérdida dé tiempo éxhoitbs y oficios adoqde corresponda para su 'gobieríto francés opófz su pretensión; pero aun se duda haga ló captura y…</t>
  </si>
  <si>
    <t>Arriaza, Juan Bautista de</t>
  </si>
  <si>
    <t>Juan Bautista de Arriaza</t>
  </si>
  <si>
    <t>…óse felizmente el i.° de Octubre: Villavicencio recibió á; noso Cortés, D. Diego' Colon, D‘. Manuel María Cambronero y SS. MM.y AA. con la oficialidad de la armada que mandaba; en D. Juan Bautista de Arriaza. Se veftde en la librería de Perez, ca «1 muelle del Puerto de Sta. Maria. Envióle el Rey con ilimitado lle délas Carretas. i' mando para arreglar en el -departamento los- negocios dé la ar-' ■ . 1— Nomenclatura farmacéutica y -sinonimia general de farma nuda…</t>
  </si>
  <si>
    <t>Art</t>
  </si>
  <si>
    <t>…otos ó mojo que tuve el honor de participar á V. E. en mi oficio de 5 del ac nes donde por algún motivo se hubiesen destruido. tual ,&lt;kbo añadir que el último-aviso que recibí del coronel Don Art. .33.... Los subdelegados cuidarán de que los dueño-; partíMániief Benedicto es dé la propia fecha desde Vilaller, asCgurán- , rolares-de bosques enclavados en los montes comunes 6 de pro-' dome que á pesar de las.marchas extraordinarias que ha hecho, y . pío…</t>
  </si>
  <si>
    <t>Art, Felipe Riera</t>
  </si>
  <si>
    <t>Felipe Riera Art</t>
  </si>
  <si>
    <t>…cias, con arreglo á las disposiciones de los el Ministerio del cargo de V. E., reducida á que no se impida el artículos 47, 48 y 49. uso de armas á los empleados por el empresario D. Felipe Riera Art. 53. Los que celebren contratos de aseguración para cual en las puertas y en las rondas, saliendo este fiador de la conducta quier Operación de tráfico de géneros prohibidos, bien en cali—~ de los armados por orden suya que tengan alguna tacha ó falta en dad…</t>
  </si>
  <si>
    <t>Arundel</t>
  </si>
  <si>
    <t>28/09/1830</t>
  </si>
  <si>
    <t>Gaceta de Madrid n.º 117</t>
  </si>
  <si>
    <t>…4 en los de primen; ¿estancia. " . Se Han nombrado 103 magistrados ‘érv ía clase”de presidentes, sábado último de Lulworth para la quinta de Wardour á donde las habia convidado el lord Arundel, y al día siguiente pasaron á consejeros y jueces inamovibles, y se continúa en la mudanza de Bath. SS. AA. RR._el duque de Burdeos y su hermana salen con los juzgados de paz. frecuencia 4 pasear acompañados de su-servidumbre : los dos prín Interin serefiarn»…</t>
  </si>
  <si>
    <t>…tas á la pared' ____Carlos x acaba de arrendar en roo libras esterlinas al a fio con gruesos trávesafiós, con un colchón de tela fuerte. Este últi Ja quinta de Wardour, propia del lord Arundel. Con todo', se mo método presenta todavía, sin.embargo, algunos inconvenien dice que S. M. no debe concluir definitivamente este contrato has tes; para evitarlos se ha creído conveniente introducir en las cárta que haya recibido de Viene ciertas noticias que…</t>
  </si>
  <si>
    <t>Arzobispo</t>
  </si>
  <si>
    <t>98</t>
  </si>
  <si>
    <t>…s ordena informaros que si es cierto que las remas éff'- • Toledo ig de itero^ la nación no han ajccndido^ivsumircnqGé'schabian Apilad»,' ;■ ' " las nueve de la mañana S. Erna, el Sr. Arzobispo, vesesta desmejora no puede minorar de modo alguno su pr&amp;peridací r / tidp’áe /pontifical, las dignidades con mitra , y todo el cabildo de futura. cttáiiigps 7 racioneros con capas pluviales de tisú, se dirigió á la Milores y Seño res: ííi'íf,'%■ púqto*dé est…</t>
  </si>
  <si>
    <t>…cluyen las noticias de las provincias. nomías de la junta que la dirige, que á la abundancia de sus re Valencia. La sociedad económica de esta ciudad celebró el 8 cursos. El Excmo Sr. Arzobispo ha contribuido mensualmente de Knero su junta pública para distribuir los premios de industria 11ra sostenerle, con 6466 rs., 22 mrs. vn.; y con 20 r *jnensuay educación. Túvose el acto en una sala de las casas consistoriales,- {es el cabildo eclesiástico. El…</t>
  </si>
  <si>
    <t>24/08/1830</t>
  </si>
  <si>
    <t>Gaceta de Madrid n.º 102</t>
  </si>
  <si>
    <t>…s congreso federal, de cuyas tareas esperábamos grandes beneficios. pal'fue general el saqueo del dia ap; los muebles, la bibliote ca , la secretaría, los bienes pertenecientes al Sr. Arzobispo, los PRAHCIA. de su vicario general, el dinero que ambos tenían, todo ha sido Continuación de los acontecimientos de este reino según ios ferid- inutilizado ó arrojado al rio, ó sustraído por los que se intro dicos dt la capital. • dujeron en la casarUn perió…</t>
  </si>
  <si>
    <t>Ascoeta, Ezequiel</t>
  </si>
  <si>
    <t>Ezequiel Ascoeta</t>
  </si>
  <si>
    <t>…e ha encargado á Alisch-baja que ocupe á aleman, D. Alejandro Carril y dos suegros mas de la provincia-de Andrinópoüs con tropas disciplinadas. Ademas se le ha,dado orden S. Juan, D. Ezequiel Ascoeta, cordobés, y Doña Tránsito Agüe- ■ de mantener la mas severa disciplina,;y de abstenerse. .dé-iódo acto ro, azotada. ' arbitrario que pueda irritar los ánimos.Se cree qué esta orden se g.° «Que estas noticias las hubo dicho González por conduc debe al condé D…</t>
  </si>
  <si>
    <t>Asistente</t>
  </si>
  <si>
    <t>…economía de mas de 40 por 100 en el che se dió una función nueva y gratuita en el teatro, dispuesta portrasporte de las mercaderías, no se duda que pronto llegue la obra el Excmo. Sr. Asistente. La fachada estaba iluminada vistosamen hasta Xintz. te con luces de colores:-la escalera principal, guarnecida en toda____ Tres siglos hace que el territorio de Argel no se había visto su extensión con macetas de ñores y verduras. A cada señora seen el estad…</t>
  </si>
  <si>
    <t>Astein, Luis</t>
  </si>
  <si>
    <t>Luis Astein</t>
  </si>
  <si>
    <t>…ión de una renta fija para el.clero úi6ÍÍpo:&lt;ÍJkmün¿Joúrnal.') Avila, D. Joaquín Peré'z, tejidos de lana1. J ——El Courier desmiente, todavía deí modo mas. formal las yóccs Idem ,- D. Luis Astein;-piezas de máquinas deshilar lana.'" ' que. han corrido sobre Ja retirada de Mr. jfteí'y de la entrad» de 1 Sevilla., D. Josef María.Cisneros y ¿entiza; trilló, ' .-t Mr.Huskissonen el ministerio. r: , Granada, D. Manuel González, molduras doradas. ’ / .. ntA…</t>
  </si>
  <si>
    <t>Athaiin</t>
  </si>
  <si>
    <t>…sa de Orange; asi es que se aguarda con impaciencia él desenlace en el espacio de tres semanas colocaba las banderas francesas so de aquellos sucesos. Se na diferido la salida del general Athaiin. Se bre aquellas murallas en que se Habian estrellado en otro tiempo cree que no se verificará hasta principios de Octubre, y que al el poder y el orgullo de Cirios V; en fin, la que realizaba lo que mismo tiempo se expedirán para el conde Pozzo-di-Borgo laa…</t>
  </si>
  <si>
    <t>Athalin</t>
  </si>
  <si>
    <t>…a designándola con el nombre Jiabia visto precisado: A' esperar en las fronteras el ,pasaporte de Pe de globulina. Mr.'Lecann reconoce en la sangre la existencia del tersburgo. El general Athalin debió llegar á aqueílacorte el a ó hierro;én estado, de ósfide-, existencia que ya había sidb admitida (&amp; Nactmütji'- ■ . .''O-.- ,• , por Berzelius y comprobada por los químicos franceses; pero esteautor: ha probado ;¿liora que este oxide existía en la globu…</t>
  </si>
  <si>
    <t>Athalín</t>
  </si>
  <si>
    <t>…circunstancias, se presentan á repetir dar que el gabinete rusp reconozca muy pronto el nuevo gobierno á V. M. las protestas de amor, fidelidad y obediencia del pueblo Trances. El general Athalín será bien recibido en aquella corte, de Cádiz,, y a asegurar á V. M. que el espíritu y constantes votos inediante á que ya se han hecho en Riga los honores debidos á su dé estas corporaciones, y del vecindario y comercmque represen^ ‘carácter. El general Dieb…</t>
  </si>
  <si>
    <t>30/10/1830</t>
  </si>
  <si>
    <t>Gaceta de Madrid n.º 131</t>
  </si>
  <si>
    <t>…Empréstito Real de España 30. Rema ; ( Bflorado 26 de Setiembre. perpetua de ¡dem'39. Es imposible formar una ¡dea exacta de las venganzas que .'—i—Ha llegado de S. Petersburgo el general Athalin, y trae el los turcos; ejecutan en los desgraciados albaneses vencidos. Han reconocimiento de Rusia. (Monitor.) devastado. distritos enteros; las ciudades y los pueblos mas peque —De algunos dias á esta pártese ha.intentado turbar la tran mos han sido saquead…</t>
  </si>
  <si>
    <t>Atizábalo, Josef-María</t>
  </si>
  <si>
    <t>Josef-María Atizábalo</t>
  </si>
  <si>
    <t>…depar lámeteos de concurrieran á él, y para que asi conste, lo firmamos ios indica Venezuela, á nombre del de la república, una amnistía por el tér dos señores Lorenzo Bustillos, D. Josef-María Atizábalo y presmino de dos mées,-que comprendería»'todos los queso presenut- bítero Fernando AineVquita, de que certificamos, Lorenzo Busti renen este período; que observará j.cumplirá religiosamente. llos.__Josef Maríá Arizabalo._J-ernando Amezquita—Es copia. y.® Si…</t>
  </si>
  <si>
    <t>Atrieller</t>
  </si>
  <si>
    <t>….__Bilbaones desfavorables que se suponen, contraindicaban la operación , rio. ídem.—Cádiz ip ben—Sevilíi ij á idém.__Málaga 1 id.asi respecto á los fenómenos magnéticos., Cree el señor Atrieller, par á i seguo las ideas teóricas, y practicas que tiene &lt;dél magnetismo ani d'n__Granada 4 dafió._iAl?Cante -i b.__Mutcia á 4 dafió-L.Va mal , de las cuáles hizolarga narración, que lo expuesto ppr .Mr. lencia par dinero. —.Barcelona, á pesos fuertes 1. á x…</t>
  </si>
  <si>
    <t>Auckfend</t>
  </si>
  <si>
    <t>…scrito su velo sobre dPaAawd&amp;iotunafyas conttiturantazgo&gt;sir JamesGúitom, presidente del departamentode .Co eitmt dtl imperio. Por .¿no día las^tkulosidecstaaXta se preten mercio, lord Auckfend; presidente de la oficina de registro , Mr. día impedir a los franceses el uso del derecho que tenian para pe Grant; canciller del ducado de Lancaster, Iord»Holland ¡ coman» dir el restablecimiento de los Borbones. Los corazones leales se danu en tefe, lord H…</t>
  </si>
  <si>
    <t>Augusto</t>
  </si>
  <si>
    <t>…general el acta en que manifiestan su deseo de que la Bél — Ha» llegado á esta capital el duque de Brunswik-Oels, pro gica se separe de Holanda. cedente de Silesia; y S. A. R. el príncipe Augusto, que viene der La legión de la guardia nacional del oeste pasó revista el día las orillas del Rhin. 10, y mereció el mayor elogio por su aire marcial. — Miwt-ra Gaceta de Estado refiere detalladamente las evolu Anoche hubo alguna agitación en el cuartel de ar…</t>
  </si>
  <si>
    <t>AUhorp</t>
  </si>
  <si>
    <t>…ero que esperaba, que la fqrmz detes: Lord Qttjr, primer ministro-, el marques Üe LandsdOwn, mi dicho gobierno seria tai que no comprometiese la seguridad de nistro del Interior*, lord AUhorp, primer lord del Almirantaz Europa. (Gaceta de Francia.) go ; sir H. P-rnnelt, secretario de -Estado -y del dcpartameriM áa __Parece cierto que ia ciudadela de A m be res quedará evacuada Irlanda; Lord W.Rusiell, pagador general; el conde de Ge*üs&gt;- *«l a_5 d…</t>
  </si>
  <si>
    <t>Austin</t>
  </si>
  <si>
    <t>…s ble que el rio dsl Norte seria el límite que separase á los Estadosguias de la aduana tienen - cumplimiento, xi. La administración Unidos del reino de- Méjico. La expedición del capitán Austin cuidará de que en, los tiempos oportunos se hagan los aforos en proporcionará noticias muy interesantes acerca del curso y orillas los almacenes de aceite y jabón. 12. Liquidará cada seis meses el de este rio, poco conocido hasta ahora. ('Moniteur.) estado de…</t>
  </si>
  <si>
    <t>Austin, Henrique</t>
  </si>
  <si>
    <t>Henrique Austin</t>
  </si>
  <si>
    <t>…n sólrre las'reglas que 'se han de observar con las fábrtsas de esta clase se cita sobre todo el viage que hace en la actuali jcaj.de jaban f*rp, flcobro df derechos. \ 'V dad. el capitán Henrique Austin, de Nueva-Yorck: ai intento ha He dado cuenta1 ab Rht nuesttó Señor del expediepte*,promo preparado un barco de vapor y una escuna de 37 toneladas, y con vido por los diputadOs de comercio deMálaga sobre que se alcen estas dos embarcaciones ha debido traslada…</t>
  </si>
  <si>
    <t>AUSTRIA</t>
  </si>
  <si>
    <t>…este fin se ha dignado S. M. nom brar al comandante genera! de dichas Islas para presidente de la NOTICIAS EXTRANGERAS. junta, para vocales al marques de Villañueva del Prado, al conde AUSTRIA. del Valle de Salazar, i D. Juan Tabares, á D. Josef de Monteverde, 4 D. Juan Megliorihi, á D. Josef Cambreleng, á Don Vierta sj de Setiembre. Matías del Castillo Iriarite,i D. Gumersindo Moratin y á Don El conde de Lebzeltern, consejero íntimo, uno de nuestr…</t>
  </si>
  <si>
    <t>Austria, Juan de</t>
  </si>
  <si>
    <t>Juan de Austria</t>
  </si>
  <si>
    <t>…n, Antonio dé Nebrija y Pedro Memosura de que son susceptibles, y que no manifiestan sino aquí lendez Avilés. y allí algunos árboles infertiles y casi mutilados, tomarán con su 5" D. Juan de Austria, Fr. Luis de Granada, Martin de Az« bello ornamento aquel carácter de grandeza y utilidad que deben pilcueta, Pedro Chacón, D. Bernardino de Rebolledo y D. Luía anunciar una nación rica, industriosa y pujante. Aumentarán, la de Góngora. amenidad y la salubrid…</t>
  </si>
  <si>
    <t>Autran, Rafael González</t>
  </si>
  <si>
    <t>Rafael González Autran</t>
  </si>
  <si>
    <t>…. _ Murcia idem. idem.__Valencia J idem.__Barcelona á pesos fuer Honores de secretarios de S. M. tes par.__Zaragoza á 1__ Corufia } ái._Santiago 1 á ij—Des D. Francisco de Oteiza, D. Rafael González Autran, Don cuento de letras á razón de 3^ á 4 por 109 al año.» Acciones Pedro María Olive ^D. Julián Delgado, D., Francisco dé Paula del Banco 19 á 19F pesos fuertes. ' Alcalde, D/Manuel Luis Forner, D. Andrés,Ramón de Abuin, D. Joaquín Cidiel, D. Alfonso Carrero y…</t>
  </si>
  <si>
    <t>Av-</t>
  </si>
  <si>
    <t>…on.su territorio. Entre las medidas ¿opiadas por el Sultán en estos últimos tiem *»La Franpia por su parte cede á la Prusia,: pos se nota principalmente él destierro áNicomediadel coronel Av- i.9 Las cortas porciones del territorio, de Launstrodt' al norte ni bey .conocido ppr sus! muchas relaciones con los francos, por su del camino de Luxemburg y $arralui«. , car.acier^y por algunas,tnisiqnes dé que fue encargado. Anterior . *.° El país, llamado…</t>
  </si>
  <si>
    <t>Avella, Mariano Lucas</t>
  </si>
  <si>
    <t>Mariano Lucas Avella</t>
  </si>
  <si>
    <t>…mano. branza no son tan buenas como lo eran antes. ( Y de dónde nace* Barcelona, D. Antonio Romani, papel. De que antiguamente eran hijas de pequeños labradores, y hoy lo Madrid, D. Mariano Lucas Avella, adorno de canutitos de son.dé miserables pegujareros qué jamas han visto un animal. que papel de colores. (Se contittuard.) ks perteneciera. De aquí el despego de su, trato. . ; . Las circunstancias influyen en el producto de las vacas, y asi variedades; no…</t>
  </si>
  <si>
    <t>Avellaneda, Manuel Gómez de</t>
  </si>
  <si>
    <t>Manuel Gómez de Avellaneda</t>
  </si>
  <si>
    <t>…onio de que se ocupan útilmente en conservar y los Sres. D. Carlos Duarte y Zeneá, D. Francisco del- Cristo' ^ adelantarlas laboresque son, en el día,'mucha parte del poder Conde, D. Manuel Gómez de Avellaneda y D. AndrésCastella de los.jeinos, y del esplendor de los tronos. nos , como-diputados de los ayuntamientos dé las ciudades ,de San «No íodps jos agraciados están presentes. Muchos son los que tiago, Sta. María del Rosario y villa de Güanabacda eo la,Isla morando en pueblos dist…</t>
  </si>
  <si>
    <t>Avila, Gerónimo Romero de</t>
  </si>
  <si>
    <t>Gerónimo Romero de Avila</t>
  </si>
  <si>
    <t>…as; los fieros é indómitos metéoros, juntos con las y práctica del canto de órgano, según el moderno afilo. Su autor nubes, tendrán que inclinarse delante del poderoso cedro, y re D. Gerónimo Romero de Avila. Se hallará en las librería' de cibir de él la pus dulca leyes, para que no ejerzan sino sus pri- Perez y Sanz, de Novillo y de Ampos», y en la imprenta de mordiala funciones. El curso de Iss estaciones seguirá sin altera Dávila. \ .. . ¡ ' ción el inmutable…</t>
  </si>
  <si>
    <t>AVISO</t>
  </si>
  <si>
    <t>25/12/1830</t>
  </si>
  <si>
    <t>Gaceta de Madrid n.º 157</t>
  </si>
  <si>
    <t>…pof1 fállecimiénto incestado gj 6,314.... d^OO ««••••••• i'»,,,,•, • Madrid. 400............................ Tuy. el térmirto dé a'iYnláY'áCÜdárr i áédúcirle ante e) -^Sr. ÍMqdét, juez AVISO. prótectór'dé'los ReiKfÜó'sStales^jreperal y tíít'fi.^ásion dé Se desea saber el paradero de D. Luis Orlandi Bittagliere, capitan qúe fué ín'eí'regirniento vóhhrtariosde laCoiónaj 6 él de Mis 'heredero* , para- enterarlos de liba’ herencia. T.ós interesad &lt;v.…</t>
  </si>
  <si>
    <t>Ayala, Esteban de</t>
  </si>
  <si>
    <t>Esteban de Ayala</t>
  </si>
  <si>
    <t>…■ la Católica. aun a-.. ; dA ■: sido nombrado comisario general- deTndia»; el Rmc*,,)!^ ■ ; ii‘¡ '■ ■■&lt; -¡ardmod &lt;) ■ :¡rir ■ D. Juan Pablo de Priego. -p ;;j : •&lt; &gt;i v Tapia.. ; . D. Esteban de Ayala. ■ r i, c.t , ■. • - ¡ o ^ r. Sl, ¡- t&gt;b o - - r . D. josef María del Rio. i; i'.. ’. &gt; A. ; . 4» XSAI.ES tÓT*ÍlAÍl'-' " ’ .''.'i J.'Ó ó , ni;. I • ■ D. Agustín de Taviiaii' , - í- t: aivjv: :.n:q st-.y. . n j vs.-:--.,.: c¡. ..í,¡qotq 5’.;ay.:c^|c-r zftt , i…</t>
  </si>
  <si>
    <t>Ayer, Habiendo</t>
  </si>
  <si>
    <t>Habiendo Ayer</t>
  </si>
  <si>
    <t>…al Guerrero quedaba ayer en Ayacapisetla, de donde no se movía por impedírselo las fuerzas de S. E. el vicepresiden-• • Idem xj. • te.—Secretaría del consejo de gobierno. = Excmo. Sr. Habiendo Ayer la cámara de [Diputados concedió licencia al Presidente .procedido el consejo de Gobierno á la elección de ¡os dos asocia ■--'■ * * .. ’ Í ■ 7 ■ - • ' 1 ■ dos que con el Exento, Sr. Presidente de la suprema corte de jus? t; ticia deben ejercer el supremo pode…</t>
  </si>
  <si>
    <t>Ayuda, Juan de Dios</t>
  </si>
  <si>
    <t>Juan de Dios Ayuda</t>
  </si>
  <si>
    <t>…nta en el Skvtiia__ Ecija. Trigo de 36 á 45 rs. fanega: cebada de 13 . despacho y almacén de la.imprenta Real. á 14: aceite de 20 á si rs. arrobé. Examen de las aguas de Jaén, por D. Juan de Dios Ayuda, Sanlúcar. Trigo de 55 á 66 rs. faneca: cebada de 21 ¿ 33: tomo 3.0, en 8.°, papel 9 rs., pergamino 10. T aceite de 32 á 37 rs. arroba: vino de 34 a 100 pesos la bota, se— Ensayos del conde de Rümford , a tomos 8.°, papel 33 rs., gun su calidad. .pasta 41. :…</t>
  </si>
  <si>
    <t>Azaola, Gregorio González</t>
  </si>
  <si>
    <t>Gregorio González Azaola</t>
  </si>
  <si>
    <t>…. ! ' i' D. Bernardo Rui-Bamba. ' &lt;n,: - ^ -i-*í;í; l - D. Pedro Hurtado;de Corcuera. s ■■■ iiu tnusi , O J.TÍJ O D. Francisco Garriga. . v s&gt;.', r ^ y. .1 t\ í{ ’JJ ru.'íwlf o;. D. Gregorio González Azaola. . ví í . , JPpr,;renuncia que ha lfecho *1 R|no- P* -Frz Juaff- ;rf ra B«*UTd» y pór. Real decreto de 2W &amp;:4éuDicietn!^fc4l^P»1y3. de Isakel • Cruces de Comendadores de la Real Ordena-Americana • ■ la Católica. aun a-.. ; dA ■: sido nombrado comisario genera…</t>
  </si>
  <si>
    <t>Azcuénaga.'-Un</t>
  </si>
  <si>
    <t>…ertáis, una sangre que sidcnte-dcl senado que re instaló enBuenos-Aires el 16 de SO? debe derramarse en defensa dé vuestro .Rey.’’ Ai oir estas pala-r siembre, y vicepresidente el general Azcuénaga.'-Un acuerdo de bras Jo* dos saldados arrojan sus sable? lejos .de sí, y se acercan í dichO senado ,-firmado por el presidente y secretario, declara que manifestarcónla mayor ternura su reconocimiento al digno pas las. sesiones, 40 sergn públicas. tor quedes habia…</t>
  </si>
  <si>
    <t>Áznaiy.y, Benito</t>
  </si>
  <si>
    <t>Benito Áznaiy.y</t>
  </si>
  <si>
    <t>…. r*h*&gt;t h' •'• job, u-r-r&gt;--. ¡.‘ -.i ‘-i que abajo suscriben, con solo,-la excepcioaiporrpjirte.delSr. coro* -jíqY vosotros , pueblos,-conservad la actitud imponente con que nel D. Benito Áznaiy.y administrador de corred* D. Manuel Mif sabéis- aterrará ios' cnemigO»a!c ¡vuestra libertad; obedeced, la voz lanés, de-sujetarla aí voto 4&lt;t.Ía.i|ayori» del ..pueblo que constitu de las autoridades qur lnbek elegido , y ia-patria triunfará de las ye actujitjp…</t>
  </si>
  <si>
    <t>B, T.</t>
  </si>
  <si>
    <t>T. B</t>
  </si>
  <si>
    <t>…Ciudad Rodrigo. Trigo 20 4 26: centeno 15 4 17: ceba dor, melodrama de espectáculo en tres actos._Cons¡deraciones da 11 4 12. varias acerca de la guerra entre rusos y turcos , por D. T. B. 7 Ledetma. Trigo 16 4 ip: centeno 10 4 12: cebada 10. S.: un cuaderno en 8.° Se hallarán en la librería de Perez, y ea Madrigal. Trigo 12 4 13: centeno 8: cebada 7. Barcelona en la de Gaspar. Peñaranda. Trigo 11 4 13: centeno 8*: cebada 8. Filarmonía para gui…</t>
  </si>
  <si>
    <t>Ba, Luis López</t>
  </si>
  <si>
    <t>Luis López Ba</t>
  </si>
  <si>
    <t>…ieran dar miyor bar con esta fecha.-Tcndreislo entendido para su cumplimiento. extensión á sus remesas, para que las labores se conozcan me¡or, En Aranjuez á 24 de Mayo de i83o.=A D. Luis López Ba podrán hacerlo aparte de las muestras, sujetándose al reconocillesteros. mientro ordinario de la aduana , y pagando ó afianzando los dere chos , como va prevenido, para el caso en que con pretexto de Instrucción aprobada por S. M. á que se refiere el antecede…</t>
  </si>
  <si>
    <t>…rante no fija. veniente á su cumplími*nto.:= Está rubricado de la Real mano. No se empleará en el hilado del cadillo ni de la trama sino En S. Ildefonso á 30 de Agosto de 1830.=:A D. Luis López Ba lanas de vellón sin mezcla de las excluidas tales, como la que se llesteros. llama pelada, y la de cordero ó borrego, que expresamente se pro AVISO OFICIA!.. híben. Conforme á lo resuelto por el Rey nuestro Señor la provi- Las demas cualidades de los paños y…</t>
  </si>
  <si>
    <t>Ballesteros, Diego López</t>
  </si>
  <si>
    <t>Diego López Ballesteros</t>
  </si>
  <si>
    <t>…XI . ¡íi fir . í landres $6j.JiParis ;r $, 18 á. i^^^tandfr ijtócfic. a par. ,’ D. Antero Cantón. .. ;l &lt;T . ? .m- ,-í J.R'iibaq ¿i. daño. .Cádiz:4...idenv!4i$énllá.rí. idern.—^’ D. Diego López Ballesteros. , •.( y-;c -■ ga F.benefició _1 Granada,.i.F, 'daño.^JMíca^^.,ái.,'T?^í«urciy;ia^J D. Juan Félix Calbo Caballero. . . . . . i _lValehcia ,f idetn.^_Barcelona á ^es¡qs 'fuertes páirí^Zaragpza í ’ D, Miguel de Landa. . ■, . ’ D. Rafael Pízarro y-Valdoq., 0. ;…</t>
  </si>
  <si>
    <t>Ballesteros, Luis López</t>
  </si>
  <si>
    <t>Luis López Ballesteros</t>
  </si>
  <si>
    <t>…general Guilleminot y el Devlet—Nysiri (gefe del minis lado de la Real Mano. =rPalacio 23 de Diciembre de x82p.es A terio)^, y á este modo otras. Al concluirse la cena Mr. Gordon D. Luis López Ballesteros. brindó a la salud del Sultán , lo que fue celebrado con mucha al jiro/ orden comunicada al intendente general del ejército sobre ad gazara: bebieron con alegría los turcos, excepto el reis-effen— di, quien vaciló un momento; pero después de una señal que le…</t>
  </si>
  <si>
    <t>…non. bien al.valor.de los que las proponen que i la fuerza material que Excmo. Sr. D. Luis María de Solazar. las ha deéjetutar; y á lá manera que no degradan al poder de un Excmo. Sr. D. Luis López Ballesteros. ' ' ejército los vanos resultado»' dé lo que voluntaria y singularmente ' Excmo. Sr. conde de Montealegre. emprenden ciertos soldados muy ardorosos,-tampoco la nación es Excmo. Sr. D. Juan Marta dé? Villavícencio. pañola puede perder ett' la- Opinión de su p…</t>
  </si>
  <si>
    <t>…ha de Guatemala se lee con fecha 2 de Octubre spEsfá señalado de la Real mano =En Palacio á 6 de Enero da que el 25 del mes anterior había salido de aquella ciudad una di 1830.esA D. Luis López Ballesteros. visión del ejército libertador, al mando del coronel Gutiérrez, con la comisión de pacificar el estado de Nicaragua, y la parle in Real orden con varias disposiciones sobre el ramo de lanías y me-, surreccionada de Honduras, sobre cuyo suceso anadia, que no…</t>
  </si>
  <si>
    <t>18/02/1830</t>
  </si>
  <si>
    <t>Gaceta de Madrid n.º 21</t>
  </si>
  <si>
    <t>…ér‘^.elf'"‘ibfácr 1 ? en dado satisfechos. &lt;^1 hq'-,-w;::* ¡.b Dr. ■ M^dri3’en|ía liéréríá áe ^erez ¿ y éh ías prpvTníias ¿n'fós '... j 1‘) '-V &gt; ::j "S-n—¿O" iíiuí rl•* El Eicmo. Sr. D. Luis López Ballesteros ; Secretario dé .Esta ¿é hubiéren suscrito. Eq la^mísmas librerías^ sé.Italia deyiénfa^dtf do y del • Despacho-de Hacienda ; ha felicitado ál¡ R*t nuestro Se- cha obra completa éxt ¿oí todir^ én'8.° ' •—-—"Los, ' iukrrptóres^aí '^iiir^ÍMriV :$é jfttentiÁit/i…</t>
  </si>
  <si>
    <t>…ntendido, y dispondréis su cumplimiento Ru 4° bricado de la Real mano de S. M. = En Palacio á 18 de Alario Habiendo tomado en consideración los graves perjuicios que se de i83o.=A D. Luis López Ballesteros.</t>
  </si>
  <si>
    <t>09/11/1830</t>
  </si>
  <si>
    <t>Gaceta de Madrid n.º 136</t>
  </si>
  <si>
    <t>…¡rodeará de, zarzal óespinos para que po puedan ser roiAtendiendo á la importancia de los distingitidos servitiósque das.por los ganados,-ó dañadas por la&lt;&gt;.personas. (ta prestado D. Luis López Ballesteros, mi Secretario del Despa Art. ro. Áí acabar.de hacer la plantación ó al día inmediato se le procurará dar el .primer riego, a fin de facilitar luego su ar cho de Hacienda , y queriendo darle una ¡prueba de la aceptación que me merecen sus continuas y penosas…</t>
  </si>
  <si>
    <t>Baltimore</t>
  </si>
  <si>
    <t>18/05/1830</t>
  </si>
  <si>
    <t>Gaceta de Madrid n.º 60</t>
  </si>
  <si>
    <t>…el de adquisiciones para la Corona. Así és que no separado, por cédula del Rey. la representación que ejercieron en los nuevos paises fue la de unos »El Maryland fue concedido al lord Baltimore en 163» ; y los comisionados ó empleados Reales, premiados mas ó menos por los' emigrados,que compraron á los indios el territorio, establecieron Reyes, según sus servicios ó méritos, como podian haberlo sido su gobierno. en la Península ú otros dominios de E…</t>
  </si>
  <si>
    <t>Bamola-, Joscl</t>
  </si>
  <si>
    <t>Joscl Bamola-</t>
  </si>
  <si>
    <t>…A^AaifiSfM.-:-TrigQi&gt;da:40&lt;4'^4mdfiMnine García y fallecimiento de D. Francisco Albuerne, á D. Josct'Ra—} hadi dee«'4si&gt;r óeeít* Ói &lt;34 4eroba4- vind-d» lO'iMVÜidimon de la Peda y D. Joscl Bamola- pará iina canongía de la ca S-C-Trigo-de-¡3^ ru 4'40^w(Luwgatiawefta&gt;dej4b tedral-de Segorve, vacante por fallecimiento deD.JoscfMartH ar»eÍ)r! VÍ^«de'V4¿4 ’jb¡StJ&amp;.i;t a-j ulqmsio ouiv ad sa on laus oí nez Xoaisa, 4 D. Podro Antonio Lazcano.y Guzmaiv:pita pi…</t>
  </si>
  <si>
    <t>Bandkra</t>
  </si>
  <si>
    <t>13/05/1830</t>
  </si>
  <si>
    <t>Gaceta de Madrid n.º 58</t>
  </si>
  <si>
    <t>…itubeará, ya en aceptar la soberanía de Grecia- (GaMar rúceos , te han terminado amistosamente} en consecuencia Mr. crta dt Francia.") ^ PUíigl, consejero de legacionde S. M.L,yel capitán Bandkra, _Con fecha y de Enero avisan de Calcuta que la casa de Pal-' comandante da la escuadra'austríaca, por una parte , y Mr. Bcao- mers y compañía habia québradó’, y que el descubierto sube á mas iiel, cónsul ‘general dé Marruecos en Gibraltar, por la otra, ir-i…</t>
  </si>
  <si>
    <t>Banqueri, Justo Josef</t>
  </si>
  <si>
    <t>Justo Josef Banqueri</t>
  </si>
  <si>
    <t>…iduos de di■■■■ . r v ■ cha jupta no asistierón por e tar ausentes , y solo concurrieron los concedido. r.\ La,artillería ha hecho, prqdigjos; y. nuestra escuadra, batiendo Sres. .D. Justo Josef Banqueri, D. Manuel Cortes, D. Mariano á Argeldurante tres dias^pqpde rivalizar,/coa la roemeria/ííela 0PH»ze|iMí.4e $ep61y.eóa, , y el. secretario de ella D. Juan López escuadra, inglesa de lord Exmouth. ,, \ :.j ■ .* Pefialver de la Torre.. •-..flítóf Jícho. Excrno^…</t>
  </si>
  <si>
    <t>Baquero, Manuel García</t>
  </si>
  <si>
    <t>Manuel García Baquero</t>
  </si>
  <si>
    <t>…1819, rústicVuft réá!. nuestro Señor nombrar párauna ración de la iglesia catedral de Adicional al reglamento para el cuerdo' de Ingenieros, rustica Guadix , vacante por muerte de D. Manuel García Baquero, i 4 ;■ D. Antonio Salcedo; para otra de la catedral;de Canaria, por as Adicional de-reemplazos del ejército én 1817,4.?,“ rústica censo de Di Antonio Porlier, y no haber tomado posesión Don a rs i (Se continuará^) ' 1 t/.« Francisco Mendoza,[ í D. Pedro Manr…</t>
  </si>
  <si>
    <t>Bar, Josef</t>
  </si>
  <si>
    <t>Josef Bar</t>
  </si>
  <si>
    <t>…mando del general D. Pablo Morillo. tonio Crespo Iñigo; y para una canongía de Santander, vacante El arribo de este ejército puso fin a la revolución de Vene por fallecimiento de D. Josef Bar ñola, á D. Esteban Scnen de zuela. La isla de Margarita, úmeo punto que quedaba por pacifi Arza. car, se entregó al general español, que perdonó á los cabecillas VARIEDADES. que quedaron en ella (uno de estos fue el llamado general Arízmendi), y habiendo deja…</t>
  </si>
  <si>
    <t>Barcena, Manuel Sóhral y</t>
  </si>
  <si>
    <t>Manuel Sóhral y Barcena</t>
  </si>
  <si>
    <t>…antería, se disponía para cargarlos; pero ello* Frontera, vacante por..fallecimientode D. Fernando Josef Zuloeluego qué ló advirtieron, echaron á huir: antes de anochecer lle ta,4 D. Manuel Sóhral y Barcena.. gamos á las puertas de Medeah, cuyos principales habitantes sa Pan una ración &gt; de la colegial de Alfaro, vacante, por pro» lieron á nuestro encuentro, y las tropas se acamparon, fuera de la mocion de D.. DinúsoGarcía Llórente, á D. Gregorio Eulogio cuidad,…</t>
  </si>
  <si>
    <t>Bardají, María Antonia</t>
  </si>
  <si>
    <t>María Antonia Bardají</t>
  </si>
  <si>
    <t>…ta y en la de entrada de capitalistas extrangeros y nacionales, y la ocupación Sánchez. de muchos de sus habitantes, que antes perecían en la miseria. — Se cita á los herederos de Doña María Antonia Bardají pa Nosotros nos limitamos por ahora á este veraz y sencillo bos ra que en el término de 15 dias comparezcan en el juzgado del quejo , al cual si lo creyéremos necesario añadiríamos también una Sr. Suarez y escribanía de Castro ¿ enterarse de cierta solicitud…</t>
  </si>
  <si>
    <t>Bardají, Rosalía</t>
  </si>
  <si>
    <t>Rosalía Bardají</t>
  </si>
  <si>
    <t>…éremos necesario añadiríamos también una Sr. Suarez y escribanía de Castro ¿ enterarse de cierta solicitud sota del precio de los víveres comparado con el de los pueblos hecha por Doña Rosalía Bardají, sobrina de aquella; con aperciinmediatos, pan desvanecer hasta la absurda idea de que se ha au bimianto que pasado dicho término les parará perjuicio. SUPLEMENTO</t>
  </si>
  <si>
    <t>Bárnola, Josef</t>
  </si>
  <si>
    <t>Josef Bárnola</t>
  </si>
  <si>
    <t>…uña fuer i canongía de la de Málaga, y fallecimiento de D. Francisco Al- te indisposición al encargado de su redacción. La obra se halla ve buerñé ¿ á D. Josef Ramón de la Peña y D. Josef Bárnola: para nal en los puntos citados en el prospecto en Madrid á izo rs. en dos r'áciÓúes de la de Jaén, por fallecimiento de D. Miguel Pan- rústica y 136 en pasta, y en las provincias 8 rs. mas por los por corBó, y ño haber tenido efecto el nombramiento hecho en…</t>
  </si>
  <si>
    <t>Baro, Florentino López</t>
  </si>
  <si>
    <t>Florentino López Baro</t>
  </si>
  <si>
    <t>…omo-la isla de Chapan cor ____ Se cita i los que se consideren acreedores á los bienes queda respondían á la provincia de Arracan,que era de los birmanes. dos por fallecimiento de D. Florentino López Baro, escribano No obstante, el lord Amherst después de algunas negociaciones que fue del número de esta villa, para que dentro del término de infructuosas declaró la guerra á los birmanes que venian á echar ao días, contados desde la publicación de este aviso, se…</t>
  </si>
  <si>
    <t>Barón</t>
  </si>
  <si>
    <t>…y á las leyes del reino , juré fi intenciones se presentan bajo el punto de vista mas odioso. delidad i su dinastía- He renovado varias veces el juramento como «Os he manifestado, Sr. Barón, todos mis deseos, y os supli elector , y en lo que toca á la fidelidad al Rey, la he prometido co, ignorando á quien debo dirigirme, que tengáis a bien pre como caballero de San Luis y de las demas órdenes de S. M. sentarlos á quien de derecho corresponda, y…</t>
  </si>
  <si>
    <t>Barra, Francisco Javier</t>
  </si>
  <si>
    <t>Francisco Javier Barra</t>
  </si>
  <si>
    <t>588</t>
  </si>
  <si>
    <t>…gamos por un momento ,eh ¡qúé hay instituciones terreno y representar en el papel los proyectos de: canales, por políticas absolutamente1 buenas, é instituciones'políticas notoria D. Francisco Javier Barra, en 4.°, con tina lámina grande. Sector mente malas. Supóngase, décimos, que el góbiérúó antigUo de que Hará en U librería de Sojo, calle de las Carretas, su précio 1 s rs. se habla en el. argumento prbpuésto, es bárbaro ,1 sanguinario, rui .—... Valeria y Be…</t>
  </si>
  <si>
    <t>Barrafon, Domingo María</t>
  </si>
  <si>
    <t>Domingo María Barrafon</t>
  </si>
  <si>
    <t>…e nombró una comisión para su examen. brar para e 1 corregimiento de Madrid ‘al ihtendente del Principa-* Mr. Portal en nombre de su comisión presenta otro provecto do de Cataluña D. Domingo María Barrafon.</t>
  </si>
  <si>
    <t>Barragan, Juan</t>
  </si>
  <si>
    <t>Juan Barragan</t>
  </si>
  <si>
    <t>…ar la vista en él obispado de Pamplona á D. Javier Andriani, canónigo dcHueslas hazañas que bajo vuestras órdenes han ilustrado los ejércitos de . ca; para el obispado de; Ceuta á D. Juan Barragan, canónigo de S. M. I., mi augusto amigo y cufiado, sin que mi consideración se Toledo. En el mismo consistorio declaró S. S. cardenales de Ja detenga en los servicios que habéis hecho á Europa, ajustando una ■ Sta. iglesia romana del - orden; de presbíteros ,…</t>
  </si>
  <si>
    <t>Barricarte, Petra</t>
  </si>
  <si>
    <t>Petra Barricarte</t>
  </si>
  <si>
    <t>…iego de condiciones se ma Valladolid. Trigo de 14 á 16 rs. fanega: cebada á 13: aceite nifestarán en la escribanía de Raya. U8 rs. arroba: vino i 22 id. •&gt; : — Se cita y emplaza á Doña Petra Barricarte, á cuya instancia Vizcaya__ Bilbao. Trigo de 32 á 34 rs. fanega: cebada de se retuvieron en la oficina de renovación de vales Reales seis, tres 16 á 18 id. consolidados de too pesos números 109,634, 109,632 /109,634, En todas las provincias se espera una mas…</t>
  </si>
  <si>
    <t>Barrié, Juan Francisco</t>
  </si>
  <si>
    <t>Juan Francisco Barrié</t>
  </si>
  <si>
    <t>…stintas carpetas, los corrientes Córdoba................... D. Felipe Ochaita y compañía. y los perjudicados; en la inteligencia de que los Vales que sean Coruiía................. D. Juan Francisco Barrié. presentados sin estos requisitos, serán devueltos á sus. dueños para Cuenca.................... D. Josef Escolar, y Noriega. el debido arreglo. - ¡ .■-. &lt; Granada................ D. Francisco de Paula Vejarano, Los extractos de inscripción de la deuda consol…</t>
  </si>
  <si>
    <t>Barros, Pedro Ignacio</t>
  </si>
  <si>
    <t>Pedro Ignacio Barros</t>
  </si>
  <si>
    <t>…empleados otomanos se hallan Luna, D. Solano Moral, Di Narciso Luna, D. Angel Mariano confusos con esta peligrosa disposición dé Jos ánimos: de. aquí es Colina y sus dos hermanos, D. Pedro Ignacio Barros, D. Tomas que el bajá deScútari ,.generalmente temido por su crueldad, ha re Gordíllo, D- Vicente Mercado, D. Angel Mariano Pasos, Don cibido orden terminante de rétirarse á la Albania, siguiendo el ca Domingo Sotomayor, D. Domingo Ocampo, D.Carlos Fortrer, m…</t>
  </si>
  <si>
    <t>Bathurst</t>
  </si>
  <si>
    <t>…por donde debe pasar para que den las disposi neció algún tiempo en su ca'rruage, y después subió á casa del ciones necesarias, á fin de facilitar y realizar la ejecución de este conde Bathurst para ver-maniobrar las tropas. Luego que el Rey proyecto, cuyos resultados prometen grandes ventajas al comercio acompañado del duque de Wellington , del. de Cumberlánd , del y á la industria. Príncipe de esté' título, dé'los duques de Glocester y Susex , de…</t>
  </si>
  <si>
    <t>Baúle</t>
  </si>
  <si>
    <t>…en el Sitio de Corinto, y el aria meglió cesar di vhere, can— ' ;24,8oI.... 400.. Sevilla. tada por dicha Señora en los Arabes, del maestro Paccini, puesta1 para piano solo por el Sr. Baúle. Continúa abierta la suscripcioíi &gt; (hasta entregar el cuaderno gratis á los suscriptores que han con-'' tinuado todo el año), 4 razón de óo rs. por- cada trimestre, en* En la extracción de la Real lotería primitiva, celebrada en la los almacenes de Mintegui…</t>
  </si>
  <si>
    <t>Baulenas, Jaime</t>
  </si>
  <si>
    <t>Jaime Baulenas</t>
  </si>
  <si>
    <t>…-lá actualidad común. , ■ , ; , . ■ Cádiz, Pl'Manuel Iglesias Vázquez, fécula de batatas y papas.' manitiéitari éér necesario.-En la carrera dé Francia se'establécérí r Barcelona; D. Jaime Baulenas, dibujos con tinta de china. - tin servicio'í'gúáhtiente diárió en lós primeros meses del présente' Madrid , D. josef Martin , herramientas de carpintería. i* año, y en la de Andalucía quedará establecido ' desde principios Idem, Doña Joaquina Pivida!, bordad…</t>
  </si>
  <si>
    <t>Bautista, Juan</t>
  </si>
  <si>
    <t>Juan Bautista</t>
  </si>
  <si>
    <t>15/05/1830</t>
  </si>
  <si>
    <t>Gaceta de Madrid n.º 59</t>
  </si>
  <si>
    <t>…nte y Moriterron, y D. Ignacio de Zavala y Salazar, marchando con con plena libertad;que se respetarán sus propiedades; queJosobis- ellos • su secretario de ;juntas y diputaciones D. Juan Bautista de pWá cóHtinuarán *jéreiehdórsú minisftfuó; y gozarán íntegramente Arriéabalaga. JosdeMthós' y priVíítgiós que disfriitabán tejo la protección dé Esta diputación se presentó la mañana del 24 de Abril en el -fcí Reyés de FranCiá; y en fin, que por cónsécuenci…</t>
  </si>
  <si>
    <t>Bautista, Martin</t>
  </si>
  <si>
    <t>Martin Bautista</t>
  </si>
  <si>
    <t>…j.) par de Guzman y Piméntel. Real orden señalando término pata las solicitudes de conde coraciones a los militares procedentes de América. (Núm. 95,) 16. Fr. Juan de Jesús María, D. Martin Bautista dé Lanuza, Otra sobre reemplazo de quintos por sustitutos. (Núm. 96.) él'conde de Lemos, el Mtro. Vicente Espinel, D. Jorge Juan y D. Antonio de Ulloa. (Se continuará.) Otra para los voluntarios Realistas «le las provincias vasconga das que esten bajo las órd…</t>
  </si>
  <si>
    <t>Bayer, Francisco Perez</t>
  </si>
  <si>
    <t>Francisco Perez Bayer</t>
  </si>
  <si>
    <t>…nes y cuarenta y*cuatro varas de muelle: dos . La sociedad acordó ademas Ja impresión de dos elogios, del sa peñas de la magnitud de 9,510 pies cúbicos han ido á parar al agua bio D. Francisco Perez Bayer, presentado el primero sin nombra y orillas del muelle, y tres á seis brazas de fondo distantes del ci de autor , que se imprimirá á su frente si le manifiesta, y el se tado muelle tinas cuarenta varas. El referido comandante ha puesto gundo por el socio de n…</t>
  </si>
  <si>
    <t>Bayeu, Ramón</t>
  </si>
  <si>
    <t>Ramón Bayeu</t>
  </si>
  <si>
    <t>…to de D, Rafael,Mengs, 2 rs. Í31 id; • ’• ■■■• 1 • ' . Trece estampas grabadas al agua fuerte de vatios pensamientos^ Puerto deSta. María. Trigo de 50 i 60 rs. fanega:.cebada, por D. Ramón Bayeu, 11 rí. de 19 i so:-vino común de gS a 40 petos la bota de jo arrobas: La Madre del divino Redentor, por Bruneti, 6 n. id. superior de 90 i jqo; &gt; El Salvador del mundo, por el mismo profesor ,6 re. CataluSa—Barcelona. .Trigo la cuartera 48.rs. vn,: cebada Un…</t>
  </si>
  <si>
    <t>Bazan, Alvaro'de</t>
  </si>
  <si>
    <t>Alvaro'de Bazan</t>
  </si>
  <si>
    <t>…l. que hace las delicias y quita los pesares del hombre. 4.° D, Antonio Agustín, D. Sancho Dávila, D. Juan de Los caminos principales que se ven desnudos del adorno y her Austria, D. Alvaro'de Bazan, Antonio dé Nebrija y Pedro Memosura de que son susceptibles, y que no manifiestan sino aquí lendez Avilés. y allí algunos árboles infertiles y casi mutilados, tomarán con su 5" D. Juan de Austria, Fr. Luis de Granada, Martin de Az« bello ornamento aquel cará…</t>
  </si>
  <si>
    <t>Be, Manuel</t>
  </si>
  <si>
    <t>Manuel Be</t>
  </si>
  <si>
    <t>…te. y Serveto, pueblecitos inmediatos unos de otros en la cumbre del Art. 39. Las justicias usarán de la falcultad que las está con Pirineo, viendo que el coronel del 3.0 de línea D. Manuel Be cedida por el art. 19 de la citada ordenanza con respecto á dar li nedicto partia de Ainsa con ,400 hombres y algunos carabineros cencias á los vecinos de sus pueblos para cortar uno ú otro pie de para atacarlos, concibieron el desatinado intento de dirigirse…</t>
  </si>
  <si>
    <t>Becquey</t>
  </si>
  <si>
    <t>29/05/1830</t>
  </si>
  <si>
    <t>Gaceta de Madrid n.º 65</t>
  </si>
  <si>
    <t>…s que mandan las fuerzas británicas en el Medi suprimida aquella dirección', habiendo S. M. concedido su retiro terráneo, han recibido nuevas instrucciones respecto á la expedi al Sr. Becquey, que la obtenía, y separado estos ramos del róinis- ción de Argel, y se nota mucho movimiento en sus escuadras: la ferio de lo interior (Monitor). mayor parte de estas se reunirá en Malta. —, -Ayer antes de ir S. M. i misa recibió en audiencia particu »E1 alm…</t>
  </si>
  <si>
    <t>Behkendorf.-</t>
  </si>
  <si>
    <t>17/04/1830</t>
  </si>
  <si>
    <t>Gaceta de Madrid n.º 46</t>
  </si>
  <si>
    <t>…gastos, • El Emperador Nicolás salió de San Pétcrsburgo el dia 1 5 de la organización de la caja de amortización, la intervención de los Marzo por la tarde,acompañado del ayudante general Behkendorf.- ingresos establecida con admirable sencillez1, ese centro de vigilan Sé dirige S. M. I. á'Nowgtáod, y no se dice si su vuelta-será* cia y de unidad dado á los diferentes ramos de la hacienda, la Cuen pronto ó tarde. .......................... * ta y razón de…</t>
  </si>
  <si>
    <t>Belliard</t>
  </si>
  <si>
    <t>…ente. AUSTRIA. Real orden, comunicada al Inspector ¿eneral de infantería, seña Viena 37 de Agosto. lando las autoridades que han de entender en la admisión de Ha llegado i esta el general Belliard con carta del Rey de loé . sustitutos del reemplazo del año actual. franceses, participando al Emperador su advenimiento al trono. He dado cuenta al Rey nuestro Señor del oficio de V. E. de El general de caballería barón de Frimont ha salido inme 3 de Julio ú…</t>
  </si>
  <si>
    <t>…ado de todo 1 , AUSTRIA. S. M, y con presencia ademas de lo que manifiesta el Consejo en ... • Vienes de Agosto. su acordada de 22 de Mayo último acerca de las referidas dudas, El general Belliard tuvo ayer una conferencia con el principe ha tenido á bien declarar en cuanto á la primera , que por cada deMetternich: hoy tiene audiencia particular del Emperador en voluntario que ton presentado ó presenten los pueblos, después de Schocnbrun. (Corresponsal…</t>
  </si>
  <si>
    <t>…Hacienda, se ha servido resolver , que en lu .. Xa Gaceta de la Corte de hoy dice: «Qué et teniente general gar del quince por ciento de derecho real que actualmente adeu- francés conde Belliard había entregado á S. M. el Emperador, en dan los géneros prohibidos que se decomisan, se cobre el treinta. la audiencia que le dió el 4 en el palacio de Schóenbrünn, tina car ta en que el Rey Luis Felipe participaba i S. M. I. su advenimienpor ciento cuando s…</t>
  </si>
  <si>
    <t>…para ellos, y que habrán podido hablar libremente con Máanen sus clientes. (.fckftáWr tosWi '&amp;$,Us.Í ^ l :&gt; i T O A dente de lá'piíilé.----------- ——El 15 llegó á esta capital el general Belliard de vuelta de su i; ? »■ . b no c viage ¿ Viena, el cual ha traído:éaVtafs autógrafas de S. M. el Em Oi-fV :j/h ■'?. r.y'ÍO r: r-íu perador de Austria pafáéL'ísfy-y, láiRWMIde los franceses, rí , Fondos -l^fe^^piSBonipfifttapé 9fb ■ " ‘ El 15.murió desgráciiíc…</t>
  </si>
  <si>
    <t>Belon, Jo.ef</t>
  </si>
  <si>
    <t>Jo.ef Belon</t>
  </si>
  <si>
    <t>…rque eran fieles al Soberano y verdaderos ami guardia Real y su juzgado, con motivo dél fallecimiento intestado gos del pais; declararon tumultuariamente la independencia, y co de D. Jo.ef Belon, alcaide que fue de; los cuarteles del Real metieron en sus escritos, manifiestos y proclamas, insultos lew mas cuerpo de Guardias de la Persona del Rey nuestro Señor, se cita groseros, y errores los mas absurdos contra el Rey, la España y y emplaza á todos l…</t>
  </si>
  <si>
    <t>Beltran, Fructuoso</t>
  </si>
  <si>
    <t>Fructuoso Beltran</t>
  </si>
  <si>
    <t>…anaderos. (Id) Morant y D. Francisco Soler y Vargas; la universidad general de Otra sobre el modo de dirigir los ayuntamientos la correspon Ja isla de Menorca por comisión dada al Sr. D. Fructuoso Beltran dencia oficial. {Núm. 38) del Rey, y el ayuntamiento de la ciudad de Tarragona por medio Otra sobre los derechos que en ciertos casos han de pagar á su de una reverente exposición. entrada el algodón. {Id) CAMBIOS DEL DIA. Los caminos de hierro, que por la fa…</t>
  </si>
  <si>
    <t>Benditrinarios, Javier de León</t>
  </si>
  <si>
    <t>Javier de León Benditrinarios</t>
  </si>
  <si>
    <t>…lico mas bello y ve __— Poema al feliz natalicio de la Ser,ma. Sra. Infanta de-Espa nerable. Sistemas políticos que hoy encarecen mucho ciertos doc ña Do&amp;a Makía Isabel Luisa, por D. Javier de León Benditrinarios, sóir á nue.tró ehtéttder turbulentos , complicados, débi cho. Véndese en las librerías de Sojo y Cuesta, á a rs. » les y detestables; mas en verdad que si fuéramos á varíarlos para — — Se halla vacante una plaza de cirujano de la Real familia, poner en su lu…</t>
  </si>
  <si>
    <t>Benedicto</t>
  </si>
  <si>
    <t>…á los subdelegadas los daños disponiendo que el segundo bata'ion de Saboya ocupe á Aínsa " que adviertan, en cuyo caso solo percibirán la tercera parte de la mientras* regresa el coronel Benedicto; y que el brigadier coronel pena qurse exija al denunciado. Dichos visitadores jamas percibi de Almansa, con 300 hombres de su cuerpo, y dos compañías del rán gratificación ni agasajos de los pueblos que visitasen, pues si se provincial deSegovia observe á Be…</t>
  </si>
  <si>
    <t>Benedicto, Manuel</t>
  </si>
  <si>
    <t>Manuel Benedicto</t>
  </si>
  <si>
    <t>…ontrarias á los principios -de la religión mahomé- cuerpos de voluntarios Realistas, Carabineros y tropa de linea. tana, aquellos se han unido al pueblo. La residencia de S. A. en D. Manuel Benedicto, coronel del 3.0 de iínea, había dejado por la isla de Chalki, y su continuo trato con los griegos de esta isla, esto sus posiciones para ir en persecución de los revolucionarios, desagradan á los turcos; por otra parte Ja conducta de la tropa, y eh la noche…</t>
  </si>
  <si>
    <t>Beni</t>
  </si>
  <si>
    <t>…lo. Los prctendiatttá-diiigirin sul fadicituda deérrO de po diasV La junta qe inspección de cscuelas. de esta ciudad, pr«¡didn contadoa desde ata fecha, aleqnffem? de ayuntamiento D. Beni por su gobernadbc el marital de campo P. ¿uan ||iuia Mii8n«^ to Mu&amp;iz da C»tro. franca* dé porte. •• &gt;•*. .■ . • i. ■' , \t,lK ■■ ' ‘1*1 ■ :vs.J.«..-vV.v.’A -S, '.A.’. ■■.........■■ *oqiÍ4 si: v&gt;í h .te.t hl' -8IJPMBIÉ»írO</t>
  </si>
  <si>
    <t>Benigno</t>
  </si>
  <si>
    <t>…lomas se estáisextehdicnclo, yüs dáiít-UiríSó S#4 ■ ' - .nm ‘ ’ mediatamente para su entrega.1 .•! t.j v..i. -i-. ' • . ■.&gt;&gt;/ , i.non tf'.^ranada^»^Do&amp;^Bbíí4;j ^Navas del Marques, D. Benigno -B&amp;JÉIÍW? ¿é^Qurrós, caiítav' Ayamonte, D. Manuel pomínguez, bacalao. ANUNCIOS. &lt; - — — » « v * 1 T? U MAvwneii «Mr Idem , D. Antonio Mendizabal, sacacorchos. se’Vxpres^ní -Ti:)! o: iÍ!ít¿Ji./n ¡v&gt; CrttríoTí -bh .-.-.i ;¡ Inttiior..; ó 7*on&gt;,n^T. |dejnq,US Gr…</t>
  </si>
  <si>
    <t>Benito</t>
  </si>
  <si>
    <t>PDF p. 6</t>
  </si>
  <si>
    <t>…o* calde mayor de la ciudad de Huesca, en Aragón, á D. León Gerj Fabuel, capitán retirado enéto de disperioen ia yjlla de Alca-' y para la de la villa de Camprodon, en Cataluña» á D. Benito: zar de S. Juan, que JaUécjóabintestzto en ella eldia 25 de-MáNBonct. zo .del año próximo pawdo, acudirán ¿ deducirlo en el juzgado llitll LOTEXIAS. de la capitanía general de Castilla, le Nueva».en. el ¡término de nue¿&gt; ve días; pues de lo contrario les patm…</t>
  </si>
  <si>
    <t>03/06/1830</t>
  </si>
  <si>
    <t>Gaceta de Madrid n.º 67</t>
  </si>
  <si>
    <t>…las diéz dé la mañana una diligee|cía¿ari'yitp-j Para utia media ración de la iglesia catedral de Coria, vacante lia y Bayona. _ . . por ascenso de D. Manuel Antonio Dominguez, á D. Benito Los miércolesá las diez de la mañana un triciclo p^t* y#tortja.</t>
  </si>
  <si>
    <t>Benito, Francisco</t>
  </si>
  <si>
    <t>Francisco Benito</t>
  </si>
  <si>
    <t>…as valientes y benemérita^ tropas de ésí'e'éjército, voluntarios: Rea la suerte de ostenur ipas inmediatamente su bizarría-, ha tenido i bien conceder al teniente coronel referido D. Francisco Benito listas y. Tercios armados' dé las tres provincias, encérgindó desdé Eraso &lt;¡l. empleo de coronel vivo.y efectivo de infantería con la luego á, los gefes y comandantes de división pasen jtimediatámente cruz. de S» Temando de,primera clase ;al teniente coronel…</t>
  </si>
  <si>
    <t>Bentinck, W.</t>
  </si>
  <si>
    <t>W. Bentinck</t>
  </si>
  <si>
    <t>09/02/1830</t>
  </si>
  <si>
    <t>Gaceta de Madrid n.º 17</t>
  </si>
  <si>
    <t>…el termómetro de Reauinur señala yi° bajo cero, lo que del congreso se trasladasen á Bogotá.” (Aun.) ■ para el clima de este pais es un fenómeno. Un» carta de Strampm anuncia que lord W. Bentinck, go — La fragata francesa Victorieuse, procedente deTolon, al man bernador general de la India , ha abolido las Suttís (ceremonia en do del capitán Guerin, fondeó el 23 del corriente en nuestra ba la que las viudas de Indostan se queman en la misma hoguera co…</t>
  </si>
  <si>
    <t>Bequer, Josef</t>
  </si>
  <si>
    <t>Josef Bequer</t>
  </si>
  <si>
    <t>…resentadas por los alumnos de todas las clases, los que papel 9 rs., pasta 13. (Se continuará.') merecieron el premio fueron: en la del natural D. Josef María Escazena, el accésit D. Josef Bequer. En la del yeso, D. Joaquín Diccionario franees-español y español-francés, por Nuñez Zuloaga. El de escultura dividido en dos clase?, D. Gabriel As- Taboada; tercera edición, hecha por la última publicada en Parts, torga en la primera, D. Rafael Palomino en l…</t>
  </si>
  <si>
    <t>Beresford</t>
  </si>
  <si>
    <t>…ió de Tolon el 30 de Setiembre, (&lt;Cotidiana,j ae hallaron entre otros convidados el conde Rosslyn, lord Aber'- ' El día 4 se reunió la Cámara de los Pares en tribunal de jus deén, lord Beresford, lord Ellenboroug, sir G. Murray, el can- ticia según lo habia resuelto en la sesión precedente. La delibera ciller del Echiquier, Mr. Herries y lord F. Sommerset. ción empezó á las doce y cuarto, y duró hasta las cuatro y media. El «¡mbajador de los Países-B…</t>
  </si>
  <si>
    <t>25/11/1830</t>
  </si>
  <si>
    <t>Gaceta de Madrid n.º 144</t>
  </si>
  <si>
    <t>…sencia. Al tiempo de brindar, una batería relativa áios contratos entre propietíirios y arrendadores de tierras. situada á la inmediación de la tienda nizo una salva de 21 caño El coronel Beresford dijo que nadie tañía derecho de interve nazos El embajador de Francia contestó en nombre del cuerpo nir en esta clase de convenios. diplomático^! brindis de Mustaf4,y en seguida la batería hizo Sir H. Harding declaró que en la próxima sesión presentaría otra…</t>
  </si>
  <si>
    <t>Bérlny, Juan</t>
  </si>
  <si>
    <t>Juan Bérlny</t>
  </si>
  <si>
    <t>…escribiinía de Santin; con apercibimiento de que Msado sin, ha ' létras á rázim de 4 por roo al año.__Vales Reales consolidados cerlo se declarará por ules herederos i D, Josef y D. Juan Bérlny 3^1 operaciones—Id. no consolidados pfr ’á 9$. doaga, que lo.han solicitado cemo hermano# do;lq aqr .Celodenú' EN EA;IMPRENTA REAL</t>
  </si>
  <si>
    <t>Bermudez, Ccan</t>
  </si>
  <si>
    <t>Ccan Bermudez</t>
  </si>
  <si>
    <t>…lasificar mejor los materiales 2,787.... 400....... Sevilla. que se vayan recogiendo, en los cuales se hará referencia á' la pá *0,798.... 400....... Idem. gina en que los cita el Sr. Ccan Bermudez en las memorias que es 11,666.... 400..400.............;............. .. S. Fernando. cribió para la vida del autor. 12,692.... 400.......40Ó........................... Madrid. —Almanaque náutico y efemérides astronómicas para el afío 4»/5*— 400..400-e.......…</t>
  </si>
  <si>
    <t>Bermudez, Juan Agustín Cean</t>
  </si>
  <si>
    <t>Juan Agustín Cean Bermudez</t>
  </si>
  <si>
    <t>…ústica; y en las provincias en las ya tala : ilustradas y acrecentadas ton notas, adiciones y documtn* anunciadas librerías. A los libreros qoe le compren en papel se les tos, por D. Juan Agustín Cean Bermudez, impresas de orden de dará á 20 rs. el ejemplar, y uno gratis por cada docena. S. M., en la imprenta Redi;año de rfsy, en cuatro tomos (1). —¿Instrucción y examen de ordenandosv. Contiene una clara exYa sc díjoen el núm. 136 de la Gaceta del año último, al pu…</t>
  </si>
  <si>
    <t>Bermudez, Salvador de Zea</t>
  </si>
  <si>
    <t>Salvador de Zea Bermudez</t>
  </si>
  <si>
    <t>…o ahora D.'Ignacio Solana. que festá consolidada la-independencia , ha echado de ver el'mundo D. Alejandro Aguado. que el cuerpo de la nueva república se halla mas vacilante y que D. Salvador de Zea Bermudez. bradizo que ló que comunmente se créia. D. Felipe Bernedo y Mabe;' * Otras deducciones no menos absurdas hacen los papeles revo D. Mauricio Cirios Onís. lucionarios, cuando discurren sobre el suceso deque hablamos. F). Josef María del Castillo. Todas se diri…</t>
  </si>
  <si>
    <t>Bernar</t>
  </si>
  <si>
    <t>…a, á D. Blas Leonardo Lozano: para el de Campos, dignidad Cámara debía hacer tres cosas: 1.* una rebaja considerable en los de la santa iglesia Catedral de Palencia, por muerte de D. Bernar impuestos: 2.* disminuir mucho los gastos: 3.a poner en circula do Mañueco, á D. Josef Manuel de Garayavieta; y para una ca ción valores mas sólidos. nongía de la catedral de Avila, por la de D. Andrés de Toro, á Después de alguna discusión se suspendió esta…</t>
  </si>
  <si>
    <t>…. 400............ Patencia. sucesores en las acciones y derechos de Doña Guadalupe de Gal1,040.... 400.............. Madrid. vez , uno de los cuatro herederos de los Excmos. S^es. D. Bernar 1,583... 406............. Reus. do de Galvez y Doña Feliciana St. Maxent, pan; que dentro del . 400 -......... Madrid. término de go días se presenten cn $i juzgado del Sr. Lasauca y ia,:o68....áótí . 400............. Barcelona. escribanía de Albóníga á instr…</t>
  </si>
  <si>
    <t>Bernard</t>
  </si>
  <si>
    <t>…as insinuaciones inju de lo mas notable queen ellos se halla? Pues está reducido á poco. riosas que han publicado algunos periódicos. (Monitor). El general Lafayette ha escrito al general Bernard lo que sigue: .—El Constitucional ha publicado las reflexiones siguientes so «Nosotros hemos nombrado un Rey popular y patriota; no airé bre la situación militar de i uropa. como algunos que hemos hecho la mejor de las repúblicas; sino »Ya puede asegurarse qu…</t>
  </si>
  <si>
    <t>Bernardo</t>
  </si>
  <si>
    <t>…dados á los alumnos beneméritos, unos por la corporación y otros por algunos socios zelosos, consistieron en libros, instrumen Acaban de fallecer en esta corte los Exentos. Sres. D. Bernardo tos de labor, cajas de pintura, dijes á las niñas, y medallas dede Riega, Di Cárlos O-Doneil y D. Manuel Zappino. plata á los sobresalientes. También se dieron premios á los maes tros.__Reconociendo, como es justo , la importancia de esas tareas . Entre los e…</t>
  </si>
  <si>
    <t>12/10/1830</t>
  </si>
  <si>
    <t>Gaceta de Madrid n.º 123</t>
  </si>
  <si>
    <t>…bra sin ha serVídtf Hombrarpara una ración de la catedral de Valladolid, quesea imultado por cstos.guapós, y amenazado dé ser hecho añivacante por promoción de D. Antonio Muñoz, á D. Bernardo co$.. No tenemos mas, remedio .que J? paciencia. ’. :2'„ '?■'* de Majada. -Moniilla ha recurrido á otrafarsa /invitando, á las Péñoras á que se presentasen á Bolivar suplicándole, que se’ quéde éntre no sotros.. Muchas se negaron,con pretextos frívolos, y las…</t>
  </si>
  <si>
    <t>Bernardo, Josef</t>
  </si>
  <si>
    <t>Josef Bernardo</t>
  </si>
  <si>
    <t>…los doba ; y de los que solo recuerda los siguientes: D. Josef*San Ro hombres que pueden tomar las armas pertenecen á la sociedad se mán , D. Inocencio del Moral y sus dos hijos, D. Josef Bernardo creta de que se h¿ hablado ; y los empleados otomanos se hallan Luna, D. Solano Moral, Di Narciso Luna, D. Angel Mariano confusos con esta peligrosa disposición dé Jos ánimos: de. aquí es Colina y sus dos hermanos, D. Pedro Ignacio Barros, D. Tomas que el baj…</t>
  </si>
  <si>
    <t>Berradie, Josef María</t>
  </si>
  <si>
    <t>Josef María Berradie</t>
  </si>
  <si>
    <t>…r salido heridos el citado teniente mera con su capitán D. Juan Lorenzo Mauleon, y 45 1* ó.*, del 6.° ligero D. Pedro Roca y un voluntario Realista, cazador igualmente con el suyo D. Josef María Berradie, fuese á ocupar del batallón número 4.® Todos, Excmo. Sr., gefes, oficiales y el alto de Ibafieta, situado entre la plaza Real de Vajearlos y las soldados se han portado de un modo muy satisfactorio y digno del Ventas de Abajo, porque en dicha plaza estaba el…</t>
  </si>
  <si>
    <t>Berry, Berquesa de</t>
  </si>
  <si>
    <t>Berquesa de Berry</t>
  </si>
  <si>
    <t>429</t>
  </si>
  <si>
    <t>…olon pasaría á Grenoble para inspeccionar las fortificaciones. Según los periódicos de París del 29 de Abril laScrma. Sra. du También habian llegado el teniente general Clouet, el conde Berquesa de Berry salió de aquella capital el día anterior con direc tier Savigni, comandante de una brigada del ejército expediciona ción á Blois, para esperar á SS. MM. Sicilianas. Desde allí parece rio, el barón Denniée , intendente general del mismo, y el conde que SS. MM.…</t>
  </si>
  <si>
    <t>Bertherene</t>
  </si>
  <si>
    <t>…s 3Ó|.^Paus.i5i7,r^anMnd!#r i 4 i be^^Binno en Ja adtura que está delante de la Península. La división al tina par^_Cádiifbencf*l_$cviHa f4;i Mepb^JiUlagad idcm^sGndo/dd, teniente general Bertherene arrojó, al enemigo del puqto aadá 4 4?fio«__AliqnHe4: jdeov-Jh^cia Fheneficip-JVíilflncie que ocupaba, y se apoderó da un* batería dt nueve cañones y don par—Barcelona 4 pesos fuertes idem__Zaragoza f daSo^.-Qirumorteros. fia f iden^^Santiagp. i idan^.Pesaien…</t>
  </si>
  <si>
    <t>Bittagliere, Luis Orlandi</t>
  </si>
  <si>
    <t>Luis Orlandi Bittagliere</t>
  </si>
  <si>
    <t>….... Tuy. el térmirto dé a'iYnláY'áCÜdárr i áédúcirle ante e) -^Sr. ÍMqdét, juez AVISO. prótectór'dé'los ReiKfÜó'sStales^jreperal y tíít'fi.^ásion dé Se desea saber el paradero de D. Luis Orlandi Bittagliere, capitan qúe fué ín'eí'regirniento vóhhrtariosde laCoiónaj 6 él de Mis 'heredero* , para- enterarlos de liba’ herencia. T.ós interesad &lt;v.' sé presentarán en la legación de Austria en esta.corte, parados efec hm quediao^rr^lfecMlM»^^^atffe.'ÉstábanLo'tódS'det…</t>
  </si>
  <si>
    <t>Blake, John</t>
  </si>
  <si>
    <t>John Blake</t>
  </si>
  <si>
    <t>26/10/1830</t>
  </si>
  <si>
    <t>Gaceta de Madrid n.º 129</t>
  </si>
  <si>
    <t>…todos espeten el mismo resultado’ que noso tubre de i83o.=;Franc¡scoTaded de Calomarde¿=Sr. Secretario del tros. (Globe and Tráveller.) ' '&lt;: Despacho de Estado. ___ _É1 teniente coronel John Blake, de Furvo, católico romano, fue instalado el miércoles último en calidad de corregidor (maire) PARTE NO OFICIAL. de la ciudad de Gailoway. Este es el primer nombramiento de esta clase que se ha verificado en Irlanda desde que. se adoptó el Hit de la emancipac…</t>
  </si>
  <si>
    <t>Blancor-Casariego, Rafael</t>
  </si>
  <si>
    <t>Rafael Blancor-Casariego</t>
  </si>
  <si>
    <t>…cuaderno des delafronteralleganal número qué ejlóshabian figurado an^ 4-° y adelantar el importe del siguiente. ; tes: reflexión de que so hicimos mérito^ cuando impugnábamos ___.D. Rafael Blancor-Casariego, vecino del Jugar de Tapia, en en lá Qaóita idtinva yérrmanálogot á este; porls suma celeridad eLprincipádo' de Astúrias, salió para América en clase de nave con que tuvimos qüe‘étcHbií&gt;eluartículo áelátivó'i la maleria.' wSt gante habrá unos 14 ó 15 años. Su…</t>
  </si>
  <si>
    <t>Blasco, Francisco</t>
  </si>
  <si>
    <t>Francisco Blasco</t>
  </si>
  <si>
    <t>…ó á la persona encargada de su cumplimiento—Está señalado de la Real mano.=En Palacio á su entrega, les ocurriese todavía duda sobre lo exacto de la liqui a de Octubre de 1830 =:A D. Francisco Blasco. dación, o de la legitimidad con que hubiesen sido extendidos lo* nuevos documentos, especialmente los de réditos; y en este caso Circular de la Dirección general de liquidación de la deuda del convendrá se advierta á los interesados, y se tenga también prese…</t>
  </si>
  <si>
    <t>Bo</t>
  </si>
  <si>
    <t>02/11/1830</t>
  </si>
  <si>
    <t>Gaceta de Madrid n.º 133</t>
  </si>
  <si>
    <t>541</t>
  </si>
  <si>
    <t>…sa propáetió^arrojarnos al mar, habia anunciado á los cónsules exba , en la ciudad y en las baterías de la costa hemos encontrado trangeros que ayer 3 nos atacaría: sin embargo el general Bo134 cañones. yer ha hecho un reconocimiento en los llanos de Mítidjiah, y Algunos días antes de llegar nuestra expedición se habian pre solo ha encentrado 200 hombres que se dispertaron al primer sentado infinidad de árabes y gente de otras tribus: el gefe que…</t>
  </si>
  <si>
    <t>Boilrmont</t>
  </si>
  <si>
    <t>…mbrar par* ubiese previsto no se habría escogido para lanzar esta funesta ten la dignidad de maestrescuela, coa eanongía aneja dé la. catedral dede discordia, el momento en que el general Boilrmont, único mi Tuy, vacante por muerte de D. Manuel Castaños! y &gt; Reyero , á litar del consejo de Ministros, se encontraba al otro lado del mar, D. Josef López Miranda: para tina eanongía y una ración de la cay en que parte de la Guardia Real estaba diseminada á 5…</t>
  </si>
  <si>
    <t>Boix, Josef Antonio Hurtado Matton y</t>
  </si>
  <si>
    <t>Josef Antonio Hurtado Matton y Boix</t>
  </si>
  <si>
    <t>…lase á 40 'rs. Francisco-Javier Govantes,.y fallecimiento de D. Francisco. Serafin en rústica, incluso el mapa, en Madrid én las libreríJs dB'Sojo, de Aranda, á D. Juan Rodríguez, D. Josef Antonio Hurtado Matton y Boix. En las provincias se hallará tambien ó' la rústicade Mendoza) y D. Francisco de Paular¡Garaia ,y- Sánchez. Y. por. por el precio de 42 rs. en Jas líbrerías siguientes!»Pamplona én la Reales decretos también ha tenido á bien (SI M. nombrar: para deLcngas; Lér…</t>
  </si>
  <si>
    <t>Bolívar</t>
  </si>
  <si>
    <t>30/03/1830</t>
  </si>
  <si>
    <t>Gaceta de Madrid n.º 38</t>
  </si>
  <si>
    <t>…mbiado • - • 7 ■ ■ ■ '■ ■ analogía había entre ella y nosotros.” Pues yo hallo mucha mas Caracas.) paridad si consulto la opinión pública. Esta cree que disuella la «¡Ojalá que el general Bolívar nos hubiese dejado'en las ago Cámara se reelegirá una mayoría semejante mucho mas fuerte y uni nías que supuso! ¡Ojalá que de buena.fe hubiera procurado nuestra da; mas la reina del mundo se .engaña; pues si el Rey con digni dicha! Pero ¡qué sentimientos tan…</t>
  </si>
  <si>
    <t>Bolivar</t>
  </si>
  <si>
    <t>…»S. M. el Rey de -Cerdeña !ál saber no porque contenga nada dé provecho, riñó solamente para mosue los fpncese* habian hecho salir de Tos dominios de sus reinos trAt á V. como el general Bolivar y susrsat,éiites denigran af, go 2 Carlos 'x. y su Familia se apresuró ájréúnir su Consejo , 'í quien bierno actual, aunqué-él aparenta en público estimar á los señores comunicó ta intención dé abdicar en1 favor del duque de Módena, Mosquejr#;.y Caicedo; pero…</t>
  </si>
  <si>
    <t>Bolsa</t>
  </si>
  <si>
    <t>…s bergantines de guerra españoles tkancia. Realista y Manzanares, sus comandantes los tenientes de navio París 29 de Mayo. D. Juan Sotelo y D. Honorio Sirera, bajo las órdenes del capitán Bolsa de hay. Cinco por ciento consolidados 104 f. 50 c. Ac de navio D. Josef Morales de los Ríos. El 24 del mismo fondea ciones del banco t9oo. Empréstito Real de España 86. Renta ron la fragata de guerra española Casilda, su comandante el de perpetua de idem //i.…</t>
  </si>
  <si>
    <t>Bombcl, Liidwig de</t>
  </si>
  <si>
    <t>Liidwig de Bombcl</t>
  </si>
  <si>
    <t>…jeto.de la.¡unta es auxiliar á U co ha concluido con la corte de Ñapóles algún asunto de la mayor misión régia con sus luces, conocimientos y noticias, consultando importancia. El conde Liidwig de Bombcl les, que hasta ahora ha esta con aquella en los casos que estime convenientes todo lo que bía representado á nuestro Soberano en la corte de Toscana , ha pueda contribuir al fomento de la agricultura, industria y co sido nombrado embajador para la de Lisboa A…</t>
  </si>
  <si>
    <t>Bon, F.</t>
  </si>
  <si>
    <t>F. Bon</t>
  </si>
  <si>
    <t>01/06/1830</t>
  </si>
  <si>
    <t>Gaceta de Madrid n.º 66</t>
  </si>
  <si>
    <t>…e Setiembre., __ con muchas observación» spbre estas, enfermedades. Por el profe^ Puertollano. Desde 8 de Junio á 8 de Setiembre. sor Villete. Traducidos de lá segunda edición por D. F. Bon*¿ Saelicts. Desde xy^de Junio á 15 de Siembre..... fon: un torno en -8.°, impreso,de orden supeñpr en la imprenta Sucedan. Dc*d« i.° de Junio 4 fin de Octubre, aunque pueden Real, dondese hallará á x.P;Js. fO rústica, y ' ^ ^ ( usarse con utilidad en cualquie…</t>
  </si>
  <si>
    <t>Bonaparte, Josef</t>
  </si>
  <si>
    <t>Josef Bonaparte</t>
  </si>
  <si>
    <t>…............. Idem. que la cuestión que nos ocupa no se resuelve con tanta facilidad. 15*410**** 400........................... Toledo. ¡Qué dicha para los aficionados á noticias! D. Josef Bonaparte, 43r.... 4OO............... ............ Granada. Rey que se titula de España y de las Indias, y en el dia Monar ca ilimitado ó disponible, acaba de publicar una.protesta á favor En la Extracción de la Real lotería primitiva, celebrada en la de su sobrino. El…</t>
  </si>
  <si>
    <t>Borbon, Carlota Joaquina de</t>
  </si>
  <si>
    <t>Carlota Joaquina de Borbon</t>
  </si>
  <si>
    <t>…porcionado, son. nías que suücien-’ tivo del fullea¡’in'éfifio' de su augusta Hermana la Reina viuda de tes para destruir y castigar la, audacia del traidor, escarmentán Portugal, Doña Carlota Joaquina de Borbon, se vista la corte de dolo de up modo ejemplar. Ademas, una columna, igual ha se Luto durante tre&gt; meses, uno y medio riguroso, y lo restante de guido por la, vía de Mompdx, y el general Olearyse movió de la alivio, debiéndose empezar acontar desde mañana 14…</t>
  </si>
  <si>
    <t>Bordju, Cristóbal</t>
  </si>
  <si>
    <t>Cristóbal Bordju</t>
  </si>
  <si>
    <t>…ocorro de losniñosde lá Inclusa. Se vende en las Aquilino Peres, D. Juan AgiidÓ Múzqüiz, D. Ramón María librerías de Rosales, Hurtado, Cuesta y C¡fuentes: su precio 3 rs. Montero, D. Cristóbal Bordju, D. Josef Higinio Archc, D. Jo -------Trabas en lenguage antigyo castellano al augusto enlace de sef Antonio Uriarte, D. Manuel Flores, D. Ramón Navarretc y SS. MM., por D. Agustín Duran. Algunos ejemplares que han Villamil y D. Eusebió de la'.Barcena. sobrad…</t>
  </si>
  <si>
    <t>Bory</t>
  </si>
  <si>
    <t>13/04/1830</t>
  </si>
  <si>
    <t>Gaceta de Madrid n.º 44</t>
  </si>
  <si>
    <t>…n^como sarisfaccion acoge cuawo tiene Telacion con las arPero han cesado ya las vejaciones reales que les hacnjifc. HaJ-.’ ,ép» y '!as'iíier.c¡as, ha adoptado ci plan que el mismo coronel Bory pasado el tiempo en que su uniou con un protestante se castiasbá- ‘tic M^ja .presentado para publicar su víage, después de haberlo con pena de muerte; en que se le podía quitar por ioo jfnnrok ' unl comisión del instituto á cuyo exámen lo había soel caballo q…</t>
  </si>
  <si>
    <t>Bory-de-Saint-y</t>
  </si>
  <si>
    <t>…ército del Perú, que estaba en Panamá,, sé le había dado órjlei» diendo que se lo haría presenteá S. S. y ásununcio en París.. para seguir al mismo punto. •'». ' &lt;: -’A í. . ’ ,E1 coronel Bory-de-Saint-y incent, que se halla en está^ca E! general O’Eeary ha sidó nombrado! encargado de Negocios piul hace un meses 1de vuelta dé su expedición ciéhfíficá'á hla Morca, cerca de «tos Estado»; y -se espera que vendrá .muy pronto. ,</t>
  </si>
  <si>
    <t>Bosbok, María Cribtinajsb</t>
  </si>
  <si>
    <t>María Cribtinajsb Bosbok</t>
  </si>
  <si>
    <t>…de la Espetany lá cachucha),,compuesto y dedicado .á S.iMvla-,Rsina, nuestra za de esta corte pata invertirlos en lós Enes-de su instituto................ «•Vttitiil *,ooo Señora Doña María Cribtinajsb Bosbok, por, D* P- Ab'erjiíz. Véndese á ro rs. en ja .librería de Miyar, calle del Príncipe. (dir continuará.) Se Ealla vacante la, plaza dé médico titular de la villa dej AVISOS. — Romeral, partido.de .Ocafia,,y se compone de- unp$‘459 vecinos; A 'ímtáñcia del proc…</t>
  </si>
  <si>
    <t>Bosi, G.</t>
  </si>
  <si>
    <t>G. Bosi</t>
  </si>
  <si>
    <t>19/08/1830</t>
  </si>
  <si>
    <t>Gaceta de Madrid n.º 100</t>
  </si>
  <si>
    <t>…y sin una moderada y respectiva temperatura no puede haber ve Dios y tres Angeles, pintado por A. del Sarto, y grabada por getación. Donde no hay bosques ni arbolados se padece en general G. Bosi, 10 rs. suma sequedad, y son efímeros y muy poces los productos que S. Pablo, primer ermitaño, pintado por J. Ribera, y graba da la tierra*, luego si demostramos que los árboles le proporcionan do por P. Griere, ao rs. aquellas ventajas, habremos de convenir…</t>
  </si>
  <si>
    <t>BosquiüondeFreche</t>
  </si>
  <si>
    <t>…untos: fue* baros que. vienen i. asesinarnos hasta laspuertas dé la ciudad., co ra de Francia, :en .quéo se -alteró momentáneamente-dias pasados; mo hicieron behodias hace coé .el coronel BosquiüondeFreche* asi: es que los fortdbs. tuvieron alguna subida en la bolsa de París aúlle, que acompañado de un oficial ,se:paseaba á veintei pasos de el día 11. Los cinco, por too consolidados, subieron:á 97 .fr. y : el nuestras avanzadas. v-ü, sv- ''‘m 10 c., y fueron mu…</t>
  </si>
  <si>
    <t>Bour-</t>
  </si>
  <si>
    <t>…rincipiarse se habia decidido que el embajada de Austria. (Courieri) Sr. Presidente procuraría recordar cuanto antes fuese posible i i El jueves por la tarde llegó á Dorcbester el mariscal Bour- todos los Pares ausentes de París ó fuera de Francia, el importan moot. S. E. viene de Argel, y ha desembarcado en Plimouth: al te deber que tienen obligación de cumplir; y que para dar tiempo día siguiente de au llegada por la mañana se fue i Lulworth-Cas— ¿…</t>
  </si>
  <si>
    <t>Bourmont</t>
  </si>
  <si>
    <t>…inquieto y afligido ahora con los tristes ciente. presentimientos de una furiosa borrasca. (G. de B.) ____Escriben de León que el 23 por la noche había llegado á aquella ciudad el general Bourmont; se decía que antes de ir á Madrid 7 de Mayo. Tolon pasaría á Grenoble para inspeccionar las fortificaciones. Según los periódicos de París del 29 de Abril laScrma. Sra. du También habian llegado el teniente general Clouet, el conde Berquesa de Berry salió de…</t>
  </si>
  <si>
    <t>11/05/1830</t>
  </si>
  <si>
    <t>Gaceta de Madrid n.º 57</t>
  </si>
  <si>
    <t>…y para interiores y exteriores de casas; reco Se ha sabido que S. A. el Delfin llegó el a3 de Abril á León, dos, y otras piezas para fábricas: jarrones ó vasos etruscos para y el general Bourmont á Tolon. flores y otras plantas, los que adem » de servir de adorno en los P" varios periódicos de esta se ha hablado de la deman jardines y dentro de las habitaciones son prerer:bles á los de barro da que Jos Sres. Habert y Wertheimbcr habian puesto á Don po…</t>
  </si>
  <si>
    <t>…das del mentario y tampoco fue admitido:' entonces eFDey se dirigió al ejército de ;Guipúzcoa,y en 14 de Octubre de i8x6eI*empleo de almirante Duperré para que intercediese con el general Bourmont, mariscal de1 campo de - ios Reales -ejércitos,- con -la: antigüedad de á fin de que no se verificase el asalto de la ciudad. El almirante 2/ de Abril de-1815 : durante la ¿poca del'gobierno revolucioDuperré dirigió un ayudante suyo ál general Bourmont notici…</t>
  </si>
  <si>
    <t>…icable satisfacción del cual.parece exagerado. El 30 de Junio hubo una acción muy san vecindario y demas concurrentes de los pueblos inmediatos,'que grienta , de cuyas resultas el general Bourmont tomó todos los velan empezar una sueva época de prosperidad para aquel país. El puestos que había delante de Argel; los soldados exasperados no director dió un viva ti Rey, que fue repetido con la expresión mas dieron cuartel á nadie en este dia. El enemigo v…</t>
  </si>
  <si>
    <t>Bourmónt</t>
  </si>
  <si>
    <t>…pensar. ' 1 ' ____ Por decreto del 14 dei corriente se ha servido S. M. elevar El triunfo que los.franceses han conseguido, apoderándose d¿ i la dignidad de Mariscal de Francia al conde Bourmónt, coman la plaza de Argel, no há sido mas rápido qué el'del bomhardeo dante en^efe del ejército expedicionario de Africa;.y por, otro del lord Exmouth, y aun considerado ¿ti su objeto inmediato, n¿ del mismo dia ha sido elevado á la de Par del reino el vicealm…</t>
  </si>
  <si>
    <t>…iego, pues trado cerca de roo millones de francos en plata y alhajas, con es de los documentos presentados no aparecía Ja razón de semejante peranzas de hallar mas. Suponen que el general Bourmont habia conducta , por lo que deseaba se le presentasen otros capaces de sa dicho que de esta suma se destinarían 40 millones al pago de los tisfacer su deseo. Pasando al segundo punto dijo, que á pesar de atrasos de la legión de Honor, y los demas á cubrir los…</t>
  </si>
  <si>
    <t>…timo los seguirá muy en breve; pero esto no ha sido —Conforme al parte fecha 10 de Julio en Alcazaba, dado por asi , porque el índice copiosísimo de materias con que la edición el general Bourmont al presidente del Consejo de Ministros, el se ha enriquecido , no ha podido expedirse en poco tiempo. Háse Dey de Argel ha mudado de dictámen, y en lugar de Liorna ha añadido también la cronología de Plutarco. En fin , nada se ha elegido ir a Ñipóles; pero la…</t>
  </si>
  <si>
    <t>14/08/1830</t>
  </si>
  <si>
    <t>Gaceta de Madrid n.º 98</t>
  </si>
  <si>
    <t>…S. Á. Re^il el duque de Burdeos 5 encar „ ... El bey de Titui llegó á hacer sis,sumisípn 'en elmqmqntoefl gando . almismo ..Lugarteniente del reino la proclam»$iúu del nucr qi% el general Bourmont. estaba Conferenciando con ei pey y con vo Rey, y el arregío de cosas perteneciente á la Real familia y á él almirante Duperré, única vez que este gmeral ha venido L Ar .los,que la acompañan. . gel: pero esta circunstancia.no. impidiá-que entregas^ sus armas,…</t>
  </si>
  <si>
    <t>…enia en llones paragastos urgentes. . vuelto al general Desprez. Mr. de Trelan, oficial de mérito y ayu 1 Se han recibido en París noticias de Argel hasta el día 4, algo dante del general Bourmont, á cuyo lado ha estado 20 a fíes, fue mas satisfactorias que las que anuncian las cartas de Tolon de an herido de una bala que le atravesó, las entrañas, y murió al cabo terior fecha. El. número de enfermos que tiene el ejército no pasa de media hora. de 3600…</t>
  </si>
  <si>
    <t>…o» p de Agosto» bajá ha hecho inútiles esfuerzos para revolucionar á los tuneciDéJavMttmes- ai^crarjeádií^^áliTo :~seílmpiiry gurí scha.&lt;Udo.,á;,U jeta mero de árabes que atacó al general Bourmont á su salida de Ble- para-Egipto; pero allí conseguirá lo mismo que en las demas par da no bajaba de 40, situado* en posiciones muy ventajosas; pero tes , y ai fin se vertí obligado i volverse á iCónstantinopla, tenién gracias al valiente gínpr^lílusptla retir…</t>
  </si>
  <si>
    <t>…Correspondencia de Argel j de Agosto. que he indicado convendría mejor que otra al estado de mi salud, debilitada mucho tiempo há, y alterada desde los últimos aconte El hijo del general Bourmont ha vuelto de Oran, cuyo Bey cimientos. se halla en la ciudad cercado por los árabes y turcos, que no quie Las desgracias, del hombre de bien deben merecer alguna con ren someterse al Rey de Francia» Ayer salieron para dicha plaza la sideración en Francia; per…</t>
  </si>
  <si>
    <t>…__» Aseguran, dice el Mensagero, que se ha recibido en esta radel puente de Rialto y otros puntos; durante la noche; hay patru • pital una carta de Argel con la noticia de que el general Bourmont llas que rondan los barrios mas populosos de la ciudad. La vigi se había visto precisado á refugiarse al navio almirante de resultas lancia con los extrangeros, que ya era muy activa, se ha hecho de un motín.” Esta carta será posterior al 18 de Agosto, pues l…</t>
  </si>
  <si>
    <t>23/09/1830</t>
  </si>
  <si>
    <t>Gaceta de Madrid n.º 115</t>
  </si>
  <si>
    <t>…anterior. nes ; embaucó á Paez y proyectó revoluciones para ajusticiar á Pa dilla y desterrar á Santander; y con un manejo bajo, rastrero y Se dice por cartas particulares que el general Bourmont con despreciable, se descubrió á sus mismas hechuras, que por último sus dos hijos han llegado á Mallorca en un buque austríaco. le han abandonado y despreciado al punto que se vé hoy por ese El 14 del corriente ha sido presentado á SS. MM. por Don fárrago de…</t>
  </si>
  <si>
    <t>Noticias it Argel. que estos días pasados- se vieron en la dase de jornaleros, deten haber influido muy poco, {pues dónde está el mal! Menester será Orden con que el general Bourmont participó al ejército de -decirlo: En la agitación moral de las clases superiores: en ese gus Africa la entrega del mando en ¿efe al general Clausel. to de innovación continua que atormenta á los espíritus sistemáti Artti 3 de Setiembre áe iSjo. £1 teniente g…</t>
  </si>
  <si>
    <t>…andante de amias de trun; y Palma 28 dt Setiembre. Bergantín austríaco Amantísimo, Cuando no podrían ellos imaginar que tan pequeño cuerpo espera n Algeciras'; lleva á su bordo al mariscal Bourmont con sus dos joa y tres criados. se siquiera á su columna que era cinco veces mayor que él, se en E contraron con que rompiendo un vivo fuego sobre ellos le han sostenido incesantemente con inesperado atrevimiento; dispután CAMBIOS BU OIA. doles palmo i palmo…</t>
  </si>
  <si>
    <t>…ir en elejérci- - Quien habiendo visto en la Gaceta del 13 nuestra promesa de to en clase de soldados, (/d.) dar una regla segura para conocer la opinión política' dedos pue _¿_El mariscal Bourmont con susidos hijos ha llegado'á lón- blos, haya notado después que nade dicen sobre el suhtolóá cuatro dres, y vive en la fonda de Bath, calle de Dover..( iris*».) números siguientes, en los cuales nos hasido forzoso ititérrumpir ____ La Abeja del Norte, refir…</t>
  </si>
  <si>
    <t>BoVes, Jcséf Tomas</t>
  </si>
  <si>
    <t>Jcséf Tomas BoVes</t>
  </si>
  <si>
    <t>…Ricapara una capellanía de coro de la primada americanos y europeos, y formado cuerpos respetables bajo las iglesia dé Toledo, por promoción de D. Manuel Crespo , á Don órdenes de D. Jcséf Tomas BoVes, D. Josef Yañez, D. Josef Tomas Fernández Sirria: para el arcedianato de Alava de le santa Cevallos, y otros valientes vasallos de S. M. La suerte de la guerra iglesia catedral de Calahorra, vacante por fallecimiento de D. Jo estuvo varia al principio-, pero…</t>
  </si>
  <si>
    <t>Boyer</t>
  </si>
  <si>
    <t>…es que- cierta distancia de sus murallas. tos rigen.'" Pero sin/hacer caso de tan extravagante proposición mandé , Conservar de este modo i sus hijos en su seno, en sus campos^ al general Boyer que coa su.brigada marchase á cercar la ciudad én sus talleres, en sus escuelas. - ; pormuestra derecha, y á atacarla por el punto que se halla entre * La rebája dé las cargas publicas; . » [ los caminos de Coleah y de Medeah, mientras que ta brigada del La c…</t>
  </si>
  <si>
    <t>Boyer, Pedro</t>
  </si>
  <si>
    <t>Pedro Boyer</t>
  </si>
  <si>
    <t>…ta, prisión que ftic de • tiArgely'de Sttintibrt El general Clausel ha conferido el man l t oo turcos condenados 4 morir de hambre; y ei fondo de este do de la tercera división al general Pedro Boyer, gefe de estado mar abunda en reliquias de U marina otomana; en medio de tantas mayor esotro tiempo de Rocbambeau, cuando fue á Una expedi desgracias recientes-; se habla de gloria ¡ pero Ja gloria no es para ción á la isla de Sto.'Domingo; drtpues sirvió en…</t>
  </si>
  <si>
    <t>Braco, Agustín</t>
  </si>
  <si>
    <t>Agustín Braco</t>
  </si>
  <si>
    <t>…y én las respectivas comisiones de las pro Menorca (Makonj. Doña Catalina Germán y Hugalde. vincias , desde ei dia io de este mes hasta el 1de -Octubre. Murcia.................... D. Agustín Braco. Durante estos lo dias se-suspenderán las trasferencias en el Oviedo................. . . D.. Rodrigo Antonio Alvarez. Gran Libró de» la deuda consolidada, para dar tugará las opera Patencia............ . D. Miguel Palacios. ciones de la presentación y liquid…</t>
  </si>
  <si>
    <t>Bravo</t>
  </si>
  <si>
    <t>…años, el intendente y el interventor general. el estado actual de los asuntos de Méjico, tenemos motivo para No jugarán en el acto público del remate la proposición ó creer que el general Bravo está en poder de Guerrero, según se proposiciones que vengan de sugeto ó sugetos á quienes él expre cre¡3 generalmente en Veracruz, al recibo’de las últimas noticias, sado Sr. Secretario del Despacho no haya reconocido aptos para que los amigos de Bravo procu…</t>
  </si>
  <si>
    <t>…é las tropas han que se animen sus indignos partidarios y. corran á engrosar las hecho hácia la Alta Italia. bandas del Sur; pero si desgraciadamente fuese cierta esta derrota del general Bravo, ¡cuál seria la suerte desdichada de esa repúbli IKCIÁTEMA. ' ca infeliz, puesta otra vez bajo el azote del infame y vengativo LSndres ar Je Setiembre. ' Guerrero!!! Nosotros queremos creer que los buenos mejicanos Fondos públicos. Tra por 100 consolidados,88…</t>
  </si>
  <si>
    <t>Brés, Félix</t>
  </si>
  <si>
    <t>Félix Brés</t>
  </si>
  <si>
    <t>…s del Elector de Hesse-Casel. No se sabe qué El Rey nuestro Señor se ha setvído nombrar á consulta de la resolución tomará la:Dieta;¿especio al Duque, que'parece dispues- Cámara Í D. Félix Brés para una canóngía de la iglesia colegial de to-i nritóbmeterse á las determinaciones de,aquel cuerpo;^ jfrmrr.) Santa Ana de la ciudad de Barcelona', vacante por promoción de —• Se. croe, que las sesiones uJel J^f-Jamenta idurarán hasta ¿du D. Andrés Guerra á…</t>
  </si>
  <si>
    <t>Brevilla, Jdsef</t>
  </si>
  <si>
    <t>Jdsef Brevilla</t>
  </si>
  <si>
    <t>…ientífico de esta Los dos primeros días del corriente el maestro de primeras obra.es bien conocido de^os profesores de la ciencia de curar, y letras de Sta. María la Real de Nieva D. Jdsef Brevilla, desacuer excusa hacer: su análisis yapología. Esta edición se halla enriquecida do del ayuntamiento y junta inspectora, celebró exámenes públi con un tratada de higieqeiaplicada ! la terapéutica. Se ha añadido cos de sus alumnos, que dieron también prúébas d…</t>
  </si>
  <si>
    <t>Bridgemann, N. O.</t>
  </si>
  <si>
    <t>N. O. Bridgemann</t>
  </si>
  <si>
    <t>…ada durmiendo un poco, y si El mismo dia 18 entró en cuarentena en Tírapol el féld-ml- gue menos mal esta mañana.” riscal Diebítsch-Sabalskanski. — la fragata inglesa Rattelsnake, capitán N. O. Bridgemann, ha naufragado en las costas de Argel de resultas del mismo temporal Petersburgo 24 Je Mayo. que caúsó la pérdida de dos,.buques franceses. Como el Dey se muestra favorable á los ingleses, confiamos én que habrán dado Es notorio que los kalmucos castigan i su…</t>
  </si>
  <si>
    <t>Brttsi, Eulalia</t>
  </si>
  <si>
    <t>Eulalia Brttsi</t>
  </si>
  <si>
    <t>…alud. ' : , - Idem, D. Pablo' Nadal, pañuelos de gasa. .. ESPAÑA^ . ■■ ,T.' : y - Idem, D. Francisco Julia y Ramoneda^tejidos de algodón f de lana. ./'• Madrid x A de Enero. Idem, Doña Eulalia Brttsi, caracteres de imprenta. 1 Idem , D.'Jacinto- Sala , tejidos de algodone, SS. MM.- 7 A A. corttinuan sin novedad en $ü importante sa Idem, Dí Josef Peira, tejidos-de seda, punto imperial. lud en esta capital. - ' , Idem, D. Josef Rogént-, algodón hilado- ¡ Id…</t>
  </si>
  <si>
    <t>Brun, Antonio Espinosa y</t>
  </si>
  <si>
    <t>Antonio Espinosa y Brun</t>
  </si>
  <si>
    <t>…s del Consejo supremo de HatUüda.,- v. r ,0,588.... 4OO■••••eeeeeepeMadxid. .. , . D. Ramón Valladolid, D. Victoriano de. Encima yPiedrt, Ü.l x . 1 . , r • * • , •'( ■ a . &gt; \ ' ' D. Antonio Espinosa y Brun , D. Pedro Demiflguez y D. Josef Blanco González. CAÑIZOS X)£Í DI4. 5 Secretarios de S.~Mi con ejt nielo de de'cretós. ''"'"i D. Manuel de Cristantés, D. Francisco de^Páula Córdóbié Londres gíf. París 15 rí. Santander par i i beneficio _ Ibarra, D. Joaquín Fo…</t>
  </si>
  <si>
    <t>Btlloch, Fernando</t>
  </si>
  <si>
    <t>Fernando Btlloch</t>
  </si>
  <si>
    <t>…saber,ó to llero D. Cárlos López de Longoria, y. unas letrillas dichas á coro davía lo dan á la nación con sus luces. Aun la sesión misma, según por D. Primo y D. Antonio Delgado, D. Fernando Btlloch y se trasluce de la relación que se nos ha remitido, se ha celebrado D. Antonio Gaviria, cuatro de los mas tiernecitos, siendo ambas con menos pompa de la acostumbrada. piezas composición del seminarista D. Fermín de ¡a Puente y Totana. (Reino de Murcia) Bajo…</t>
  </si>
  <si>
    <t>Buckarf, Pó-</t>
  </si>
  <si>
    <t>Pó- Buckarf</t>
  </si>
  <si>
    <t>…enikr navio,de 74 cañoneé, -yen ,el. de Okbta ViUQUIi. * las del Berezino, navio del mismo porte, y la de la Éystty, fragata , I 44-,El primero se construirá bajo la dirección del coronel Pó- Buckarf/t'jf áe Diciembre. poff» ingeniero de marina, y los ótrbs bajola.deIrcoronel detfnisHa Uegftdo á esta capital él general. Kisselew, nuevo presi mo cuerpo Stocke-, y todos tres lo serán segun el método de Sép-n dente de los dos principados. Al dia siguiente dé…</t>
  </si>
  <si>
    <t>Bueso, Gonzalo</t>
  </si>
  <si>
    <t>Gonzalo Bueso</t>
  </si>
  <si>
    <t>…oíkial López pór.su . ..Se cita á ios que se crean con derecho al vínculo fundado atentado contra el vicecónsul- Este y todos sus compañeros se han en la ciudad de Alrouñccar por D. Gonzalo Bueso, vecino que quejado al gobierno supremo y al del Estado: se cree que obten fue de Villacarrillo, y de cuyo vínculo se ha dado posesión, sin gan la satisfacción que piden; mas ya será tarde?, porque la Opi perjuicio de tercero, a D. Josef Bueso, vecino de Gran…</t>
  </si>
  <si>
    <t>Bueso, Josef</t>
  </si>
  <si>
    <t>Josef Bueso</t>
  </si>
  <si>
    <t>…Estado: se cree que obten fue de Villacarrillo, y de cuyo vínculo se ha dado posesión, sin gan la satisfacción que piden; mas ya será tarde?, porque la Opi perjuicio de tercero, a D. Josef Bueso, vecino de Granada, para nión del pueblo evta corrompida, y no ayuda poco á e,te daño la que en el término de 60 dias acudan i deducirlo ante el juzgado parcialidad del Censor. Real ordinario de la mencionada ciudad de Granada, y escriba Idem 32.. Siguen los…</t>
  </si>
  <si>
    <t>Bulhieres</t>
  </si>
  <si>
    <t>…l y glo Ei 20, después de haber ordenado que quedasen en Belideah dos riosa al Estado y á la civilización, como lo han sido las expedi batallones'con dos cañones á las órdenes del coronel Bulhieres, pa ciones de España, de Grecia y de Argel. ra asegurar las comunicaciones con Argel, y proporcionar víve Que los que han de ser juzgados lo sean, y no mas. res y forrages pava las tropas, se puso en movimiento lo restante Que, hablando siempre de Jemmapes y…</t>
  </si>
  <si>
    <t>Bulow</t>
  </si>
  <si>
    <t>20/11/1830</t>
  </si>
  <si>
    <t>Gaceta de Madrid n.º 141</t>
  </si>
  <si>
    <t>…go de un momento á otro. . , . tncra el conde de Aberdeea, el príncipe .de Talleyrand , el prín En Maguncia se .han hecho numerosos.preparativos dp defensa, cipe de Esterhazy y el barón Bulow; «l j barón Falck , ministro los cuales tienen én la mayor inquietud ycoosterftacioaá-sut ha del Rey de los Paites,-Bajos., no pudó concurrir por hallarse inbitantes: se almacenan con mucha abundancia víveres, y. forraget, dispucstó. Hé aqui las bese# sobre q…</t>
  </si>
  <si>
    <t>Búsqueta, Jaime</t>
  </si>
  <si>
    <t>Jaime Búsqueta</t>
  </si>
  <si>
    <t>…ador cada año, que todo el terreno se ha .de cavar, cinco veces ‘ Idem, ’D. Antonio Geláda, globo terráqueo. del todo; sin contar con el sembrado, cosecha y demas deáígttnps Idem, D. Jaime Búsqueta, estopillas. artículos pequeños; y cree que un labrador diestro cavará i 2 tods -• Madrid , D. Blas Martin, parra artificial. de tierra rada dia. Suponiendo un terreno de ,200 rods, en .mellos ; Idem, D. Francisco López . escopeta de pistón. . de 17 días á 12…</t>
  </si>
  <si>
    <t>Bustabajan</t>
  </si>
  <si>
    <t>06/03/1830</t>
  </si>
  <si>
    <t>Gaceta de Madrid n.º 28</t>
  </si>
  <si>
    <t>…tas tropas estarán a la defensiva, sin salir del Estado de Vera¡Augtiurgo de 14 del corriente sólo contiene, respecto á. ésta em* ttúz, 4 menos que no se vean atacadas pór las del general Bustabajan , unacarta de Varsovia en la que se reproducen las misma! toante, el cual marcha sobre Méjico. Ideas y motivos que hemos manifestado en otras ocasione». C04 Habiendo dejado 4 aquella ciudad Gúetréro para salir á su lodo se riotaen élláque el corresponsal cónv…</t>
  </si>
  <si>
    <t>Bustamante</t>
  </si>
  <si>
    <t>…bres dé todas cla Ver acruz /a de Enero. ves y profesiones: entortfó dé ésta augusta y respetable asamblea estaba la; Europa toda , qué por medio dé* sus representantes asistía El general Bustamante ha ocupado el palacio como .vicepre i la solemnidad, y una multitud de espectadores extraños á la es sidente. fera política, que representan á este pueblo que nuestras leyes lla Las tropas que Guerrero llevó á campaña para sostener su cau man á ser testigo de…</t>
  </si>
  <si>
    <t>Bustillos, Lorenzo</t>
  </si>
  <si>
    <t>Lorenzo Bustillos</t>
  </si>
  <si>
    <t>…............... 11,000 100,000 soportar; y aspirando las precitados señores comandante general Manaban, Ye, Tavoy, Tenasserim........ 21,000 51,000 D. Josef Arizabalo, y teniente coronel Lorenzo Bustillos á ha Assam y sus dependencias..................... 45,000 150,000 cer cesar la efusión de sangre, y economizar los enormísimos gas Malacca......................................................... 800 22,000 tos que tiene la república en la manutención y equip…</t>
  </si>
  <si>
    <t>Ca</t>
  </si>
  <si>
    <t>…rovincia, coronel gefe de la cuadrilla de Vilorta; del tan noble eP su objeto, y cuyos resultados debían ser proporcionar coronel de los Reales ejércitos D. Josef de Uranga , y de D. Ca salida a] exceso de población que habia en Francia, destinándolo á simiro Saenz de San Pedro, coronel gefe de la cuadrilla de Larealizar el proyecto de una extensa colonización. El éxito superó gúurdra , habéis dado el mas brillante ejemplo de valor, de subor…</t>
  </si>
  <si>
    <t>Caballero, Juan Félix Calbo</t>
  </si>
  <si>
    <t>Juan Félix Calbo Caballero</t>
  </si>
  <si>
    <t>….m- ,-í J.R'iibaq ¿i. daño. .Cádiz:4...idenv!4i$énllá.rí. idern.—^’ D. Diego López Ballesteros. , •.( y-;c -■ ga F.benefició _1 Granada,.i.F, 'daño.^JMíca^^.,ái.,'T?^í«urciy;ia^J D. Juan Félix Calbo Caballero. . . . . . i _lValehcia ,f idetn.^_Barcelona á ^es¡qs 'fuertes páirí^Zaragpza í ’ D, Miguel de Landa. . ■, . ’ D. Rafael Pízarro y-Valdoq., 0. ; j j -¿ A.’ id.^_-Corüña i ¡di_Sanliago ii id.^P^cueptpde^errás'á'ra■ D. Manuel Remon Zarco. 1 .j-. . ^ , y zón .de…</t>
  </si>
  <si>
    <t>Cabanes, Francisco Javier de</t>
  </si>
  <si>
    <t>Francisco Javier de Cabanes</t>
  </si>
  <si>
    <t>88</t>
  </si>
  <si>
    <t>…su memoria el tierno la misma para realizar la navegación, por el brigadier de infante llanto que derraman sobre su tumba su esposo , su hija , sus her ría de los Reales ejércitos D. Francisco Javier de Cabanes. Publí manos, sus amigos y los desgraciados, que nunca imploraron en va case de Real orden, y se hallará en las librerías de Matons y no su beneficencia. Boix, y de Sojo, á 40 reales cada ejemplar, inclusas las 118 lito grafías que representan los reconocimie…</t>
  </si>
  <si>
    <t>…e Antequera;-: én el obispado dé sula;: publicada de Reál orden por el brigadier de infantería de I09 Málaga, por muerte de D. Cayetano Palomo , Separación de Don Reales ejércitos D. Francisco Javier de Cabanes. Hállase á 40 'rs. Francisco-Javier Govantes,.y fallecimiento de D. Francisco. Serafin en rústica, incluso el mapa, en Madrid én las libreríJs dB'Sojo, de Aranda, á D. Juan Rodríguez, D. Josef Antonio Hurtado Matton y Boix. En las provincias se hallará tambie…</t>
  </si>
  <si>
    <t>Cabello, Anselmo</t>
  </si>
  <si>
    <t>Anselmo Cabello</t>
  </si>
  <si>
    <t>…e de AUST2IA. . Riga, sin que precediese el pago de derechos de los cuatrocientos cincuenta fardos del mismo artículo que introdujeron en aquellos Vitita g de Setiembre. almacenes D. Anselmo Cabello é hijos, del comercio de Santiago, fundándose en que el lino, como efecto voluminoso y combusti El Emperador ha mandado que se forme en el reino Lombar ble, no debe disfrutar del beneficio de los sets meses de espera do-Véneto una columna móvil, semejante á l…</t>
  </si>
  <si>
    <t>Cabeza, Basilio Angel</t>
  </si>
  <si>
    <t>Basilio Angel Cabeza</t>
  </si>
  <si>
    <t>31/07/1830</t>
  </si>
  <si>
    <t>Gaceta de Madrid n.º 92</t>
  </si>
  <si>
    <t>…los de la Corona de Castilla, copiados de ai de Julio para una canongía de Cartagena, vacante por falleci orden de S. M. de los registros del Real archivo de Simancas: tomiento de D. Basilio Angel Cabeza, á D. Joaquín Heredia. mo 5°, impreso dé orden del Rey nuestro Señor en la imprenta Entrada y salida dt buques en nuestros puertos. . Real. Sirve de continuación á la Colección de documentos concer nientes á las provincias Vascongadas. En este tomo .se incluy…</t>
  </si>
  <si>
    <t>Cabezón, Norberto</t>
  </si>
  <si>
    <t>Norberto Cabezón</t>
  </si>
  <si>
    <t>…han disminuido los dolores, en legial de' Roa , obispado de Ostna, vacante por promoción, de términos de haber podido tener S. M. un largo despacho, sin ex pe* Don Pedro Moreno, á D. Norberto Cabezón.. rimeptat novedad alguna. : PARTE NO OFICIA!. ‘ i;. Idem 22. El Rey nuestro Señor ha descansado muy bien toda la noche y no ha tenido novedad en todo este dia , continuando con su au NOTICIAS EXTRANGERAS. gusta Esposa y Real Familia disfrutando de la mejor s…</t>
  </si>
  <si>
    <t>Cacé, Rafael de</t>
  </si>
  <si>
    <t>Rafael de Cacé</t>
  </si>
  <si>
    <t>…obra. ___ Retrato imgafciál dt Mr., Te Roy: armonía de, los resul , MALES lOTÍtlAS. tados de.su medicina purgativa , con varios hechos , bien conocidos én lamédiciqa práctica, por D. Rafael de Cacé res, médicoNoticia de los pueblos'donde han cabido los premio/ mayores de Chrújano. Se vende á 2 reales en la'librería de Calleja.; la Real lotería moderna en el sorteo, de hoy. ___.Juego divertida de preguntáis y respuestas combinadas para Números. Premios.…</t>
  </si>
  <si>
    <t>Cadalso, Josef</t>
  </si>
  <si>
    <t>Josef Cadalso</t>
  </si>
  <si>
    <t>…la ninfa gritó; *yo soy la jandro Maurocordato, i 34 rs. rústica y 28 en pasta. _2Voninfa querida de Ceres: tú me quitas la vida; pero á lo menos me ches lúgubres, por el corónel D. Josef Cadalso, un tomo en consumo con prevenirte que bien pronto, seré vengada.” En efec 8.° menor, adornado con 2 láminas finas, á 7 rs. pasta—Jarrón, to, Erisichton, muriéndose de sed, no encontró gota de agita que pensamientos teológicos, 8.° á 13 rs. pasta.—jfawm, antí…</t>
  </si>
  <si>
    <t>Cal</t>
  </si>
  <si>
    <t>…mayor parte de la expedición y las tropas del coronel Morales neral Monte verde, salió con pasaporte para Curazao, y se intro á Cartagena, dirigiéndose por tierra la división del coronel Cal dujo en Santifé, donde volvió á emprender el medio de. revolu zada para operar sobre el reino de Santafé. Un sitio penoso y di cionar á Venezuela. Quedaron en aquella ciudad muchos de sus latado obligó á rendirse ¿ Cartagena, y en seguida hizo su entra amigos…</t>
  </si>
  <si>
    <t>Calderón, Juan Manuel</t>
  </si>
  <si>
    <t>Juan Manuel Calderón</t>
  </si>
  <si>
    <t>…e la guarnición de CátHpiche por la resultado esperaba: qué en la mañana de hoy se le presentó á nom forma de gobierno de república central. bre del Sr. comandante de este cuartel D. Juan Manuel Calderón, Reunidos en la habitad on del Sr. comandante de las armas los ge- el segundo ayudante del batallón i.® activo, capitán D.Gerónimo fes.de loscuerpos , oficiales de la guarnición, matinky empleados de López de Llergo', manifestándole que el cuerpo á que perten…</t>
  </si>
  <si>
    <t>Calleiros, Damian</t>
  </si>
  <si>
    <t>Damian Calleiros</t>
  </si>
  <si>
    <t>…tiano por VillatiúéVa, i 2 tomos, uno de índice, 8.° las quima y sexta, en la Paz. Xa compañía de artillería se ha 'marquilla, papel 188 , pasta 246. embarcado en el navio, con su capitán D. Damian Calleiros. El Aventures deTélémaquC parFénélon, 8.6, papel 13 , pasta 1-6. gefe de toda la tropa es el Sr. D. Gabriel Peréz, coronel del re Antiméfiticó por Tanin, 8.° marquilla , rústica 2 rs. gimiento de caballería dragones deXuzon-, que va abordo del Arte de la’ttia…</t>
  </si>
  <si>
    <t>Callejo, Candido</t>
  </si>
  <si>
    <t>Candido Callejo</t>
  </si>
  <si>
    <t>…ota de Borbon, hija del desgra principios necesarios, se presentarán por sí ó por apoderado al se ciado Luis xvi, hoy dia Delfina de Fráncia: un tomo en 8.°__ cretario de la junta D. Candido Callejo hasta el último, de Julio. Historia del judío errante, ó compendio histórico de los princi pales personages y de los mas ruidosos acontecimientos desde el ■■ ■ El Rey nuestro Señor se ha servido mandar que se provea primer siglo de la era cristiana hastael'pr…</t>
  </si>
  <si>
    <t>CalmOn</t>
  </si>
  <si>
    <t>…s desinteresados, y el pueblo, loco de contentó, gritaba aon los siguientes: i - ■ . v . ^ pOf ias ciiles: »;Qué modelo de patriotismo !H__Y ; adonde está Negocios extrangeros, el Sr. CalmOn; Guerra , el Coftde de éste patriotismo; pregunto yo. Si hay escisión, es evidente que Paez Rió Pardo; Marina , el marques de Paranagon; Rentas, el mar gana cuamo hay qué ganar, pues será gefe déla nueva república'. ques de BarbacehS; Interior,-el marques de…</t>
  </si>
  <si>
    <t>Calomahle, Francisco Tadeo</t>
  </si>
  <si>
    <t>Francisco Tadeo Calomahle</t>
  </si>
  <si>
    <t>…racia y Justicia, y se determina ti plimierrto.czSefaladó dé lá Real manó dé S. M.=En Palacio á 16 ■ frrjufuesto Je gastos para el atío próximo en este ramo. de Marzo de í8¡ó.zz:A D. Francisco Tadeo Calomahle. NOTICIAS EjíTRANGERAS. Por mi Real decreto que os dirigí en 18 de Majo del año pa sado de 1818 tuve á bien señalar, conforme con el dictamen de mi tukquia. Consejo de Ministros, la cantidad de 14.458,342 r$., 24 mrs. paré subvenir á los gastos y diversas ate…</t>
  </si>
  <si>
    <t>Calomarde, Francisco Tadeo</t>
  </si>
  <si>
    <t>Francisco Tadeo Calomarde</t>
  </si>
  <si>
    <t>…como también por el contrario los incorregi señalado de la Real mano.=En Palacio á i.° de Octubre de 1830.=;i bles; en la catréfra'deb crimen, que , ingratos á mi soberana indul A D. Francisco Tadeo Calomarde. gencia,'abrigan em fcuS‘pechos corrompidos ideas de turbulencia y PARTE NO OFICIAL. de&lt;traición,.cualquiera que sea la máscara con que encubran sus exíráeíos, pOrqut/inexorable de aquí en adelanté con ellos, el Reirías se purgará de estos malévolos con Ja ex…</t>
  </si>
  <si>
    <t>Calomarde, Francisco Tadeo de</t>
  </si>
  <si>
    <t>Francisco Tadeo de Calomarde</t>
  </si>
  <si>
    <t>…su cumplt- prescritas en el artículo 18. itiiento.tzF.sfá rubricado de la Real mano. = En Aranjuez á 5 de Art. 4/. Será pena común en todo delito de contrabando en Junio de 1830SA D. Francisco Tadeo de Calomarde.” ' segundo1Elgrado.comiso. A de! género- . que fuere materia del delito y hu Por el ministerio de Hacienda se ha expedido, con fecha i8 dé biere sido aprehendido. Mayo al director general de Minas, la Real orden siguiente: a.° Si no hubiere habido aprehensió…</t>
  </si>
  <si>
    <t>Calomarde.', Francisco Tadéo de</t>
  </si>
  <si>
    <t>Francisco Tadéo de Calomarde.'</t>
  </si>
  <si>
    <t>…z Labrador. de la révMuéíoh ¿que nó"éonsiste en bulhrde-prensas ni de pro Excmo. Sr. duque de Hiiar. , ■ v 1 clamaciones, y que es el único infalible testimonio del amor de Excmo. Sr. D. Francisco Tadéo de Calomarde.' los pueblos á sus Príncipes: entusiasmo que ateiyó en España el Excmo. Sr. D. Francisco Javier Castaños. año de 8 al tirano que tenia bajo su espada á toda la Europa, y Bandas de la Real orden de Damas nobles de. la Reina María abismaría en un instante como t…</t>
  </si>
  <si>
    <t>Calonge, Manuel</t>
  </si>
  <si>
    <t>Manuel Calonge</t>
  </si>
  <si>
    <t>…ra'lósihmchachós' ctoandp cóñiieñZaiffnfdédicar— ría dé seda,' ......................... '. '.' se á las faenas del campo.' En los días de grandes 'fatigas-campes Idem , D.’Juan y D. Manuel Calonge, galonería de oro, plata tres la leche sola', en; opiniori'dél'Sr/Ccbbett, es-méjOr’bebida y tejidos imitados al bordado/". ........... que la cerveza fuerte. ' i . ' ’ ■■ Salamanca , D. Jaime Ftitttqüera , objeto? de filigrana de plata. Conviene ordeñar bien…</t>
  </si>
  <si>
    <t>Caloso</t>
  </si>
  <si>
    <t>…entera de trigo y centeno, y sera preciso 5 os diferentes distritos de la Hungría 931. renovarlas; la mortandad ha sido 'mucha, sóHritcwo entre la cla ____El Gran Señor encargó al capitán Caloso manifestase á S. E.; se indigente; y de Figueira escriben que el mar se heló á la inme el conde Guilleminot, que si fuese gustoso al Rey de Francia én- diación de la-playa, y que en loscampos inmediatos ha sido pre viaria ¿París too jóvenes turcos, elegidosde…</t>
  </si>
  <si>
    <t>Calthorpe</t>
  </si>
  <si>
    <t>…en Salisbury y. Clarincarde Los lores Winchelsea, Richtnond,io sucesivo con les miras de la Puerta.,; . . &gt; - la proposición del apoyaron marques de Londonderry. * votoviÁ. : : El lord Calthorpe preguntó por qué se negaba el Ministerio á presentar los documentos^que se le pedian. : - .1 • .Vaijoviaji de Mayo. , ’El lord Aberden respondió:’xPorque lo creo perjudicial al Ayer dió el Emperador una grtti' cqthtda, i la qtie con servició de S. M.” ! curri…</t>
  </si>
  <si>
    <t>Calveíl, Jaime</t>
  </si>
  <si>
    <t>Jaime Calveíl</t>
  </si>
  <si>
    <t>06/02/1830</t>
  </si>
  <si>
    <t>Gaceta de Madrid n.º 16</t>
  </si>
  <si>
    <t>…ta las partes sep Por Real orden de * 1 de Noviembre del año pasado se ha tentrionales del Portugal; la del Tajo , que desde las faldas del dignado el Ruy nuestro Señor conceder á D. Jaime Calveíl, ve Guadarrama mantendría una comunicación útilísima con las pro cino-de Barcelona , privilegio exclusivo por cinco años para asegu vincias meridionales del mismo reino; la del Guadalquivir, o la rar la propiedad de una máquina que ha introducido del extranee…</t>
  </si>
  <si>
    <t>Camacho, Sebastian</t>
  </si>
  <si>
    <t>Sebastian Camacho</t>
  </si>
  <si>
    <t>vicecónsules, porque «teme que el primerq comete nuevo» Men terminado que.D. Sebastian Camacho pase á Lóndres en cíate de tados. . • ■ v. V.vió,"-i enviado-extraordinario. Las «lecciones van bien, y se espera que, También ce ha declarado. buena la, conducta del oficiar I«- si el,grito dccentraliimo,noeicoe á descomponerlo todo,.se re pez contra los dos…</t>
  </si>
  <si>
    <t>Cambreleng, Josef</t>
  </si>
  <si>
    <t>Josef Cambreleng</t>
  </si>
  <si>
    <t>…S EXTRANGERAS. junta, para vocales al marques de Villañueva del Prado, al conde AUSTRIA. del Valle de Salazar, i D. Juan Tabares, á D. Josef de Monteverde, 4 D. Juan Megliorihi, á D. Josef Cambreleng, á Don Vierta sj de Setiembre. Matías del Castillo Iriarite,i D. Gumersindo Moratin y á Don El conde de Lebzeltern, consejero íntimo, uno de nuestros Lorenzo Pastor; y para Secretario i D. Josef Sansón; siendo al mas. distinguidos diplomáticos, ha sido nombia…</t>
  </si>
  <si>
    <t>Camilo</t>
  </si>
  <si>
    <t>…eso, siendo preciso que se admitie 35 , todos tres naturales del mismo pueblo, y reos del rotío y ase* y ran sus proposiciones, si la Ioglaterra había de conservar su insinato del doctor Camilo y de la señora Bernardina SbtozzL (2Vó- fluencia en Portugal, y con las demás naciones. ticie del Giomo.) __ _ r » Eli conde de Aberdeen contestó que aunque era la tercera ó ___Escriben de Mondoví que el día 8 de Febrero próximo pa cuarteóte que se habíate de…</t>
  </si>
  <si>
    <t>Campbell</t>
  </si>
  <si>
    <t>…s de la grandeza de España, retardaría éste Monarca en, pedirle la paz, mandó desembarcar en la refrendada del escribano Montóya, se invita á todas las personas costa do Pegú al , general Campbell con úna división de $ á 68 que tengan noticia dél paradero y existencia de los libros de cargo hombres:, número insuficiente para alejarse mucho de las costas.. y data, de cualquiera otro papel, ó de algunos fondos correspon ... La toma de Rangum disipó las e…</t>
  </si>
  <si>
    <t>Campbell, Colín</t>
  </si>
  <si>
    <t>Colín Campbell</t>
  </si>
  <si>
    <t>…as. En seguida se discutió sóbre las á los oficiales del ejército y -marina inglesa. Nuestro teniente facuitades-que pedia la eomision encargada de formar la sumaria gobernador el general Colín Campbell (que-es el 'mismo que el para la acusación de los Ministros que firmaron los decretos de 2.5 año-de 1814 acompañó á Francia á Luis xvm) ha-pasado á bor -de Ago^o; y después de largos debates sobre si la Cámara tenia do con todo su estado mayor.'Dicen^ambien q…</t>
  </si>
  <si>
    <t>Campillo, Josef del</t>
  </si>
  <si>
    <t>Josef del Campillo</t>
  </si>
  <si>
    <t>…~ . ♦ s - ^ - ■* . ■ ■ . . ir. .i j.i q v 17. .D.;R»blode Su.María, el P, Picgo .Eaj.ñ62» Fr. Gej.;.. En socorro de cdaiu^ndí^’^aliB1043* 4c “ínibot. . , ;.,-v¡ xóniaio G.taclañi, D. Josef del Campillo , el_. Cwóenal D. FriU)^ íexos, " se ii á it^ioy c r( i ció ■......... i........... j .8oe. C-&gt; cisco dé,MendózHjy D. AlfonSo.de CartagopíH-yírnirf . . ^^5n.ál^!pidc.!,ftníilli&gt;s1\íjw!'f!,^^c* 7rV*W9&amp; • - '• ¡» „'ij í *8, o lP-;J!édro .Fcrnipde? .de Velasco ,…</t>
  </si>
  <si>
    <t>Campo</t>
  </si>
  <si>
    <t>…respecto á la tranquilidad pública, á lo cual se añade qué halla miseria no está circunscrita á ciertos parages, como V. M. ha di-, dificultades en hacer respetar su autoridad el conde Campo d’Js- cho, sino que es general entre todos las clases industriales y agrí tria. EsJ la verdad mucha desgracia que desde el momento en que cola. Nos tomamos ía libertad de asegurar á V. M. que procede llegó á Porosla noticia del nombramiento del Rey haya resuc…</t>
  </si>
  <si>
    <t>…perador, Leopoldo traería caudales suficientes para acudir á los gastos del con la quimérica esperanza de obtener empleos según su clase, y Estado; pero su abdicación ha puesto al conde Campo d'Istrias ep de ser exentos por 15 años de toda contribución. Tales son las pa el nhayor conflicto; y si con un pronto nombramiento de Sobera trañas, con que lian 'sido ‘embaucados, y el pueblo, qué miraba á no no se pone término á la incertidumbre en' que se…</t>
  </si>
  <si>
    <t>Campos, Benito</t>
  </si>
  <si>
    <t>Benito Campos</t>
  </si>
  <si>
    <t>…deBenedictoj Granada, una^ ración de la iglesiacatedtal de Aóila, por promoción, de Don de Gabaldon; Málaga, de Carreras; Santiago;,de Compafiel ; CofuFélix Alonso Luis Lozano,'á D. Benito Campos de la Torre, y fiá,deCalvete;Barcelona/ deSierra; Zaragoza,deYagvie; Valencia, para una media'ración de k'iglesia catedral i^e Córdoba', vacante Albacete, Búrgos, Vitoria/Manzanares, Andújar ¿ Córdoba,Ecipor fallecimiento de D. Cipriano Alonsode'Gahrézvá D. T…</t>
  </si>
  <si>
    <t>Campos, Josef Fato y</t>
  </si>
  <si>
    <t>Josef Fato y Campos</t>
  </si>
  <si>
    <t>…las óperas moder de Cámara: para dos capellanías de coro de la metropolitana d? nas para piano a 8. Se hallarán ^tas piezas en la librería deHer Granada, vacantes por renuncia de D. Josef Fato y Campos, y moso. ' EN LA .pP^ENTA REAL.</t>
  </si>
  <si>
    <t>Campos, Martin de</t>
  </si>
  <si>
    <t>Martin de Campos</t>
  </si>
  <si>
    <t>…empo de aumentar diócesis de Cartagena, vacantes por promoción de D. Francisco el número de tropas que los componían; se hubieran reunido en Alvarez Cienfuegos, y fallecimiento de D. Martin de Campos, i París las guarniciones de las plazas grandes: en una palabra, se P- Agustín Briceño, y D. Antonio Jiménez Ibañez.‘ para una ca- hubieran preparado los elementos de un ejército, haciendo llegar flongía de la catedral de Gerona, vacante por muerte de D. Juan…</t>
  </si>
  <si>
    <t>Cañadá, Salvador</t>
  </si>
  <si>
    <t>Salvador Cañadá</t>
  </si>
  <si>
    <t>…mpuesto Josef, Antonio Palomino y D. Juan Ortiz: para otrá ración de la por D. J. M. G. N. Obra útilísima á .todo aficionado al arte dé cátcdral de Cartagena, por fallecimiento de D. Salvador Cañadá, cazar por los virios secretos que en ella se manifiestan á todo gé á D. Jesualdo Josef García: para otra de la de Segovia, por des nero de caza: conocer en los montes donde están encamados los titución de D. Luis Perez Rozas, á D. Baltasar Catalina: para con…</t>
  </si>
  <si>
    <t>Canciller</t>
  </si>
  <si>
    <t>…confianza en el general Gómez, te particular se considere como uno de los mas graves delitos.” En que se ha comprometido mas que otio en los últimos aconteci mi juicio, añadió el lord Canciller, este bilí que va á presentar mientos. Copia también parte de la proclama que Paez ha dirigi se á la Cámara debe leerse hoy por primera vez, y por segunda do á los venezolanos, á los que entre otras cosas dice: »Si por ca en la sesión de mañana, nombrándose d…</t>
  </si>
  <si>
    <t>…sulta en ol capítulo 20, Se suscitó en seguida un largo debate sohre los varios créditos título 4.0 de dicho mi Rea! decreto , se aumentará en 7308 rs. suplementarios que pedia el lord Canciller. Durante la discusión el crédito señalado en el capítulo 18,.título 3.0, que es el de cuar se recordó mas de una vez - la cuestión de Regencia, sin que ninteles y edificios militares, quedando este en 2.230,000 rs. vn , y ,guno de los oradores hiciese una pro…</t>
  </si>
  <si>
    <t>…ui i.-tt ' Ministro, y presentó «d estado del reino bajo dos aspectos; &amp; ame eáaaif tos ío%KS.^Stimjtdeayerr , ; nazado d« una guerra universal, ó én búena.union y ,armonía con El lord Canciller pidió 4 laCamár* témase; en consideración 'la* denlas Potencias pare^mantener lz.paz&gt;y sostener ;eí principio la "parte dd discuno de• hr-coroha-relstiv* al-nombramiento de de no iotervenir «a Iqs negocios de qíngun .reino. EstedísCurso fqe</t>
  </si>
  <si>
    <t>Caneüler</t>
  </si>
  <si>
    <t>…eétb'dfe tiqáfdauií^kí*1 pietarios y el editor ée\- #4ofnittg JáurHdl, acutadoc-de haber in cidental ,thójr sé' íéfiéré dómó íesúltádo nécesáFIóf'ílé^Stípdésfiiir'.fié- juriado al lord Caneüler. Bn e^ artículo censurado! 'tf, tratabade tu proirtocioa hecha Asediante un píé»t*|tio de 3o9: libras esterli nerales antecélentétfiénté cóñbcidofe;;y aquéllas 'liáismás ¡ú)V¿ma£&gt;: des qué vístás podó hace én lá facción' própia ' se' representaron fcó- nas. E…</t>
  </si>
  <si>
    <t>Canivell, F.</t>
  </si>
  <si>
    <t>F. Canivell</t>
  </si>
  <si>
    <t>04/11/1830</t>
  </si>
  <si>
    <t>Gaceta de Madrid n.º 134</t>
  </si>
  <si>
    <t>…irugía, ilustrado con-once lámina» qué manifiestan los apósitos necesarios á cada operación, para la mas fácil inteligen ......... ESPAÑA. " ' • cia de los principiantes: su autor D. F. Canivell. Se hallará en las librerías de Perez, Sanz, Novillo y Amposta, y en la imprenta de . ■' Madrid' 3 de Noviembre.' Dávila. . Nuevo manual de confitería ,6 colección de recetas escogi Según tes últimas noticias da la raya de Cataluña, que alcan da» y aprobadas…</t>
  </si>
  <si>
    <t>Canto, R.</t>
  </si>
  <si>
    <t>R. Canto</t>
  </si>
  <si>
    <t>20/05/1830</t>
  </si>
  <si>
    <t>Gaceta de Madrid n.º 61</t>
  </si>
  <si>
    <t>…sóbre las negpciácjones ¿5nnfo£''ütiSo^Vfiéoq Idem 2£. Bérgatitih polacra "éípafidla Kirie. Sra. dec&amp;th¿íít, ,'| tomó,' 4.°’ ‘maytjui íla~a ’ g‘i irs.'( Se cóntmüáriá.) , . V*~ ' capitán R. Canto , de la Mdban.i, cOn.azftear, cJfé, aguáfdíéhté^y tabaco. Bergantín francés ’^áfitlbn, éjpiWn'M. Labre, déSati- Jíiserlamn sobré drchivOs 'y reglas de sUí doordinacipn; útil tiago de Cuba con azúcar , caf¿-y palo para MárséTlá. para tbdó's'1loí qué lbs'tíeñet…</t>
  </si>
  <si>
    <t>Cantón, Antero</t>
  </si>
  <si>
    <t>Antero Cantón</t>
  </si>
  <si>
    <t>…r-, D. Antonio Freí re y.Cástríllon. . 'un; CAMBIO* DSL »JA, . ohcwJ-’ i;[ D. Tomas del Rio. !. '-i XI . ¡íi fir . í landres $6j.JiParis ;r $, 18 á. i^^^tandfr ijtócfic. a par. ,’ D. Antero Cantón. .. ;l &lt;T . ? .m- ,-í J.R'iibaq ¿i. daño. .Cádiz:4...idenv!4i$énllá.rí. idern.—^’ D. Diego López Ballesteros. , •.( y-;c -■ ga F.benefició _1 Granada,.i.F, 'daño.^JMíca^^.,ái.,'T?^í«urciy;ia^J D. Juan Félix Calbo Caballero. . . . . . i _lValehcia ,f idetn.^_B…</t>
  </si>
  <si>
    <t>Capel</t>
  </si>
  <si>
    <t>…a la ciudad de Argel, porque para otro Ministerio, que nuevamente ha creado S. M., llamado no se cree en disposición de conservarlo. Estas noticias no disgus de Obras públicas, al barón Capel le. Este M nisterio tendrá á su tan al soldado, que solo teme haya capitulación sin haberse batido cargó los ramos de administración que compohian la Dirección antes. general de caminos, minas y ríos no navegables, el desecamiento -.La Gaceta Je Augsburgo dic…</t>
  </si>
  <si>
    <t>Capelástegui, Domingo</t>
  </si>
  <si>
    <t>Domingo Capelástegui</t>
  </si>
  <si>
    <t>…o, de D. Santiago Capetillo. Guerreros, Regtta ii, terrpr del Tañeredo,, para piano solo, á 3. D. Francisco Senseve. Marcha nueva a la entrada de SS. MM. en la corte, para piano-á D. Domingo Capelástegui. 3 : estas piezas se hallarán impresas en la (calcografía de Dv L, Lo- . D. Indalecio María Aguilar. dre y en la librería de Hermoso. J&gt;- Francisco Hernández Nogúts. , Nota. En la Gaceta anterior, artículo Ritnteia 19 de^Diciem* D. pedro d« la Hoz. , •: , i b…</t>
  </si>
  <si>
    <t>Capetillo, Santiago</t>
  </si>
  <si>
    <t>Santiago Capetillo</t>
  </si>
  <si>
    <t>…Garai. ,ci : , ; les. Duetto, Parlar splegar non posso, para piano solo * 6. Ple D. Ceferino de Cevallos. : ' ■ r garia , todas-de la misma ópera, para piano solo á 3 rs. Coro, de D. Santiago Capetillo. Guerreros, Regtta ii, terrpr del Tañeredo,, para piano solo, á 3. D. Francisco Senseve. Marcha nueva a la entrada de SS. MM. en la corte, para piano-á D. Domingo Capelástegui. 3 : estas piezas se hallarán impresas en la (calcografía de Dv L, Lo- . D. Indalec…</t>
  </si>
  <si>
    <t>Capi</t>
  </si>
  <si>
    <t>344</t>
  </si>
  <si>
    <t>…cron'desde Abril de 18 j8 hasta fin de'Agosto último'; cuyo estado; autorizado por ’« wv, •niywswsiw» uiuimviv* fMvinmivo uui ios. RR. párrocos;, Se ha impreso dé orden del Excmo. Sr. Capi b'jjtóí^tíií'íl ^ "d ichp nS^I '.p'resjehtjiifán'antes' tán «eneraI , no;diSdando que todos verán con gusto el resultado 4 dé Agosto pióxímo a! sécrétárió dé liúlunta escqlástica del estade esta conquista , por la cual se ha: restituido álós fieles habitan- b…</t>
  </si>
  <si>
    <t>Capijjja</t>
  </si>
  <si>
    <t>…os nuestros augustos Soberanas ., no presentan enú.sús nes asistieron como siempre,á todos I93 sagrados oficios en la Real anales un ejemplo mas sublime de festividades y alborozo general Capijjja!, dando ejcmplo-dé las virtudes religiosas que les. caracteriza. como el que ha dado esta capital el dia 21 .del corriente. .I4s.autoridades civiles y militares se reunieron en la catedral^ parf,da‘r En éí Correo litetaiip de. hoy, en. nota i un artículo de Q…</t>
  </si>
  <si>
    <t>Capitán</t>
  </si>
  <si>
    <t>…de Génova una división festividades”. Pero es.muy digno de atención 1° que manifiesta sarda compuesta de dos fragatas, de 60, una de 40, una corbeta de con este motivo el Exctno. Sr. Capitán general de la misma Isla 20 y un bergantina aseguran que pasa á Túnez-para~apoyai~las~re X)&lt;&gt;n Joíef I?Íoni.sio Vi®es: dice asi. «Teniendo por migarte la clamaciones .que el Rey-de Cerdcfia. ha dirigido al bey y á la re satisfacción de que á pesar del inmenso…</t>
  </si>
  <si>
    <t>…s , en unión ton las tropas inmediatas, que' se movieron al ins éste pueblo que quisiera acelerar el curso de los años para que putante por las enérgicas disposiciones del Exento- Sr. Capitán gene-, diérais comprender ya su afecto y adhesión hacía vuestra persona. ral de Galicia, y del de Castilla. la Vieja. Perseguida. la facción Si , como debe esperarse de este .felicísimo alumbramiento, no sois, en todas direcciones, sin poder,descansar dia y n…</t>
  </si>
  <si>
    <t>…acCionyReaíaprecio que han mereci SdgUtl parece, i París» yValdés y Butron pasaron perdBurdeo!. 1 ’ do al Rhy nuestro Señor ,&gt; que Dios guarde i los sacrificio* hechos f El Excmo. Sr. Capitán generáb.de'Cataluña había -vuelto ya A ppr toda laprovincti.par»-concurrir al exterminio del los' revol—: Rarocioea. To&lt;k ¡I*rpeníósuiá espa&amp;olaTgoza de ipcotnpaiabié-sotqsos.,.-y‘jne acompáñen en el muy particular placer que me átiste siego.y segurickd. ¿v -…</t>
  </si>
  <si>
    <t>Capitán, Josef</t>
  </si>
  <si>
    <t>Josef Capitán</t>
  </si>
  <si>
    <t>…ta la suscripción á 12 rs. vn. cada ejem re, y el accessit D. Josef Coba. En geometría práctica, aritmé plar, y á 15 el cuaderno suelto. tica y álgebra fueron igualmente premiados D. Josef Capitán y ___ Historia general de la revolución moderna hispaño-ameri D. Estéban González de Cueto. cana, por D. Mariano Torrente. Se anuncia el final del segundo — El 30 de Mayo último en obsequio del dia de nuestro au tomo de dicha obra, que los suscriptores podrán…</t>
  </si>
  <si>
    <t>Capitányo</t>
  </si>
  <si>
    <t>…s banderas y grímpolas de colores en anuncio de la festividad. La Moldavia y el Danubio qúe se comenzó á construir á fin de Ma corte, celebrada á las 12 del dia en casa del Excmo. Sr. Capitányo de 1829, y que tiene (3,400 toesas de longitud. Mas de 60 general, á qué concurrieron todos los magistrados, corporaciones,personas han andado, esta distancia en' hora y media, lo que da oficíales de graduación, principales empleados y demas personas deuna mi…</t>
  </si>
  <si>
    <t>Capo</t>
  </si>
  <si>
    <t>…onsultase lo que estimase ..¡qpprtuno; y hj- general Sábalkansfci se-haya;Hígado, según:han sabido, á tener oi^gáoíb.verificado,este tfibúrpljénjujacórdáda.de i.° de Diciem con el conde Capo alTstria-la'entrevista que debía haberse verificado bre último, se lv» dignado resolver Sl"M./ conformándose con su en Enos-j-y-de iJo'kledueen- que el-&gt; presidente-será separado muy i^anjen, que, deben ,solp st:rpriygdos de volver al ..servicia- los pronto d…</t>
  </si>
  <si>
    <t>Donativo, suscripción o relación nominal</t>
  </si>
  <si>
    <t>…1 el .valor de vuestros préstamos, y'mientras he tenida él mando en ' Trieste i? de Diciembre. la orilla izquierda del-Danubio he visto el modo como se han; Avisan de Corfú que el conde Capo d’Istriá no tardaría; cal exigido *1 pueblo.. No tengo necesidad dp añadir que si el sistema1 salir dé Eginé para volvér: á Ñipóles de Romanía. El viageique dé los donativosRubiera:sido acompañado conL la execración pú- acaba dc hécér le habrá (proporciónado’…</t>
  </si>
  <si>
    <t>…e mes. ___D« -Londres avisan que había salido de aquella capital un cor* '___Se halla vacante la plaza de organista de la capilla aneja á la reo extraordinario con.pliegos para el conde Capo d’Istria, parti insigne basílica de Santiago de la Villa de Bilbao cotí el sueldo cipándole que lis grandes potencias de Europa han elegido Rey de anual de 3650 rs. vn.: los emolumentos se gradúan en 200 ducados ,Grec¿s. aí Príncipe Leopoldqide Sajonia Cobour…</t>
  </si>
  <si>
    <t>…atisfacer convenio hecho entre la Francia y la Inglaterra, añadiendo que lá Cumplidamente sus deseos, pues ya está concedida la licencia para Rusia se presta á ello con tal que el conde Capo d’Isfria ocupe la impresión y publicación de toda la obra; de la que solo resia siempre el puesto de primer ministro. Como es. dudoso que en el que imprimir la mitad ,'poco mas ó menos, del 5 0 y último to caso de separarse este sugeto marchase en orden la ad…</t>
  </si>
  <si>
    <t>11/02/1830</t>
  </si>
  <si>
    <t>Gaceta de Madrid n.º 18</t>
  </si>
  <si>
    <t>…ar las gracias al Corfú, y se cree que es relativa á los asuntos de Grecia. Se habla ministerio de S. A. Esta conversación fue interrumpida por Ach- Wiichode la próxima salida del conde Capo d’Isfria': unos pre met-bey, uno de los ayudantes de campo del Sultán, el cual llegó tenden qúe este caballero rehúsa dejar su puesto, alegando qué su en á anunciar'al Conde que S. A. espetaba, ¿ inmediatamente S. E. cargo está autorizado por la» tres potenci…</t>
  </si>
  <si>
    <t>…o lo que es patriotismo, y cuyo Rusia «fea de la Puerta ,r quien también habia .conferenciado va único estímulo hn sido la mas rabiosa sed del mando, con el obje rios dias 'con el conde Capo d’Istria.'Sé ha notado' que éí .mis to preciso de poder dar rienda suelta-á sus degradante pasiones. Si mo tnárqu« mientras permaneció en Poros despachó varios cor alguna vez notaban en tiempo del gobierno que algunos adminis reos para Eóndres y Cónstantinopl…</t>
  </si>
  <si>
    <t>…o que se pronunció ayer en la apertura del Parlamento, y desorden, y hasta repartido dinero. para conocer que es luminoso, conciso , y escrito con dignidad. Sim embargo de esto el conde Capo d’Istria ha tenido en Es inútil extenderse mucho acerca de los asuntos de que se ha Poros una conferencia con lós almirantes de las tres Potencias, y comenzado á hablar en la Cámara alta. Las objeciones se han re se dice que estos han puesto á su disposición…</t>
  </si>
  <si>
    <t>122</t>
  </si>
  <si>
    <t>…e dis La anarquía se aumenta diariamente en Grecia; y sin el auxi minuye. El propietario ha duplicado, y en ciertas circunstancias lio de tropa extrangera será dificultoso que 'el conde Capo d’Is- triplicado, las rentas que tenia en 1793, y aun quiere .saquear á tria pueda hacer respetar su autoridad. Con todo, ha distribuido sus compatriotas. Podrá ser que la mayoría del parlamento esté á con habilidad la tropa de que puede disponer; y por otra…</t>
  </si>
  <si>
    <t>…cumplimiento dé la Real orden de io de den de cosas, y singularmente á sublevar el ejército. Pero la pre Setiembre de 1800, el testimonio de adjudicación á la Reai Coro sencia del conde Capo d’Istria ha restablecido el orden: los so na de las sets escribanías, si le hubiere, y de lo contrario que in corros pecuniarios que envió Mr. EynaTd han suministrado me forme-coa extensión cuanto resulte y se le ofrezca para conocer el dios para pagar los su…</t>
  </si>
  <si>
    <t>…tienen sino’ún grado 'Real arden sobre afltcaeion de multas impuestas for fraudes he muy pequeño de civilización, se conocerá que es indispensable que chos d la Real Hacienda. el conde Capo d’Istria permanezca al lado ael Príncipe*para ayu Enterado el Rey nuestro Señor del expediente promovido por darle con su experiencia y sus consejos. el visitador de Rentas de la provincia; de Jaén, sobre que $« decla re la distribución que deba.hacerse del i…</t>
  </si>
  <si>
    <t>08/04/1830</t>
  </si>
  <si>
    <t>Gaceta de Madrid n.º 42</t>
  </si>
  <si>
    <t>residentes de las Potencias aliadas. Se dice también que. el, príncipe pleados del gobierno de Túnez habían tramado una conspiración Leopoldo Je Sájonía Cobourg ha escrito al conde Capo detrás, para asesinar at Bey y á todos los católicos qué habitan en aquella participándole que ha aceptado la dignidad'de príncipe soberano ciudad; pero que esta trama se habla malogrado por intervención de Grecia , y rogándole que ínterin puede trasladarse á…</t>
  </si>
  <si>
    <t>…o de coronarse Rey, y en fin se acordaron cinco espíritu público nacional-de Grecia es ¿absolutamente contrario al medidas, de las cuales la primera fue la separación de Venezuela conde Capo d’Istria; pero le favorece la influencia deRus¡a,,.cuyo del gobierno de Colombia, sin embargo deque querían ‘estar en Emperador lo sostiene por debajo de mano ;, .y .aun parece, que una paz y buena armonía-coñ él. La segunda, que se publicara y circu especie…</t>
  </si>
  <si>
    <t>…ar por sí misma del or GRECIA. den que se había seguido en la negociación, y concluyó manifes Sira 6 de Atril. tando que deseaba saber cual sería de hoy en adelante la conducía El conde Capo d’Istria ha recibido pliegos del príncipe de del gobierno sobre el particular de que se trataba. Lord LondonSajonia-Cobourg; S. A. le comunica los nuevos protocolos firmados derry coincidió con el dictamen del preopinante, y ademas cen en Lóndres, respecto á…</t>
  </si>
  <si>
    <t>…esté puerto anuBclia que b A»¿thiri9.) revolución de Samos se hibia sofocado; pero que había habido al Ccmstantmopla i£ de Mayo. borotos en ótrós varios puntos del paisi y que el conde Capo dístriá no puede sost¿nér eí órdenJsiúó á costa de mucho' trabajó. El Ayer se trasladó al áerrallo con éí ceremonial acostumbrado gobierno provisional ha perdido toda la consideración que 'se le te el estandarte del Prófctá , á cuya céremorfia asistió élSúíta…</t>
  </si>
  <si>
    <t>…OTICIAS EXTRAMORRAS. ’ Ancona ay de Julio. CKECIA. . Lot eqabajadores de íes tres grandes Potencias que se hallan en Napoli de Romanía 17 de Julio. Constantinopla han dirigido al .conde Capo d'lstria una carta El conde Capo d’Istria ha resuelto sostener abiertamente los en la queje instruían de la renuncia del príncipe Leopoldo, é in esfuerzos de los candiotas. Con este objeto y con el.de trasportar vitaban á permanecer en su puesto, y ¿ que hici…</t>
  </si>
  <si>
    <t>Capó</t>
  </si>
  <si>
    <t>06/11/1830</t>
  </si>
  <si>
    <t>Gaceta de Madrid n.º 135</t>
  </si>
  <si>
    <t>…se halle en ¿Eo mehcitíh Óe'lós Scototécitnientos dé Franela en él Divan'. las inmediaciones de DonaustaufF. Este panteón, destinado á los _ fíi(y!pocas nóticias cíe la Gredta: El conde Capó d’Istría sos"- hombres célébjres én' ciencias y armas, es del mayor inferes, asi para tiéñíe' 'cón lós eiribájadÓres ide las Potencias' mediadoras una córres- toda Aleminiácomo para Baviera, y trabajarán eu su adorno los p6ndenq?a rhuy activa, y su permanenci…</t>
  </si>
  <si>
    <t>Capus, Príncipe.dc</t>
  </si>
  <si>
    <t>Príncipe.dc Capus</t>
  </si>
  <si>
    <t>…da rczelos de que haya nueras desgracias.- de Estado y del Despacho de Guerra y Marina, se presentó á Avisan dt Albania que aquella provincia permanece todavía* S. A. R. el Sermo. Sr. Príncipe.dc Capus, clacto por S. M. Co sublevada; pues la exasperación ha llegado á su colmo *n cuanto; mandante general «jé la misma Marina. S. A. R., después de reci seha sabido el asesinato de sua gefes por el gran visir. (Gaceta birlo con su acostumbrada afabilidad, se dig…</t>
  </si>
  <si>
    <t>Car</t>
  </si>
  <si>
    <t>…dotes y merecimientos relevantes que siempre fueron adorno das con un poco de sal; y no faltan algunos que solo se sustentan de k muy alta y. excelsfi Emperatriz, y. Reina la St». Doña Car con el caldo de estas,” iota Joaquina pk Borron . objeto del’ justo amor y afecto de la nación portuguesa. El panegírico de tan ilustre heroína s$ halla Francia. consignado en l‘á historia e su vida. Fiel imitadora de los gran París 3 de Entro. des ejemplos d…</t>
  </si>
  <si>
    <t>Car.ibassa, Antonio Pii de</t>
  </si>
  <si>
    <t>Antonio Pii de Car.ibassa</t>
  </si>
  <si>
    <t>…rs. concedier en :tpd^, lasi ^traqc'ones á D. Manuel María de Aguilar— , ............ ................■ . las huérfanas dc¡ militares -y ‘ patriota»..que: mur ieren,en defensa de; D. Antonio Pii de Car.ibassa. ' la justa causa en, la gueira.de la indepérdencia , cupp; en^suerte dpi, D. Joaquín Blanco Maldqnadó. . .'i,11'." (‘' ' ■ ' primer extraCto.de la de este día á María Manuela Rj^na. Morer, Cruces supernumerarias )íe Catlojjlfl.. ■ . np, compr.e.ndida én lat…</t>
  </si>
  <si>
    <t>Carazo, Francisco Fermin</t>
  </si>
  <si>
    <t>Francisco Fermin Carazo</t>
  </si>
  <si>
    <t>…trasladarse al monton de la basura. Todos los despojos de la ~ Torredonjimeno, D. Antonio Torres, trillo. casa, y el agua de fregar, mezclados con tierra, son materias para Idem, D. Francisco Fermin Carazo, trillo. qn buen abono: con la basura de una vaca y de un cerdo! hay abo Sabadell, D. Pablo Turull é hijo, paños. no suficiente para estercolar un acre de tierra cada año. ,c rCC ■ &gt; Madrid, D. Luis Negro, muebles de ebanistería. . Es preciso tener entendido…</t>
  </si>
  <si>
    <t>Carí-, Marta</t>
  </si>
  <si>
    <t>Marta Carí-</t>
  </si>
  <si>
    <t>…sea su ob eto." del enlace augusto de nuestro amado Soberano el Sr. D; Fer- «Bolívar Ha escrito á su familia que salía para Cartagena jtanko vii con la Serma. Princeja de Nápolcs Doña Marta Carí- acompañado de Sucre, Cárrefío, O’Lcary y Castely, y que respi tjva, se hiceron fiestas.públicas con la mayor ostentación y jú ra venganza contra Caracas.” bilo. Todos los pueblos á porfia'se esmeraron en competencia con «Caracas estaba en la mayor consternaci…</t>
  </si>
  <si>
    <t>Cariáis</t>
  </si>
  <si>
    <t>…ido el dictamen de ministros zelosos de mi servicio yPragmática-sanción en fuerza de ley decretada par el señor Rxt del bien público^ por mí Real decreto dirigido al mi Consejo en Don Cariáis ir £ petición de las cortes del año de 1789,y 26 del presente mes, he venido en mandarle que con presencia de mandada publicar por S. M. reinante para la observancia la petición original, de lo resuelto á ella por el Rey, mi muy que perpetua de la ley a.a, ti…</t>
  </si>
  <si>
    <t>Cários</t>
  </si>
  <si>
    <t>…do toda la solici ciudad goza de la mas perfecta tranquilidad á pesar de loa .Esta tud del gabinete ruso. el cual ha hecho á sus aliado» declaraciones numerosos partidarios del ex-rey Cários x, y á pesar de Jos in'-v ***'«' •-« ■-•-*- • fuudadm temores de lM Bi&gt;tor&gt;dadii boiUt.El 4 del corriente.esXAVIEKA. tos apasionados de su desgraciado Rey celebraron á toda su satis Jtíumc^Y dtNmitmbrt* facción sus dias, asistiendo muchos á una solemne Misa,…</t>
  </si>
  <si>
    <t>Carlos</t>
  </si>
  <si>
    <t>…de una onza de oró por cada del corriente-á Aranjuez, en dónde fueron recibidos por los Sere ladrón que aprehendieren, señalado en Real orden de 30 de Mar nísimos Sresrf Infantes D. Carlos y D. Francisco de Paula, y 1» zo de itíitS, con tal que en la persecución y arresto de malhecho^ Sexmas. Sras, Infantas.</t>
  </si>
  <si>
    <t>…ruso, descu facción indecible la Real Pragmática-sanción en fuerza de ley, de- brimientos importantes &amp;c., carece enteramente de fundamento; ■cretada por vuestro augusto Padre el Sr. D. Carlos iv en las Cor- al contrario nunca han estado mas unidos los tres poderes políti * * • - — \T M «11 tnicmn cos del imperio, á saber, el senado, el clero y el Emperador. Este manifiesta tanto afecto como consideración á todo su pueblo, y el senado asi como el c…</t>
  </si>
  <si>
    <t>…h f amor constante que V- M. ha dado í sus pueblos estableciendo con fuerza de ley la Real Pragmática-sanción decretada por el cakau de los páres.--JV/kwi' ‘d¡f¡ xó de Mapá.:^;:"r Sr. D. Carlos iv, vuestro augusto Padre, á.petición de las Cojrfes Lord Durhatíi, despues de pedirquese comunicasen», la de 1789, conforme al orden qiie.se ha observado constantemente Cámara todos los documentos relativos i i» abdicación, del prínci de suceder en la Corona…</t>
  </si>
  <si>
    <t>Cárlos</t>
  </si>
  <si>
    <t>21/08/1830</t>
  </si>
  <si>
    <t>Gaceta de Madrid n.º 101</t>
  </si>
  <si>
    <t>…e quez , 18 rs. ga en su prólogo- á la traducción de la obra de Duhamel sobre La Pastorcita, que representa una alma virtuosa, pintado por siembras y plantíos de árboles; y por &lt;1 Sr. Cárlos 111, de glorio Zurbarán, y grabado por B. Vázquez, 24 rs. sa memoria, en el afio de 1778 se encargó muy particularmente á Santiago el Menor, en medio pliego, pintado por J. Ribera, la Real sociedad económica de Madrid «discurriese lo mejor en y grabado por J.…</t>
  </si>
  <si>
    <t>…cantar.i: para la vara ríe alcalde mayor, segunda de Málaga, ____ El duque de Buckíngham ha puesto á-disposicionode'-S; M. vacante ppr separación dé D. Manuel Medina y Jiménez, i Don Carlos x la quinta de Hartwell, morada que fue.deLuisxviir JliaU:.h^aria- Domínguez:.para la de Salamanca, vacante por falle durante su emigración. Resta saber ahora si Carlos xl querrá ir á° cimiento de D. Manuel Perez Navárrete, á D. Félix Fernandez Inglaterra. (/…</t>
  </si>
  <si>
    <t>…an en tranquila posesión de Oran y Bona. D. Gabriel de Aristizabai, pasó en 1784 á Consta ntinop la con regalos para el Gran Señor, á fin de afirmar la paz que el Sr. Rey Salidas. D. Carlos 111 acababa de ajustar con la Turquía, y-de inspirar Barcelona. Agosto 12. Bergantín espafiol de guerra Realista, confianza á nuestro comercio de Levante. Al regreso hizo' la es para Mahon. L(. 17. Goleta de guerra id, Mabnesa, para Mahon. cuadra su cuarenten…</t>
  </si>
  <si>
    <t>…lavicencio será indeleble en los indivi1* condúrso.'! — " : ...... duos.de,la armada; y de noble ejemplo á los que hsyan dérnfttP ------ Doña Maríá^bérjosefináVerñinimen, viuda de D. Carlos dar en ella. Exacto y severo en ¡«'disciplina mílit»r,supo discéfs Henrique FrítíSIscbVá'ndtfr-llórCKt'i hacendada, vecina de Ambé¡nir IasJfaltas, hijas de la perversidad del corazon/de las qtié áéñ res ^'dué falleció accidéhfalmchté en Brusélas el 3 «dé. júL…</t>
  </si>
  <si>
    <t>…isita 4 los revolucionarios para intentar la rebelión y Xa Sta. Cruz y S. Miguel, cada una 4 rs. llevarla 4 efecto. El momento para ellos oportuno del estado de la Retrato del Rey D. Cárlos rv , por Brun*ti, 8 rs. metrópoli los alentó mas, y aunque el hecho fuese vil, innoble y Dos estampas de la obra del Salustio, por Carmona, cada una bajo, como eran ruines las almas que lo emprendían, no les detu 8 reales. vo aquella consideración, y dieron e…</t>
  </si>
  <si>
    <t>Cárlos, Emperador</t>
  </si>
  <si>
    <t>Emperador Cárlos</t>
  </si>
  <si>
    <t>…lica: Pero es muy dé creer qué éstos' ca-, crito en vitela, y adornado con la mayor elcgancia , que, fue del tollerps tendrán láoboódad de decirnos ounío ^ehubíerin podido Uso,de¡ Sr. Emperador Cárlos v , y, vieron.con gusto varios libros* aliviar las aflicclones'y salir de los apuros en: qué se Hallaba Ingla catequísticos escritos«n ,hojas del árbol Pana, y con carácter tal terra (como ellos misrnos Gor&amp;csati con tanta complacencia) *! nós.i múdico, VJ i…</t>
  </si>
  <si>
    <t>Cárlos.iv</t>
  </si>
  <si>
    <t>…de la América, y de la Seis estampas del Poema de la música, 16 rs. razón con qúe hemos declamado contra ellos., Cuatro estampas de devoción , por Cartnona, 8 rs. Retrato del Rey D. Cárlos.iv , por Selma , 4 rs. . . Si «1 estado de la América española después de la serie de años Un Viacrucis, inventado por D. Vicente López, y grabado que.se halla envuelta en revoluciones, es cual lo hemos bosqueja por D. Miguel Qamborino,. 30 rs.do y como lo vocif…</t>
  </si>
  <si>
    <t>Caro, Ventura</t>
  </si>
  <si>
    <t>Ventura Caro</t>
  </si>
  <si>
    <t>…787; siendo ja te- Arquitectura, los cuatro libros por Paladio, folio mayor, pa niente del.de¡ Soria se halló,a las inmediatas, órdenes,de su tío el pel $40 rs., pasta 370. Excmo. Sr. D. Ventura Caro, general .en gefe del ejército de Na* Análisis general de las aguas por Bergman, 4.0, papel 18 rs., varra y Guipúzcoa, en cuantas acciones, se dieron daño de 1793, pasta *5. ... '' dando desde luego pruebas de; su distinguido valor; en. Setiembre' Anales de c…</t>
  </si>
  <si>
    <t>Carrafa, Juan</t>
  </si>
  <si>
    <t>Juan Carrafa</t>
  </si>
  <si>
    <t>…a Señora «leí Buensücesode esta gjo, Msítódos de gran Mbídá/El comérció .extorior de Inglaterra corte vdibujada por D. Vicente Velazquez, y grabada con esmero «té hátt? &lt;le por el profesor D. Juan Carrafa. Se vende en la caligrafia do lé VánQVj póé él contrarío el" comerció america tJO se sírvp. casi ex- imprenta Real J «n la ¡sacristía de la expresada iglesia. . éstos ¿Itíliiof/ ......... f. ATota., En la Gaceta última columna 4.*, línaa 30 adonde Üka ‘lí//’.…</t>
  </si>
  <si>
    <t>Carranza, M.</t>
  </si>
  <si>
    <t>M. Carranza</t>
  </si>
  <si>
    <t>…m predicado en la catedral de Sigifenza el dia de S. Pe Cartagena i.° de Mayo. Corbeta guarda-costas Fama, co dro y S. Pablo, por el Dr. D. J. I. Romo, canónigo de la mis mandante D. M. Carranza, del crucero. ma santa iglesia. Se hallará en Madrid en.'la. librería de Ranz. Salida. —... Carolina y Amelia, ó la virtud y la envidia, novela tra AJgeciras 7 de Mayo. Un bergantín de guerra austríaco-véneto, ducida del francés, y adornada, con una lámina fl…</t>
  </si>
  <si>
    <t>Carrasco, Diego</t>
  </si>
  <si>
    <t>Diego Carrasco</t>
  </si>
  <si>
    <t>…e Toledo, (AI. de las C.) por ascenso de D. Cirilo Carrilloá canongía de lá misma, á Don Pedro Martinez Rubio; y para otra de la catédrat de Sigüenza, ESPAÑA. por fallecimiento de D. Diego Carrasco, áD. Santiago Yañez. Madrid 18 de Jumo. axiios su du. Se han recibido periódicos de Paris que alcanzan hasta el i c - Lóndres 36!-.—.Paró 15 y 17—Santander i á f beneficio..* del corriente, y de ellos extractamos las siguientes noticias como Bilbao par.__Cádi…</t>
  </si>
  <si>
    <t>Carrasco, J. V.</t>
  </si>
  <si>
    <t>J. V. Carrasco</t>
  </si>
  <si>
    <t>…u cen ria médica y farmacéutica, dispuesto para uso de los alumnos de sura á las observaciones citadas del Sr. Gabarron, y opinaba que r las universidades y colegios de España por D. J. V. Carrasco, méel pronto y feliz éxito de las curaciones conseguidas por las san- - dico de número de los Reales hospitales de esta corte: dos tomos gujjelas en el epigastrio y los baños templados, fue debido á que . «n 8.* Se vende en.Madrid librería de Sanz, y en las p…</t>
  </si>
  <si>
    <t>Carrasco, Josef García</t>
  </si>
  <si>
    <t>Josef García Carrasco</t>
  </si>
  <si>
    <t>…res y 23,151 al Rey' nuestro Señor del expediente promovido por la casa co "mugeres; siervos 67,116 hombres/y 34,292 mugeres , y gente del mercio de la villa de C.áccres, titulada.D. Josef García Carrasco ' campo ó braceros 98,387 hombres y 20,5 23 mugeres. é hijos, en solicitud de que se. la considere comprendida en la Real : E:1 número de extrangeros era en 1828 de 12,986 y en 1828 cédula de 19 de Octubre de 1814, en1 cuanto exceptúa á los due vinieron 5,420…</t>
  </si>
  <si>
    <t>Carrero, Alfonso</t>
  </si>
  <si>
    <t>Alfonso Carrero</t>
  </si>
  <si>
    <t>…ciones Pedro María Olive ^D. Julián Delgado, D., Francisco dé Paula del Banco 19 á 19F pesos fuertes. ' Alcalde, D/Manuel Luis Forner, D. Andrés,Ramón de Abuin, D. Joaquín Cidiel, D. Alfonso Carrero y D. Manuel de Masa y Rosillo. Honores de MhttSÍrps del tribunal mayor de Cuentas. ANUNCIOS. D.^óaqui rí'Ciudad Sánchez y(D. H i gimo Gárcííé de Burunda. Mercurio de España. Octubre de 1829. Véndese á 10 rs. en Honores de Ministros del tribunal Apostilico y Real de Excusado. el despacho d…</t>
  </si>
  <si>
    <t>Carretero, Agustín López</t>
  </si>
  <si>
    <t>Agustín López Carretero</t>
  </si>
  <si>
    <t>…as respetuosa, que manifestarán nuestros Paga. comisionados, D Josef García de la Torre, D. Manuel Rodríguez Parece que una fatalidad ó mala estrella ha influido en estos Carreño, D. Agustín López Carretero y D. Romualdo de Huerparages. El 15 de Noviembre trasportaba á Coron un buque grie tas.=Siguen las firmas. go el cuerpo de tropas regulares destinado á reemplazar las nuesc tras, y naufragó en el camino. El 16 hubo en Modon un incendio Concluye el artículo de la Gaceta anterior sobre la…</t>
  </si>
  <si>
    <t>Carril, Alejandro</t>
  </si>
  <si>
    <t>Alejandro Carril</t>
  </si>
  <si>
    <t>…inante de rétirarse á la Albania, siguiendo el ca Domingo Sotomayor, D. Domingo Ocampo, D.Carlos Fortrer, mino de Filipópolis , y se ha encargado á Alisch-baja que ocupe á aleman, D. Alejandro Carril y dos suegros mas de la provincia-de Andrinópoüs con tropas disciplinadas. Ademas se le ha,dado orden S. Juan, D. Ezequiel Ascoeta, cordobés, y Doña Tránsito Agüe- ■ de mantener la mas severa disciplina,;y de abstenerse. .dé-iódo acto ro, azotada. ' arbitrari…</t>
  </si>
  <si>
    <t>Carrillo, Antonio</t>
  </si>
  <si>
    <t>Antonio Carrillo</t>
  </si>
  <si>
    <t>…aber hecho mil elogios de la de la metropolitana de Toledo, vacante por fallecimiento de Don razón pública,- ahora Ja acusany creen qge ha faltado ásude^ Jo&lt;ef Aguilar y Valdés, i D. Antonio Carrillo, racionero de la ber porqué no se apasioné deí ,trastornp de Julio., . ... . misma. Al principio.se decía ¿ esta razón pública, que;el;mal sería ' Continúenlas variedades estadísticas dé la Gaceta anterior. momentáneo, que el bienestar dé todosquedaria asegur…</t>
  </si>
  <si>
    <t>Carrillo, Josef</t>
  </si>
  <si>
    <t>Josef Carrillo</t>
  </si>
  <si>
    <t>31/08/1830</t>
  </si>
  <si>
    <t>Gaceta de Madrid n.º 105</t>
  </si>
  <si>
    <t>…s con dinero sacado de los árboles silvestres, de naz , Fr. Francisco. Jiménez de Cisneros , Vasco Nuñez de Val-mostrándoles que'todos podrán hacerlo mismo, si se ocupan’ en boa , D. Josef Carrillo de .Albornoz y Hernando Alarcon.las plantaciones que les son tan necesarias. ■ 11. Juan, de Torquemada, Hernando de Soto, D. Rodrigo «Interesadlos por el aliciente de su propia; conservación, ha Jiménez, Sto. Tomas de Villauueva¿ Diego García de Paredes ycién…</t>
  </si>
  <si>
    <t>Carrilloá, Cirilo</t>
  </si>
  <si>
    <t>Cirilo Carrilloá</t>
  </si>
  <si>
    <t>…á bien nombrar S. M. bia , en donde ha peleado gloriosamente contra los wechavitas. para una ración, vacante en la santa iglesia primada de Toledo, (AI. de las C.) por ascenso de D. Cirilo Carrilloá canongía de lá misma, á Don Pedro Martinez Rubio; y para otra de la catédrat de Sigüenza, ESPAÑA. por fallecimiento de D. Diego Carrasco, áD. Santiago Yañez. Madrid 18 de Jumo. axiios su du. Se han recibido periódicos de Paris que alcanzan hasta el i c - Lónd…</t>
  </si>
  <si>
    <t>Cartagena, Tomas</t>
  </si>
  <si>
    <t>Tomas Cartagena</t>
  </si>
  <si>
    <t>…s. en rústica y 8 en pasta en la librería de Te Idem /a. Corbetas de guerra austríacas Carolina y Adria, jada. para Venecia. . ... Se. cita á los acreedores á la testamentaría del Sr. D. Tomas Cartagena /o de Marta. Fragata de guerra napolitana Ama Perez Estala, vecino que fue de Segovia, para que én el término lia , comandante el capitán de navio S. R. Cota, para Levante. de 30 días se presenten ante el corregidor de dicha ciudad, por lá Idem 75. La corbeta…</t>
  </si>
  <si>
    <t>CartagopíH-yírnirf, AlfonSo.de</t>
  </si>
  <si>
    <t>AlfonSo.de CartagopíH-yírnirf</t>
  </si>
  <si>
    <t>…4c “ínibot. . , ;.,-v¡ xóniaio G.taclañi, D. Josef del Campillo , el_. Cwóenal D. FriU)^ íexos, " se ii á it^ioy c r( i ció ■......... i........... j .8oe. C-&gt; cisco dé,MendózHjy D. AlfonSo.de CartagopíH-yírnirf . . ^^5n.ál^!pidc.!,ftníilli&gt;s1\íjw!'f!,^^c* 7rV*W9&amp; • - '• ¡» „'ij í *8, o lP-;J!édro .Fcrnipde? .de Velasco , J[iwn. Eebastian del digén|t¿i£ tq jtólidisiribuidp *o*9*7“ 4b Cano, Fr. Melchor Caño, el P. Alfonso Salmerón,, P- Bernardo f.r.ÜMÍ1 r.¿ £. , .zi P…</t>
  </si>
  <si>
    <t>Carulli</t>
  </si>
  <si>
    <t>76</t>
  </si>
  <si>
    <t>…según escriben de Aragón, Donna selvaggia. Vals de un dúo de lá Donna del Lago. Poílaca han perecido en gran número los ganados en varias partes de. aquel del Tancredo. Rondó del Sr. Carulli. Divertimiento del Sr. i Don reino; especialmente en el partido de Cinco-Villas, donde han J. B. Cavatina de tenor en la Donna del Lago. Tanda de rigodo muerto mas de 2$) cabezas, y tienen que degollar las crias para nes de la Cenerentola. Divertimiento fácil…</t>
  </si>
  <si>
    <t>Carvajal, Josaf Segundo</t>
  </si>
  <si>
    <t>Josaf Segundo Carvajal</t>
  </si>
  <si>
    <t>…a bajo el sistema federal, por la des que aceptó en todas sus partes , reuniese inmediatamente el Sr. co organización en que sehallael ejército y la hiciehda, per el emi- mandante general D. Josaf Segundo Carvajal al mando militar, nente riesgo en que se ha visto en la reciente invasión de las hues que dignamente tiene , el ramo político y de hacienda, pasando un tes españolas , y por el descontento géneral con qu« iut más caros tenor de esta acta al Sr. D. Tiburcio Ló…</t>
  </si>
  <si>
    <t>Carvajal, José María</t>
  </si>
  <si>
    <t>José María Carvajal</t>
  </si>
  <si>
    <t>…Confederación germánica ¡ también sé di número; 15 supernumerarias; y -profesaron los Excmos. Sres. du ce que el barón de Wesemberg,. embajador de Austria en el que de S. Lorenzo, D. José María Carvajal,, y D. Felipe Saint-Haya, es el que ha decidido al Ref de losPaises-Bajos á no acep Marc, y los condes de. Lafigueira y de Chinchón. Concluida esta tar el armisticio. solemne é imponente ceremonia, besó toda la Asamblea la mano «El ejército holandés sé ~ha re…</t>
  </si>
  <si>
    <t>Carvajal, Josef María de</t>
  </si>
  <si>
    <t>Josef María de Carvajal</t>
  </si>
  <si>
    <t>…de Henestros3. dár entregada nuevamente x sus propios furores , después dé perder Excmo. Sr. D. Rafael Pinós. muchos cientos de soldados, y de haber probado mas y mas su im Excmo. Sr. D. Josef María de Carvajal. potencia militar. Impotencia militar, decimos; porque ciertamente Excmo. Sr. D. Nicolás de Llano, Ponte. á'no haberse visto , nadie hubiese creído que todas las fuerzas de Excmo. Sr. D. Antonio de Gregorio. la bulliciosa república reunidas bajo el mando de s…</t>
  </si>
  <si>
    <t>Carvajal, Tomas González</t>
  </si>
  <si>
    <t>Tomas González Carvajal</t>
  </si>
  <si>
    <t>…se sus mandatarios de los muchos y de libros poéticos de la Santa Biblia, traducidos en verso y pro horribles.crímenes que han cometido. No habrían hecho desapare sa con notas por D. Tomas González Carvajal , acudirán á recode~vidas,cer número ni dejado ese extraordinario por herencia las viudas y la miseria. desolación sido sus Habrían y huérfanos la á fer’rofecíael tomode Isaías.io.° deY estaquedacolecciónpreparándose, que esparael lag.°impresióny último eldes…</t>
  </si>
  <si>
    <t>Cásalo, J.</t>
  </si>
  <si>
    <t>J. Cásalo</t>
  </si>
  <si>
    <t>…en este no se restableciese. Sin embargo, un periódico anuncia que S. A. R. puerto, procedente de la Habana, eL bergantín español Aguih, sigue mejor. (\Morning~Chronicle.) Capitán D. J. Cásalo , con aguardiente y azúcar. Al siguiente sa lieron para el Mediterráneo los bergantines de guerra españoles tkancia. Realista y Manzanares, sus comandantes los tenientes de navio París 29 de Mayo. D. Juan Sotelo y D. Honorio Sirera, bajo las órdenes del capit…</t>
  </si>
  <si>
    <t>Casas, Josef</t>
  </si>
  <si>
    <t>Josef Casas</t>
  </si>
  <si>
    <t>…rio. Finalmente, en el presente año de-1830 la expresada compa Barcelona, D. Josef Munhe, guingas de algodón. ñía de Reales diligencias, adenus de mejorar varios puntos' del Idem, D. Josef Casas, retrato hecho con pluma. servició- ihterior, dirá mayor extensión á sus éttipresas, estableIdem, D. Manuel Marés, sulfato de zinc. ciendo alguna nueva carrera, si asi se lo permite el estado de lot Madrid, D. Manuel Navarro, alfombra hecha al bastidor. camin…</t>
  </si>
  <si>
    <t>Casas, N.</t>
  </si>
  <si>
    <t>N. Casas</t>
  </si>
  <si>
    <t>…ceder á la súplica de Calero, concediéndole para que pueda Los suscriptores al tratado elemental de Veterinaria, por llevar á cabo la empresa que se propone, y que S. M. ha tomado D. N. Casas y D. G. Sampedro, se servirán pasar á recoger el bajo su especial protección, privilegio exclusivo por 25 años, primer tomo, y adelantar el importe del segundo, á la librería de tanto para la construcción del camino como para la libre intro Calleja, y en las provincias en los…</t>
  </si>
  <si>
    <t>Casatiego, Sancho Blanco</t>
  </si>
  <si>
    <t>Sancho Blanco Casatiego</t>
  </si>
  <si>
    <t>…losin visores que viene el movimiento Trellés-; que vive en el mismo lugar en cotnpañía de su hijo legí de tantas tropas y voluntarioí :Háqia la froriÍerajy Este es elargu-í timo D. Sancho Blanco Casatiego, tuvo1 noticias ciertas y seguras mento de atgúnós • yála verdad;queT^le mas que digan estoque porvariós puntos de que á'una cisa de Cádiz.se habian remitido no qué pregunten asii«Sit»nH&gt; e»iel númerolyel valor de lót d** de.América por partede so maride, par…</t>
  </si>
  <si>
    <t>Casi, Antonio Mon</t>
  </si>
  <si>
    <t>Antonio Mon Casi</t>
  </si>
  <si>
    <t>…óixj'cárrm de S. Gerónimo, yen Valen aumentar riegos, sin descuidar, la ñus recta y pronta administra cia eñ la de Mompie. ' ción de justicia. . ■ • — Mapa mimdi, publicado por el coronel D. Antonio Mon Casi ló mismo que en Novelda sucedía en Pedrofíeras cuando tenegro/¿loptadó para la instrucción de los caballeros cadetes del entró de regente letrado nombrado por S. M., D. Antonio Alvá^ Reaícuerpo de artillería. Este mapa reúne muchas ventajas sobre icz Baragafi…</t>
  </si>
  <si>
    <t>Casimí'rb'H'éfíañ</t>
  </si>
  <si>
    <t>…e no podamos explicar la causa -, qué si'no se saca toda la le Bejar, D. Antonio María' Villeros, puños.. che á la vaca, cada vez da menor1 .Cantidad y acabé por quedarse Ezcaráy, D. Casimí'rb'H'éfíañ é' hijos, paños.' seca antes de tiempo. ; ^ ■ Toíosa, D.'Joíef María "dfc'Yarza, réiox de asar. El alimento de las vacas varía según su clase. Upás comen dos Madrid, D. Dionisio Léfcvre, sombreros. Veces mis que otras. A un labrador le sale mejor lá:cuenta de…</t>
  </si>
  <si>
    <t>Caspe</t>
  </si>
  <si>
    <t>…. Trigo,slirobo 9 rs.: cebada 4: aceité 48 arroba:'vi- .postura al todo de las fincas en 67aSI.^s.-metálicos 4 deducir car-&gt; no 6 í 7. ■ ; ■« ■ Vi;„- ’ &gt; ai, se ha señalado por el Sr. Caspe, ministro del supremo Consejo Soai^*w^mú.t-TVigo, fanegi id 4 17: cebada 7 4 8 : vino S.e.iay,Indias, como juez-comisionadp^alefecto, &lt;1 dia 18 del pre II i^ i2 cántara: aceiter a 30. ¡ » : ........ ....'1 .1 senté mes y hora de las 11 de su mañana, ert.su-ca…</t>
  </si>
  <si>
    <t>Castalios, Francisco Javier</t>
  </si>
  <si>
    <t>Francisco Javier Castalios</t>
  </si>
  <si>
    <t>…se han hecho para renovar .corriente. la; y por tanto puede mirar la acción de los partidos sin ningún temor. Superior á todos estos recuerdos, pertenece 4 una era nueva El Excmo. Sr. D. Francisco Javier Castalios y el Sr. D. Josef ■ de Vizcaya , kan que da principio en • él, y que lleva ya en sí misma el testimonio María Jusué, comisionados por el Señorío de unos esfuerzos coronados con el triunfo de la causa de la civi dirigido á SS. MM. las exposiciones siguientes:…</t>
  </si>
  <si>
    <t>Castañeda, Francisco María</t>
  </si>
  <si>
    <t>Francisco María Castañeda</t>
  </si>
  <si>
    <t>…j j -¿ A.’ id.^_-Corüña i ¡di_Sanliago ii id.^P^cueptpde^errás'á'ra■ D. Manuel Remon Zarco. 1 .j-. . ^ , y zón .de ¿i á 4 por ioo.«.|Accio,nes,d,el,)baÚ9Ó cada )un^ ir5&gt; ,á IPF.; D. Francisco María Castañeda*' , ; ¡ S . .' . i pesos, fuertes. , - ’i” ...Vx ,..&lt;* ,.r, D. Francisco de Paula Sa^ycdrq. 0, -« • ■ D.-Joagui* Fleix. .. X a V' v. .-.n.n;.'A ‘ ; ■ : ANUNCIOS. ¡ D. Joaquín de la Escalera, \ - ■ r ? • « • i *I - . r:w ¡*'5 K ■ ■ rr ! ----- :----------------…</t>
  </si>
  <si>
    <t>Castañero, Jósef Ántohió</t>
  </si>
  <si>
    <t>Jósef Ántohió Castañero</t>
  </si>
  <si>
    <t>…te en almacenes dej gobierno., ~ ''! pc¡r su mayor diámetro , que la posee, como igualmente las lápi Los géneros que sé''depositen en almacenes particuláyes estarán das descritas, D. Jósef Ántohió Castañero; y la otra, que existe en libres del derecho de almacenagc y de fachindceio, pagaluJ# única Vasa del Sr. conde rd£ Rio Molino, tiene de altó 43 pulgadas mente á la salida i , por roo &gt;ób're el valqr,seacual íuese el tiem y 1 j por su diámétló~M. G. po que hay…</t>
  </si>
  <si>
    <t>Castaños, Francisco Javier</t>
  </si>
  <si>
    <t>Francisco Javier Castaños</t>
  </si>
  <si>
    <t>…clamaciones, y que es el único infalible testimonio del amor de Excmo. Sr. D. Francisco Tadéo de Calomarde.' los pueblos á sus Príncipes: entusiasmo que ateiyó en España el Excmo. Sr. D. Francisco Javier Castaños. año de 8 al tirano que tenia bajo su espada á toda la Europa, y Bandas de la Real orden de Damas nobles de. la Reina María abismaría en un instante como terremoto violento al que hoy vi Luisa. 1' niera á la Península español ¿ derribar ¿T ídolo de la monarqu…</t>
  </si>
  <si>
    <t>Castaños, Manuel</t>
  </si>
  <si>
    <t>Manuel Castaños</t>
  </si>
  <si>
    <t>…anzar esta funesta ten la dignidad de maestrescuela, coa eanongía aneja dé la. catedral dede discordia, el momento en que el general Boilrmont, único mi Tuy, vacante por muerte de D. Manuel Castaños! y &gt; Reyero , á litar del consejo de Ministros, se encontraba al otro lado del mar, D. Josef López Miranda: para tina eanongía y una ración de la cay en que parte de la Guardia Real estaba diseminada á 50 legua* tedral de Salamanca, vacante por muerte de D. J…</t>
  </si>
  <si>
    <t>Castellanos, B S.</t>
  </si>
  <si>
    <t>B S. Castellanos</t>
  </si>
  <si>
    <t>…eneral Dibbets le 1 La Poderosa Themis, ó los remordimientos de los malvados, participaba el armisticio concluido entre Bélgica y Holanda: en traducción del francés, aumentada por D. B S. Castellanos, y .consecuencia ha ido'á tomar otra vez, según dicen, la posición D. F. Anento. Esta obra comprende una porción de novelas mo que ocupaba el 21 por la tarde; lo cierto es que en la actualidad rales formadas de las causas célebres de todas las naciones: const…</t>
  </si>
  <si>
    <t>Castellanos, B. S.</t>
  </si>
  <si>
    <t>B. S. Castellanos</t>
  </si>
  <si>
    <t>…mas de dos años y medio, recibiendo siempre tes Carlota Creiston, ó la víctima de la virtud: novela original timonios de la satisfacción con que el Soberano miraba sus tareas, por D. B. S. Castellanos: dos tomos en 8.® con una lámina cada hasta que en 27 de Octubre del año anterior obtuvo él último en uno. El autor cree que la lectura de.esta obra, fruto de sus tareas, los honores del Consejo de Estado, con que S. M. le dió una prue y no una mera traducció…</t>
  </si>
  <si>
    <t>Castelló, Pedro</t>
  </si>
  <si>
    <t>Pedro Castelló</t>
  </si>
  <si>
    <t>20 D. Tomas González. D. Josef Scrralde. : E ’ 'h™* .1 D. Pedro Castelló. D. Antonio Porro de-UWdi». 'in • . f: 9Ív&gt;-:rr v &gt; ■ í, í j! D. Antonio Daban. ; . P. Francisco Careases. ' nD. Ramón Ortiz Otañez. . . ! ' i' D. Bernardo Rui-Bamba. ' &lt;n,: - ^ -i-*í;í; l - D. Pedro Hurtado;de Corcuera. s ■■■ iiu tnusi , O J.TÍJ O D. Francis…</t>
  </si>
  <si>
    <t>20/04/1830</t>
  </si>
  <si>
    <t>Gaceta de Madrid n.º 47</t>
  </si>
  <si>
    <t>…gue: ciudad de Cuenca, una de las de voto en Cortes por Cabrilla, po !".'j seída del ma. completo júbilo al recibir ia Reai Pragmática-san Excmo. Sr.: El médico de cámara de S. M. D. Pedro Castelló ción en fuerza de ley decretada por vue.tro augu.to Padre á pe acaba de dirigirme el oficia del (tenor siguiente: tición de la. Cortes de 1789, y mandada publicar por V.M para Excmo. Sr.: El Rey nuestro Señor ha estado incomodado la observancia perpetua de la…</t>
  </si>
  <si>
    <t>Castelreagh</t>
  </si>
  <si>
    <t>…en un hermoso trasparente él creyó porque en .Francia se había dicho que Mr. Canning había nombré' dé I's'abél , despidrendo una radiación roja y brillante variado.la.política del lord Castelreagh. -1».política.inglesa no de como la aitroté En el fromis del tercer cuerpo , y alrededor dé pende de los hombres; los interese* del Estado, hé aquí la óníca- un ojo radiante, estaba escrito demittitur alto i y sobre el todo se norma .de lo» ministros de relac…</t>
  </si>
  <si>
    <t>Castillo, Angel del</t>
  </si>
  <si>
    <t>Angel del Castillo</t>
  </si>
  <si>
    <t>…; et\ que después de una enfermedad y Doña Rosa Velasco.__El marques de Lozoya,. D. Francisco prolija^aerniraó su vida en; Madrid, á los So.afios y gé mescsidé Gutiérrez Ordoñez y D. Angel del Castillo, interesados en el edad .JCitá esclarecido español ,• el que mas be ilustrado de todos censo núm. 7 impuesto en cabeza de .García Vázquez1 y los here nuestros escritores la. historia y la filosofía delai'betlas tutesén^u deros y descendientes de Doña María Vá…</t>
  </si>
  <si>
    <t>Castlereagh</t>
  </si>
  <si>
    <t>…ano ó los Ancana 7 de Junio. dos testigos que sustituyan á este. , . . Art, 143. A continuación del testimonio de aprehensión se . ,.,;&gt;Las cartas que ha traído el schooner ingles lord Castlereagh, examinarán tres testigos presenciales de ella , guardándose, entre quaarribó ayer á esteApuerto, de las islas Jónicas, dicen que el los que se bailen presentes el orden; de preferencia siguiente; 1 coude f^po d’Istria había declarado franco por cinco años al…</t>
  </si>
  <si>
    <t>Castor</t>
  </si>
  <si>
    <t>…manifestación haya te- Real chancilleríá de Valladolid, se cita y emplaza á todos loa .nido parte la menor insinuación de las provincias, ni dé los na- acreedores á los bienes, de D. Castor;García de Castro, vecino que . turales armados, que han perseverado siempre con la mayor cons fue de Madrid , para que en el perentorio término de 30 dias tancia cu mi primera resolución.” / ; comparezcan antedicho señor, por Ja, escribanía de provincia del L…</t>
  </si>
  <si>
    <t>Castro, Benito de</t>
  </si>
  <si>
    <t>Benito de Castro</t>
  </si>
  <si>
    <t>…las peti zález Hermida: para otra canongía de la colegial déla Coruña, ciones presentadas á la Cámara, en que se tratase de la miseria pú en el arzobispado de Santiago, por el de D. Benito de Castro y blica , se viesen en la Cámara entera formada en comisión, para Barbeyto, á D. Jacinto Sampayo: para el arcedianato de Benamaexaminar las causas de esta miseria, y los remedios que convenia riel, dignidad de la catedral de León, por promoción de D. Ma adopt…</t>
  </si>
  <si>
    <t>Catalina, Baltasar</t>
  </si>
  <si>
    <t>Baltasar Catalina</t>
  </si>
  <si>
    <t>…ifiestan á todo gé á D. Jesualdo Josef García: para otra de la de Segovia, por des nero de caza: conocer en los montes donde están encamados los titución de D. Luis Perez Rozas, á D. Baltasar Catalina: para conejos, venados&amp;c.:modo de tener buenos perros, saberlos criar ¿Ira de la dé Plaséñcia, por muerte de D. Juan Gómez Ribera, y enseñar: reglas para precaverse dé las muchas desgracias que han 1 D. Antonio Sánchez RiCo; para la dignidad de deán , primera…</t>
  </si>
  <si>
    <t>Caulas, Pascual Jover y</t>
  </si>
  <si>
    <t>Pascual Jover y Caulas</t>
  </si>
  <si>
    <t>…e batían, y distribuirles car ra silla después de la episcopal de la catedral de Menorca, vacante tuchos, de qué paaacé cierto estuvieron escasas, y enviando instruc por muerte de D. Pascual Jover y Caulas, á D. Jo«ef Juaneda: ciones y órdenes por toda Francia. Antes de batirse, y en los inter para la dignidad de arcediano de la catedral de Guadix , vacante valo* de U acción, se hubieran empleado todos los medios para cal por muerte de D. Cayetano Márquez, á D.…</t>
  </si>
  <si>
    <t>Cayetano</t>
  </si>
  <si>
    <t>…ilencio La ilustre familia de ios príncipes de Piombino acaba de tener sobre la situación actual de Irlanda; pero es llegado el caso en que el disgusto de perder su único heredero D. Cayetano, príncipe ya digamos alguna cosa. Las cartas que hemos recibido de nuestro Luis Euoncompagni, jóven de las mejores esperanzas y de 22 años corresponsal nos ponen en atado de apreciar con exactitud los de edad. verdaderos raultados del bilí de emancipación. La…</t>
  </si>
  <si>
    <t>Ccrcero</t>
  </si>
  <si>
    <t>…iones, pues muchos de los nombrados ignoraban que se ' pues dé haber hecho prodigios diplomáticos; le acompañaban el pensaba en ellos. Este sistema de equidad es ti único capaz de diputado Ccrcero, su íntimo amigo, y un millón de maldiciones.” conservar nuestra iglesia establecida. &lt;/¿) El'siguiente párrafo del mismo periódico puede ilustrar mu cho acerca de todas lis intrigas. Idem *7. ..., «Algunos dias antes dé-salir Mr. Poinsett de esta capital lle…</t>
  </si>
  <si>
    <t>Ce, Santiago Ramón de</t>
  </si>
  <si>
    <t>Santiago Ramón de Ce</t>
  </si>
  <si>
    <t>…ñ-£.. r- • ¡. rJx ¡X Cfmcd , el domingo 3 de Octubre próximo á las ocho, de la ma ■ •'■Viga. Trigo 1 á:3»;VS4fanega:maitá40¡id-ivinoá to,xi»a&amp; ñana, á todos los acreedores del $f. D. Santiago Ramón de Ce^ l Granada.Z_(¿sri la ciudad).-" Tí¡go d&lt; 40 4 4$,^fanega; berio^ cuya testamentaría radica en le.escribanía de Méjía ; en in« cebadadcio á advino de ao á a8rs.iarroba: aceita de go.á 32 telígencia de qua le parará perjuiclo al que no compareciere. ' ‘DealaS'…</t>
  </si>
  <si>
    <t>Cecilia</t>
  </si>
  <si>
    <t>…coles producidos por los animales que se alimentan en prados. Pra mandancias de Marina. dos, animales , estiércoles y sucesión de cosechas son los ejes sobre Qurrrr y no querer, 6 Doña Cecilia y sus. vecinos.sí El ena-. que gira la industria rural bien entendida': asi cuando se recomien moradito.—Una noche de tertulia, 6 el coronel D. Raimundo. — da un nuevo cultivo , debe considerarse bajo el doble aspecto de La tonta, ó el ridículo novio de las d…</t>
  </si>
  <si>
    <t>Célhay, Juan</t>
  </si>
  <si>
    <t>Juan Célhay</t>
  </si>
  <si>
    <t>…asegura,que dentro de poco volverá Mr. Húskisson 4 ocu ; j Alcóy, D. Francisco Gosalvez Abad, pañps. ’• par su destino de ministro de las colonias; y que una de las pri Calahorra, D. Juan Célhay,-curtidos. • . ; ■/&gt; meras medidas que deben proponerse en la próxima sesión del par Sevilla, D. Pablo Francisco Laverrerie, apartado y lavado 4» lamentó, es la abolición de Jos diezmos en Irlanda, y la asig lanas. nación de una renta fija para el.clero úi6ÍÍ…</t>
  </si>
  <si>
    <t>Cenar, Pablo Jiménez de</t>
  </si>
  <si>
    <t>Pablo Jiménez de Cenar</t>
  </si>
  <si>
    <t>…po Real d« minas : , traducido y aumentado por D- C. Zaragoza, vacante por fallecimiento de D. Manuel Zuaznavar,4 Bordiú: un tomo en 4° con i6 estampas, 60 rs. en rústicas__Primer D. Pablo Jiménez de Cenar ve. apéndice é este, tratado con aplicación á la agricultura, por Mr. Igualmente se ha servido el Rey nuestro señor nombrar i*, HerkartdeThury;traduc¡do por el mismo:un cuaderno en4°con consulta de la Cámara, para la plaza de oidor de la Real audien-. una est…</t>
  </si>
  <si>
    <t>Cerecera, Atanasio</t>
  </si>
  <si>
    <t>Atanasio Cerecera</t>
  </si>
  <si>
    <t>…ha’exprfesádd mas cuando ya se había presentado al presidente Guerrero una re el nombre del buque español én qtíé se'han introducido los géne presentación contra Tornel hecha por D. Atanasio Cerecera y so ros de Bilbao, el nombre del capitán v ía fecha del manifiesto, ó cios con 74 firmas pidiendo su deposición, en la cual le ponen de' si se ha omitido por no expresarse en el atestado; en cuyo caso oro y-pzul jare se veentre bobos anda el Juego y todos er…</t>
  </si>
  <si>
    <t>Cerón, Francisco Vila y</t>
  </si>
  <si>
    <t>Francisco Vila y Cerón</t>
  </si>
  <si>
    <t>…anada par á i daño___Alicante par. __ Murcia $ i % daño. conocerlos y liquidarlos, que lo. son D. Félix Ruiz Aguilar y _Valenc¡a id—Barcelona á pesos fuertes i á ¿benef.__Zaragoza D. Francisco Vila y Cerón, abogados de esta corte; y pasado di § 4 -j- daño.—Coruña&gt; ¡¿..¿.Santiago 1 ¡d...Descuento-de letras á cho término sin hacerlo, les parará el perjuicio que haya lugar. razón de 4 por too al afio. _ Vales Reales consolidados gg$, 35 Nota. En el segundo anuncio…</t>
  </si>
  <si>
    <t>César</t>
  </si>
  <si>
    <t>08/07/1830</t>
  </si>
  <si>
    <t>Gaceta de Madrid n.º 82</t>
  </si>
  <si>
    <t>…la ciudad y el campamento. —Historia áoJohnMoort, regjcida del ReyCárlos 1 de Inglater Los árabes desmayan; muchos se han presentado ya á nuestra* ra y del conde de Derbi.; por el conde César, de Beuchet, dos to avanzadas, y todos convienen en que solo el temor que el Déy les mos én 8.° á 20 rs. en pasta. Se .hallarán en la .librería de Tejada. inspira es la causa de que hayan tomado las armas contra el ejér .----- Química aplicada á la tiútura vb…</t>
  </si>
  <si>
    <t>Cevallos, Ceferino de</t>
  </si>
  <si>
    <t>Ceferino de Cevallos</t>
  </si>
  <si>
    <t>…retarios de S. M.' &lt; ¡ á 4 rs. Duetto, Ah se puoi cosí lasdarmi, para piano solo 7 rea-’, D. Josef Garai. ,ci : , ; les. Duetto, Parlar splegar non posso, para piano solo * 6. Ple D. Ceferino de Cevallos. : ' ■ r garia , todas-de la misma ópera, para piano solo á 3 rs. Coro, de D. Santiago Capetillo. Guerreros, Regtta ii, terrpr del Tañeredo,, para piano solo, á 3. D. Francisco Senseve. Marcha nueva a la entrada de SS. MM. en la corte, para piano-á D. Domingo…</t>
  </si>
  <si>
    <t>ChafFusj, C.</t>
  </si>
  <si>
    <t>C. ChafFusj</t>
  </si>
  <si>
    <t>…z: un tomito en J. Vint, de Corfú, Malta y Gibraltar con la correspondencia. 8.° Se vende en la librería de Hurtado, á 6 rs. en rústica y 8 en Li. ai. Bergantín americano Agemria, capitán C. ChafFusj pasta. de Santiago de Cuba, con frutos. ____De la garantía y de los vicios redibitoriot en el comercio de Coruría id. ij. Lugre francés Julio Adolfo, del Havre de los animales domésticos,. por Huzard, médico veterinario, publi Gracia, con 49 fusiles á disposi…</t>
  </si>
  <si>
    <t>Chassé</t>
  </si>
  <si>
    <t>…iedras sin labrar, y de grandes dimensiones, co ción y dicta la humanidad. La autoridad ha puesto a disposición locadas por la mano del hombre, con el fin de construir una for del general Chassé dos buques mercantes que se hallan en este taleza; distinguimos los restos de una torre cuadrada, y tina gale puerto, adonde serán trasladados los prisioneros que llegaron ayer» ría de mas de 30 pies de largo, que aun subsiste entera, y sirve al luego que se…</t>
  </si>
  <si>
    <t>…. subieron algo , y á las tres-de la tarde estaban á 8sf y 4. Ckazal, enviado del gobierno. . Cuando en la Cámara de los Lores se discutió la respuesta al Aun no había recibido el general Chassé noticias del Haya; discurso , el lord WellingtoO defendió Ja conducta del Rey de pero ha prometido publicarlas tan pronto como las reciba. los Países-Bajos, insistiendo S.G- en la necesidad de mantener los Se están siguiendo actualmente las negociaciones para…</t>
  </si>
  <si>
    <t>…• EAlSES-EAJOa. ■ , , | . Sir R. Peel contestó que lo que se llamaba pregunta no lo era Haya 3 de Noviembre. en efecto; pues se había.' indicado deseo de saber si el gobierno 1 El general Chassé ha recibido orden dé sostenerse en la ciuda- creía ó no verse comprometido en utiá guerra con motivo de lo dela de Ambére, por todos los ihediósposibles,y por consiguien ocurrido en Bélgica , á Tó cuál era imposible dar una respuesta te de comenzar otra vez e…</t>
  </si>
  <si>
    <t>Chassé-ha</t>
  </si>
  <si>
    <t>…rCondo Glausel; y este, .Los papeles de París del 11, que acaban.de recibirse por e*-' convencido det zelo con que1 ambos prOcóden,' no omite «Catión tr»ord¡narió, anuncian que el general Chassé-ha recibido brdeirde de mantfettirlét cuán éitisfeChtf está de Wpvocader. —: s-1- &lt; - manteñér á totjo tránce lá eiudadela de Ámbefes ; de’ rríodo’ que Se han formado muchas comisione» j^entréellas unadejcami- e/npetirá, de uuévó el bombardeo sobre esta desgraci…</t>
  </si>
  <si>
    <t>Cháyfjí, Josef María Sánchez</t>
  </si>
  <si>
    <t>Josef María Sánchez Cháyfjí</t>
  </si>
  <si>
    <t>…Maltraídos }.- ¡ ¡ sentarán á deducirlo en c£, término de *o dias ante elSr. DiezPra- , D. Juan Miguel Serrano. r dq por, la escribanía.de pama; pues do.!lo. contrario les parará D. Josef María Sánchez Cháyfjí.; f perjuicio.' &lt;: • . T . :■ -'i; b i:¡ D. Antonio Torio. .r.-.i-j-rizí:- •. ' -f ____Guia de litigantes y . pretendientes :par» el presente-año de . ,-í ¡' ■1830. Se hallará en, esta-.corte en la’librería de Novillo y de , :.S o-íA D. Pedro Palacio.- ■L D.…</t>
  </si>
  <si>
    <t>Chico, Joscf</t>
  </si>
  <si>
    <t>Joscf Chico</t>
  </si>
  <si>
    <t>…embre. . presentarán ,con absoluta separación de partidas los Vales de su Avila........... . D. Bartolomé Sainz de Prado. propiedad , y losqiié .presenten por eñdárgo. ; Badajoz.--D. Joscf Chico. - 4.a No se admitirá partida alguna: en que no resulte á favor Barcelona....... D. Mariano Figucras y Pou. de uti soto sugeto ó1 corporación-el encabezamiento (y último en Bilbao.................. D- Bernardino de Ibargüengoiti. doso dé bada Vale;» ’ *ii tam…</t>
  </si>
  <si>
    <t>Chico, Josef</t>
  </si>
  <si>
    <t>Josef Chico</t>
  </si>
  <si>
    <t>…pesos en igual húmero de días»cóhtados desde el i f Avila-i............. D. Bartolomé Sainz dé Prado.al go del expresado mes de Junio todos inclusive. Badajoz,.................... D. Josef Chico. Los Vales que no fuesen presentados en süs respectivas épocas* Barcelona...................... ID Mariano F¡güeras y Pou.no serán admitidos hasta concluida la renovación total, ni tendrán Bilbao..,....,........................ D. Bernardino de Ibargücngditia…</t>
  </si>
  <si>
    <t>Chra</t>
  </si>
  <si>
    <t>…perador ha ido el príncipe Oscar á recorrer las colonias mili clase que tuviese en juego; el número de operarios que ocupa y el tares de Novogorod, acompañado del teniente general conde Chra4e las piezas de paño que puedan fabricarse anualmente. ponizky, uno de los generales que S. M. I. ha nombrado para que Caso de reunirse varios fabricantes para presentar de consuno acompañen á S. A. R. durante su permanencia en nuestra corte. alguna proposici…</t>
  </si>
  <si>
    <t>Church</t>
  </si>
  <si>
    <t>…ario de ejér po que procuraba-apaciguar i los maniotas que se habían subleva# cito, en que solicita que por las oficinas de cuenta y razón de An vado. El presidente ha intimado ai general Church salga del ter dalucía se le abone integro el sueldo de iQ rs. mensuales que dis ritorio del nuevo Estado. ' frutaba antea del t.° de Julio de i8a8, como igualmente la di ferencia de lo que ha dejado de percibir desde dicha fecha;y de ló ,• ALBUAXUU informado…</t>
  </si>
  <si>
    <t>Churruca, Gumersindo</t>
  </si>
  <si>
    <t>Gumersindo Churruca</t>
  </si>
  <si>
    <t>…s veces evitar, unos se remontaban, otros emigraban á otras de Oviedo,'vacante por promoción de D. Manuel Hermida, á islas , y todos clamaban por el remedio y fin de tantos males. D. Gumersindo Churruca, canónigo de la colegial de Sta. María En medio de este estado de ansiedad y continua inquietud, los de Covadonga. RR. curas párrocos y los’vecinos de’los pueblos de Magna y Güín* dulman , visto que á causa dé su corta población las entradas par Parte del gen…</t>
  </si>
  <si>
    <t>Ciarence</t>
  </si>
  <si>
    <t>cía, excef^'^íll.i-irloia^ «uquédeAngulema. El marqué»; ama guardia de policía que estará bajo las órdenes-del prefec to de de Anglesey,' el conde de líxbridge; lord Ciarence+Paget, lord'íf -este ramo-, y-se titulará Guardia municipal -de París e «alistará lady G ranthámy Q(ru&gt; ptnooM4k consideracion-han estado á Visi -de 144$, individuos mandados por un coronel. tar á S. M.*y A A; reír vista de la buena acogida .que aquí-liad te…</t>
  </si>
  <si>
    <t>Cidiel, Joaquín</t>
  </si>
  <si>
    <t>Joaquín Cidiel</t>
  </si>
  <si>
    <t>…por 109 al año.» Acciones Pedro María Olive ^D. Julián Delgado, D., Francisco dé Paula del Banco 19 á 19F pesos fuertes. ' Alcalde, D/Manuel Luis Forner, D. Andrés,Ramón de Abuin, D. Joaquín Cidiel, D. Alfonso Carrero y D. Manuel de Masa y Rosillo. Honores de MhttSÍrps del tribunal mayor de Cuentas. ANUNCIOS. D.^óaqui rí'Ciudad Sánchez y(D. H i gimo Gárcííé de Burunda. Mercurio de España. Octubre de 1829. Véndese á 10 rs. en Honores de Ministros del tri…</t>
  </si>
  <si>
    <t>Cienfuegos, Nicasio Alvarez de</t>
  </si>
  <si>
    <t>Nicasio Alvarez de Cienfuegos</t>
  </si>
  <si>
    <t>…o diferentes decretos. .En el uno nombra al barón Pat- ■ Sinónimos castellanos de D. Josef López de la Huerta y de quier, par de Francia* Presidente déla Camarade los Pares, en lu D. Nicasio Alvarez de Cienfuegos: Un tomito en ió.° Se hallará gar del marques de Pastoret, quien había'renunciado las funcio- á ta n. en pasta en el despacho de la imprenta Real. Tratándose - oes y.el título de canciller de Francia. En otro autoriza i sus hi en dicho Real establecimiento de…</t>
  </si>
  <si>
    <t>Ciones</t>
  </si>
  <si>
    <t>…o que. esperaban dé la expedición de Argel, cita la comi titud no confesarlo.** En efecto, había puesto el poder de las clec- sión una carta dirigida al Guardasellos, en la que un magistrado Ciones en manos de las juntas directoras, haciendo que le corona le dice: - «Las elecciones han hecho que se descubran los mus W desprendíala de todo medio legal de. contener los estragos de implacables ananiigos del trono, yen breva el liberalismo , al-</t>
  </si>
  <si>
    <t>Cipo</t>
  </si>
  <si>
    <t>…ais, embajador de S. M. Cristla* .cuales.tuvo una larga, conferencia; y en seguida se marchó á Egiiia nísima, acompafiado.de los empleados de~lá legación, tuvo el ho á vené con el conde Cipo d’Isiria, cón quién tuvo varias entre ■ . nor de presentar antes de ayer las credenciales que lo acréditán vistas. . ; ( - . cerca de S. S. El Santo Padre se dignó récibir cón particular bene . ... La escuadra inglesa qlte se halla en Porós se compone de 3 na…</t>
  </si>
  <si>
    <t>Cipo-</t>
  </si>
  <si>
    <t>…üs'arÁadós’Sóberanos1.1':' - -'-f i Las noticias que hemos recibido deprecia alcanzan-hasta prin .i,:-; -Ii:.) ■.lia’oc M:í. :;b' h.-tiocs , osibótr cipio del mes. El partido-del: conde Cipo- d*Istr1a agUarda debuté' Mkdmiljitft'Fitrfi&amp;ñ'f’ i;'--vi momento á otro el aviso oficial dé la elección del: Aey; pero $. E. ' ts*:i;mt¡ -Jlip .Oi.i UT'Jí *;h i.5.il\íb Oflíü'J Ab.íi parece que no manifiesta mucho ihteres én-elfeT,1 en atencion á qu* , SS. MM…</t>
  </si>
  <si>
    <t>Cirios</t>
  </si>
  <si>
    <t>…on«L dia da hoy. r:j:r' j L &lt; '!q-j Is -f V. : , í: fuerza de ley, decremda por d augusto Padre de V. M.' el beñor ~ El R»r poestraScfiór sigue ún novedad, habiendo, pesado la Rey Don Cirios iv V que qstá en gloria , á petición de las Corte* noche bien regular. ‘ n- del eúo 1789, y¿ mandada publicar por V. M. en 29 del: último; Idem »/. mes de Marzo para la qbsenrancia perpetuade la ley a V título is, El Rey nuestro Sefior 'sigue muy bien, y ha s…</t>
  </si>
  <si>
    <t>…n Pera Gracia y Justicia se le comunicó la Real Pragmática-sanción en por el cuerpo diplomático, que Halil-.bajá estaba autorizado para fuerza de ley, que vuestro augusto Padre el Señor Don Cirios iv, proponer al gabinete ruso la cesión de Erzeron en cambio de unaque está en gloria, tuvo i bien expedir, y V. M. se ha dignado gran rebaja en las contribuciones de guerra. Debe recordarse aho mandar publicar en 29 de Marzo próximo anterior, vió este ayun r…</t>
  </si>
  <si>
    <t>…us opiniones religiosas; 7 formando ooa com del universo.. • ■ . ¡ i, .. : ¡ '• pañía para;establecer una colonia en Massadiusctts-Bay, compra ron un terreno, y en 1628 expidió el rey Cirios una cédula con cediendo á los aventureros los derechos delsuelo, y los poderes Los revolucionarlos dentyrjtras América* han intentado justír , del gobierno. ficar su ingratitud á la m*jfrqfpatria con él ejemplo de los, Esta . .«£1 clérigo Roger-Williams, dest…</t>
  </si>
  <si>
    <t>Cisneros, A. M- de</t>
  </si>
  <si>
    <t>A. M- de Cisneros</t>
  </si>
  <si>
    <t>…ue hemos podido adquirir respec cribió en latin Juan Gottlieb Heineccio, traducidas libremente al to á la desgraciada ocurrencia del día 3 del corriente, parece que castellano por D. A. M- de Cisneros, pasarán á la librería de Ra han sido víctimas del incendio una gran casa que hacia frente al zóla á recibir el tomó 2° y pagar, el 3.0 Continúa abierta la sus Terreiro do Pazo, á la calle de los Plateros, y á la de los Som cripción. brereros^ pero- aunque te…</t>
  </si>
  <si>
    <t>Cjrcgoríqj, Manuel de</t>
  </si>
  <si>
    <t>Manuel de Cjrcgoríqj</t>
  </si>
  <si>
    <t>…rritorios (¡Idem.) ___Üno dé iqi^prcUdos.que'podría ascender ahora á.la.dignTda^ Aburan que Cárlosx ha.eicrito una cúrta en que declara en pontificia ¿'dice un jpetíódico , es' él cardenal Manuel de Cjrcgoríqj términqs.fdnhéles, que él mismo dispuso loa decretos de Julio, y ‘00/17.58. Aunqúq que del modo mas imperioso y. ejecutivo exigió que Jos-firmasen ancianOqUeeI difunto Pió/víij/ goza de úna ’UIlid mucho ma^ sus ministros.- Creemos poder, salir garantes.de la…</t>
  </si>
  <si>
    <t>Clapecto</t>
  </si>
  <si>
    <t>…is de la Carolina, habitado antes por emigrados franceses; pero pudieron ser removidos pocé!,Soberano. Lo mismo sucedió res habiendo acabado esta colonia, fue concedido-el pais al lord Clapecto de los Conquistadores-Capitanes y soldados pertenecían al ejér redon y otros señores, que mandaron .una expedición en 1663, cito real en la forma que entonces existía ; y la primera opera^ioíi , habiendo, formado Locke una constitución para los colonos. de lo…</t>
  </si>
  <si>
    <t>Clareé, Antonio</t>
  </si>
  <si>
    <t>Antonio Clareé</t>
  </si>
  <si>
    <t>…la rada de Navarino. El 18 saltó el almacén de pólvora y sumergió Confirmación de menciones honoríficas. en la mayor consternación al ejército; y el 19 se sintió un tem Barcelona, D. Antonio Clareé, tejidos de seda. blor de tierra muy violento en toda la costa de la Morea, siendo Idem, D. Josef Roura, jabón trasparente. tan fuerte en Modon que los habitantes despertaron, dejando la Madrid. D. Luis Francisco Silvestre, cerveza. mayor parte sus casas a to…</t>
  </si>
  <si>
    <t>Clau</t>
  </si>
  <si>
    <t>…mpetidores, murió el usurpado#: el bey recuperó, su mando, renunció rodo - Veracruz 18 de Julio de 18jo. » Amigo mió: cumpliendo proyecto contra los franceses, y se ha sometido al general Clau con lo que le tengo ofrecido antes, voy: á darle una sucinta rela sel. (G. de F.y ción de los principales sucesos que han ocurrido aquí después da la que le escribí últimamente. Por cierto que yo creía poder hacer ESPAÑA. le mejor pintura de mi desgraciada pa…</t>
  </si>
  <si>
    <t>…El cónsul ingles no deja de mirar, á lo que parece, con algu heridos, y 40 de los primeros, y 532 de los segundos hecho» pií— na emulación las mejoras hechas o proyectarlas por el general Clau* sioneros. (Globe.) sel. A pesar de esto el agente ingles ha declarado que quiere fijar FRANCIA. . su residencia en .esta ciudad Cualquiera que sea su sueatc futura: asi - - *' '• ■ f' *4 es que se propone comorar extensos terrenos, y cultivarlos según París…</t>
  </si>
  <si>
    <t>Claudio</t>
  </si>
  <si>
    <t>…s, todos al mando de Valdés: quiso este parlamentar, y desecha decretó señala ; S, M. los tres ministros secretarios de Estado que do ignominiosamente por el comandante del puesto D. Claudio han de aristir al Príncipe para el despacho de jos asuntos; ocho Ichaso, embistió contra él en todas direcciones: duró el fiieéo Ponsejerp» de, jetado qne han de formar consejo, j cinco'oficiales cinco horas consecutivas, y los carabineros al mando’de sus gef…</t>
  </si>
  <si>
    <t>Clausel</t>
  </si>
  <si>
    <t>…102 á 103— - capital. Acciones del banco 1832 y 5o_Empréstito Real de España de 14 á 55—Rema perpetua de id. de.4$ á 49. Parí* x$ dt Agosto. ' .... , ■ •. VARIEDADES. El teniente general Clausel ha sido nombrado comandante en Continúa el artículo de ¡a Gaceta anterior sobre embolados. gefe del ejército de Africa, y le seguirán 27 oficiales de todas graduaciones, y siete empleados para -los ramos do policía y ha ; Causa la mayor compasión ver en nuest…</t>
  </si>
  <si>
    <t>…r la (departamento de Seine-et-Oise) S. A. R. el muy alto y podero cuarentena. so Príncipe Luis Hcnriquejosef de Borbon Condé, Duque de Bor- «Esta noche se espera aquí al teniente general Clausel. Aun no bon, Príncipe de la Sangre, á los 75 años de edad, se constituye se ha tomado ninguna disposición para el embarque de la división ron en dicha quinta el Sr. barón Pasquiery Presidente de I42 Cá de reserva , y solo lo ha verificado un destacamento de 3…</t>
  </si>
  <si>
    <t>…nto de in ? amente, sosteniendo nuestra marina y el ejército su reputación. dividuos que habian-de formar la junta examinadora del presu Seaguardaba con impaciencia la llegada del general Clausel, que puesto del Estado. La Cámara ordenó que se imprimiese para su salió de Tolon el z del corriente. repartimiento y discusión posterior. Sr decía que habian llegado á,Tolon 80 millones de francos Estando señalado este; día para oir la explicaciondala propo…</t>
  </si>
  <si>
    <t>…enester será Orden con que el general Bourmont participó al ejército de -decirlo: En la agitación moral de las clases superiores: en ese gus Africa la entrega del mando en ¿efe al general Clausel. to de innovación continua que atormenta á los espíritus sistemáti Artti 3 de Setiembre áe iSjo. £1 teniente general Clausel cos :en esos síntomas de anarquía que amagan nuestro porvenir:en viene a tomar el mando en gefe del ejército. Al separar* el ma -la in…</t>
  </si>
  <si>
    <t>…ias de Argel. ___ Los suscriptores al Diccionario geográfico universal pasarán i la librería de Razóla á recoger el cuaderno núm. 17 y adelan Según (as últimas cartas de Argel, el general Clausel toma tar el importe del siguiente. También te hará entrega del mapa 3.a disposiciones enérgicas para mejorar la suerte del ejército, y aun que comprende la Turquía europea y la Grecia. Continúa abierta de los habitantes de aquel país. Las obras de fortificaci…</t>
  </si>
  <si>
    <t>…200 4 ij}b&lt;? griegos fugiti —El Semaphore de Marsella contiene el siguiente artículo: vos; en el centro de su bahía hay unq islita, prisión que ftic de • tiArgely'de Sttintibrt El general Clausel ha conferido el man l t oo turcos condenados 4 morir de hambre; y ei fondo de este do de la tercera división al general Pedro Boyer, gefe de estado mar abunda en reliquias de U marina otomana; en medio de tantas mayor esotro tiempo de Rocbambeau, cuando fue á…</t>
  </si>
  <si>
    <t>….¿cantonados en las cercanías de Argel han entrado en la ciudad y en los fuertes para tomar cuar teles de invierno. En suplemento al'húm. 114 del "Español, periódico de' Nue ; £1 general Clausel no detiene nada de lo que está' á su cargo: va Orleans, se "insertan7 las siguientes noticias, que parecíéndono» todas las dimisiones que se piden se aceptan al instante. Se haif interesantes, ¡remos ciando sucesivamente. : sorprendido bastantes beduinos y mo…</t>
  </si>
  <si>
    <t>…„■ . .... «UMSClft. Asimismo saldrá otra para Oran; su viage se hará en bergan tines de guerra mandados por capitanes de fragata.” Parir 1% dt Qitutrt, ____En un parte dado por el general Clausel desde Argel el t6 Rolsa dt hay. Cinco por' loo consolidados 95 fr. jo c. Ac -del pasado , anuncia que continúa siendo may satisfactorio ct es ciones del banco 1 yoafr. 50 c. Empréstito Real de España 49. tado de sus relaciones con los árabes; que-el orden y l…</t>
  </si>
  <si>
    <t>…o-que el Rey ha hecho de sú prerogativa.«Sin em para Argel.'Se-asegura ;que lleva 'instrucciones'del-gobierno para bargo, dice la comisión, las asociaciones para no pagar el im «1 general Clausel, y que son relativas á que dispónga lo conve puesto-se propagaban»........ y en vano se las hacia comparecer niente para que envíe 4 Francia-una parte del ejército. -ante los'tribunales,-puesto que la migistmura,&lt;al mismo tiempo que fallaba centradlas /sancio…</t>
  </si>
  <si>
    <t>…tura» qué la máyór actividad; él cróditó se-'-aumCTlta á ojos' vistos; el difiero leamep. ■ s •; ‘ abunda; todo presenta la imagen de la dicha y de la seguridad: SI «Por orden del conde Clausel, general en gefe de los france^ el gobierno tiene1 fuerza ; paráqué ha^de-invocar la ayuda del cie sesén el reino de Argel, á quien Dios conserve. Amén. lo? Los magistrados y «demás¡empleado* q para qué luin de poner « A nuestros respetables hermanos cheickes…</t>
  </si>
  <si>
    <t>Claúsel, Conde</t>
  </si>
  <si>
    <t>Conde Claúsel</t>
  </si>
  <si>
    <t>…ido El 2* se reunieron a'la escuadra los buques que componían la allí al nuevo^gobierno. {Diario de Contenió.) división de Oran: como ignoraban todavía la mudanza de gobier ___lEl general Conde Claúsel escribe desde Argel, con fecha 8 no en Francia, se sorprendieron al encontrarnos con banderas tri del corriente al ministro de Guerra', y entre otras co&gt;as le dice; colores. que no hallaba voces para encarecer las buenas disposiciones que De resultas de haber…</t>
  </si>
  <si>
    <t>Clauset</t>
  </si>
  <si>
    <t>533</t>
  </si>
  <si>
    <t>…delincuen porque estos bárbaros no piensan en ninguna clase de cultivo. tes? En fin, aun concediendo que hubiesen violado un artículo de Parece que la ciudad de Argel no gusta al general Clauset, pues la Carta, ¡podrían echárselo en cara los que la han destruido y á su llegada se manifestó sorprendido, de que no se la hubiese arra han hecho otra? Luego haciéndose cargo de estas razones, el ha sado para volverla á construir. Este ejército que contaba…</t>
  </si>
  <si>
    <t>Claussct</t>
  </si>
  <si>
    <t>…por la noche volvió á salir para desempeñar igual encargo cerca de S. M. Siciliana, Brusélas- (f- /•) SUIZA. tNCLATBXXA. Sema ag de Setiembre. Líndtes i’.° de Octuhe. El teniente general Claussct, que acaba de tomar el mando del ejército de Africa, ha dirigido á este una proclama, en que ha-, Fondos públicos. Tres por ciento consolidados Bdf. Él 18 del pasado el príncipe Talleyrand trabajó por prime blando de los acontecimientos de Francia, dice que m…</t>
  </si>
  <si>
    <t>Clautei</t>
  </si>
  <si>
    <t>…da conir ria, por lo cual nada tenemos que añadir. De esta mudanza mi prometer la tranquilidad. nisterial y de la salida para Viens del marques Maison resultará, —---- El teniente general Clautei, comandante en gefe del-ejér según se dice, una combinación, la cual aumentará las fuerzas de cito de Africa, usando de los poderes que el gobierno" le ha déla parte mas moderada é ilustrada del ministerio. Hasta ahora no legado, ha autorizado la formación de…</t>
  </si>
  <si>
    <t>Clavel</t>
  </si>
  <si>
    <t>…po f. Los habitantes de la regencia comienzan á apreciar los efectos Acciones del banco 1575. Empréstito Real de España 55. Renta' de la buena fé y de la,sabia administración del conde Clavel. No perpetua de ídem q6i. puede formarse idea exacta de la mudanza que se observa en este —■ ..Antes de ayer 10 del corriente fueron trasladados los1 ex- pais. Franceses y naturales, todo el mundo toma parle en la glo Mimstros desde Vincennes á la prisión pre…</t>
  </si>
  <si>
    <t>Clemen, Josef</t>
  </si>
  <si>
    <t>Josef Clemen</t>
  </si>
  <si>
    <t>…ia que ha producido, su estanco en España, y la necesidad de aclima desde Douvres á Calais. En el año anterior se botaron al agua 5 tarlo en ella para destruir el contrabando, por D. Josef Clemen barcos para la.expedición de Africa. Sobre el Rin navegan ¿. En* te Cárnicero. Véndese á 4 rs. en las librerías de Perez, Razóla y. tre Sevilla’ Cádiz,Gjbraltaé.y Cartagena 2. En Calcuta también viu«la de Guz. . hay z. Los americanos,'qiíé'én 1812 rio iétiíta…</t>
  </si>
  <si>
    <t>Clemente</t>
  </si>
  <si>
    <t>…... Catatar 34 Je Dieúmirt. quiera socorrernos 1 Revenga', Secretario*general; 'ha sido dester Corr/ífxmJrncia particular. Trabajo me cuesta ¿ la verdad el rado de Venezuela, y el general Clemente ha hecho dimisión de comprendes la gema de este país. Si alguno se ve maltratado ^* la itfteptfexRÚt.</t>
  </si>
  <si>
    <t>Clouet</t>
  </si>
  <si>
    <t>…Madrid 7 de Mayo. Tolon pasaría á Grenoble para inspeccionar las fortificaciones. Según los periódicos de París del 29 de Abril laScrma. Sra. du También habian llegado el teniente general Clouet, el conde Berquesa de Berry salió de aquella capital el día anterior con direc tier Savigni, comandante de una brigada del ejército expediciona ción á Blois, para esperar á SS. MM. Sicilianas. Desde allí parece rio, el barón Denniée , intendente general del m…</t>
  </si>
  <si>
    <t>Cmipo, Luis Antonio del</t>
  </si>
  <si>
    <t>Luis Antonio del Cmipo</t>
  </si>
  <si>
    <t>…e virtuoso, y honrado, cristiano piadoso, Monarca alcalde.mayor.de.Valladolid,á la vara.de la ciudad deOribuela, y «lleno de bondad py.cuya memoria puede que algún día haga der- á D. Luis Antonio del Cmipo, que lo es de la de Granada, á la «ramár lágrimas á los franceses.” ^ : expresada alcaldía.mayor de Valiadolid. «Carlos x, añadeel Correo, nunca&lt; ha sido perverso y CTuel;. peto si» faltas políticas, fruto de corfsejos pérfidos, le han- sumer _.,^Por, decreto…</t>
  </si>
  <si>
    <t>Cob-.'</t>
  </si>
  <si>
    <t>…gusto, ora. esten sanas,,.ora podridas sus, hojas. Las coles tempranas en Madrid en casa de Collado a 3 rs.'Puede ir encarta. de York son las que dan la mejor leche y manteca,.Él señor Cob-.' ——-El dia 8 del corriente á las cuatro de la tarda se abrirá la bett.asegura. que desde el i .°,de JVtayojaJ, 22 de Octubre mantuyo cajfédrá "dé Agricultura de Toledo , én la Real universidad ’ con anco vacas cdn la yerba ae 2i acres (i) de tierra , que se co…</t>
  </si>
  <si>
    <t>Coba, Josef</t>
  </si>
  <si>
    <t>Josef Coba</t>
  </si>
  <si>
    <t>…sa botica del Sr. Hernández de Grego accessit D. Miguel Leyva. En adorno D. Gregorio de la Tor rio , donde continúa abierta la suscripción á 12 rs. vn. cada ejem re, y el accessit D. Josef Coba. En geometría práctica, aritmé plar, y á 15 el cuaderno suelto. tica y álgebra fueron igualmente premiados D. Josef Capitán y ___ Historia general de la revolución moderna hispaño-ameri D. Estéban González de Cueto. cana, por D. Mariano Torrente. Se anuncia e…</t>
  </si>
  <si>
    <t>Cobarrubias, Josef de</t>
  </si>
  <si>
    <t>Josef de Cobarrubias</t>
  </si>
  <si>
    <t>…iorreclamaré el'pa^o de parta del capital que representan, mientras! —... T.os ruscriptorts i \m.MJxbk*ilokrt recítrjdt de /mrzaf poc qué esté no. se-haya verificad^* ; i: ' ¡¡ ra D. Josef de Cobarrubias^ epnivanaa botas y adioiéncs, y .un 'dis 45.Lew que adquieran lei-afesópica poreodosorto tienen den* &lt; curso Jkjdp por el autor ,«é Ja/Resl Acndemié &lt;kí Sta. Bárbara cho á votar, á no haberlasadquiridptrcttnaras antes.; . ■ : : . : acerca de un plan de disert…</t>
  </si>
  <si>
    <t>Cobourg, Leopoldo de</t>
  </si>
  <si>
    <t>Leopoldo de Cobourg</t>
  </si>
  <si>
    <t>…s pro ALEMANIA. yectos n o pueden tener ninguna consecuencia, y ni aun entorpece rán las disposiciones que han dado las altas partes contratantes. Augsburgo J¿ dt Marzo. (Sun.) El príncipe Leopoldo de Cobourg habia rehusado aceptar la so FRANCIA. beranía de Grecia si no se le concedía bajo ciertas condiciones: París oj de Marzo. estas eran, que se incorporasen al nuevo Estado las islas de Can— dia y de Samos; que las potencias mediadoras saliesen garantes de Bolsa…</t>
  </si>
  <si>
    <t>Coburgo, Leopoldo de Sajorna</t>
  </si>
  <si>
    <t>Leopoldo de Sajorna Coburgo</t>
  </si>
  <si>
    <t>…esentada por su ayuntamiento, no pue tificar al Di van que lu corta aliada han elegido para soberano de de menos de presentarse llena de gratitud y de respeto ante el an Grecia al príncipe Leopoldo de Sajorna Coburgo: los tres gabine tiguo respetable trono de V. M., felicitándole cordialmente por te esperan que ata elección acreditará á la Puerta el . esmero y ata repetida prueba de sus desvelos pare el bien y prosperidad de atención con que procuran asegurar y consolidar…</t>
  </si>
  <si>
    <t>Cochrane</t>
  </si>
  <si>
    <t>…e han sido auxiliados en su empresa hubo diversiones con motivo1 dé la muerte de León xir. p5r una caritativa sociedad establecida én Francia, á la que deben Aun permanece aquí el lord Cochrane; y sé asegura qué pasa beneficios de consideración, y exhortan á los católicos de ios Es— rá el invierno en compañía-de lady- -Cochrane: S. S. asiste con tídos-Uriidos á que hagan tatnbien algún esfuerzo pkra lá córisérmucha frecuencia á las reuniones diplomá…</t>
  </si>
  <si>
    <t>…alto de los árboles, inundados por un diluvio tal, que parece se poLítica.”(£&gt;/¿irib de los Debates.) abren las cataratas del cielo para aniquilar la naturaleza; al mismo ____ El almirante Cochrane que hace poco saltó de Londres ha tiempo que en Egipto, en Libia y en Arabia, donde no existen llegado á Parts. estos vegetales, no se forma ni un nublado húmedo, ni un rocío__ Algunos periódicos han anunciado que Vincennes se ha que refresque la habitación d…</t>
  </si>
  <si>
    <t>Coffin</t>
  </si>
  <si>
    <t>…po tal. A unas doce millas al N. O. de estas -tierras se encuentra un plejía han muerto 477 hombres y 430 mugeres. Los escirros, el espolio muy dañoso. Las otras dos islas, que el capitán Coffin ha cáncer y &gt;la$ úlceras cancerosas han causado la muerte á 174 hom hombrado Ganges’ Island, están situadas, la una á 10o 25' de bres y 541 mugeres; estas enfermedades han atormentado desde la latitud S., y á los 180o 45' de longitud O.: la otra á 10o de lati…</t>
  </si>
  <si>
    <t>Coíhpendio, Ar- Extracto del</t>
  </si>
  <si>
    <t>Ar- Extracto del Coíhpendio</t>
  </si>
  <si>
    <t>…a 6. Santander Abril sg. Corbeta española Josefina t capitán Echf Ejercicio cotidiatíb r por idém , 8.°j papel 2F rs., jwsta 5. verria,- de San Tomas, con cacao.: bergantini/«iüM, capitán Ar- Extracto del Coíhpendio de la Religión, por Pintón, 8.°, pa teaga , de la Habana, con azúcar. pel i rs., pasta 5V, ' ' f ' - . ' ' * ' Salidas. . ■ EstabíecimientÓ dé tín colegió'jr'acádemra para la «íucucion é Cádiz Abril 16. Fragata de guerra austríaca Medea, coman 'ihítíñcctón dé…</t>
  </si>
  <si>
    <t>Collantes, Luis</t>
  </si>
  <si>
    <t>Luis Collantes</t>
  </si>
  <si>
    <t>…muerte, y otros fueron redi guerra, 8-°, papel af, pasta 6, rústica 3. midos con sumas exorbitantes de dinero. Información de los sucesos de Angón , por Argensola, 4.0, Ei citado D. Luis Collantes apenas tomó la van en 3 de Mayó papel 9 rs., pasta 14, rústica 10. de 1819, cuando hizo que las cosas presentirán distinto semblan Informe jpresentado i S. M. el Emperador de Rusia por lá co te: dispone continuas batidas contra los bandidos, y logra la muer m…</t>
  </si>
  <si>
    <t>Colon, Diego'</t>
  </si>
  <si>
    <t>Diego' Colon</t>
  </si>
  <si>
    <t>…por una facción dentro de los muros de Cádiz. la Vega, D. Alberto Lista, D.Ancel'de Saavedra, D. Juan DoLogróse felizmente el i.° de Octubre: Villavicencio recibió á; noso Cortés, D. Diego' Colon, D‘. Manuel María Cambronero y SS. MM.y AA. con la oficialidad de la armada que mandaba; en D. Juan Bautista de Arriaza. Se veftde en la librería de Perez, ca «1 muelle del Puerto de Sta. Maria. Envióle el Rey con ilimitado lle délas Carretas. i' mando para a…</t>
  </si>
  <si>
    <t>Colsa, Buenaventura del</t>
  </si>
  <si>
    <t>Buenaventura del Colsa</t>
  </si>
  <si>
    <t>…atado.;,y se vende suelto cía de Cataluña, vacante por promoción de D. Josef Víctor de. á 6 Fuentes ascendentes y. minería,ó sea segundo apéndice, en Oñate á regente de la misma, ¿D. Buenaventura del Colsa yPando; el que se concluye lo relativo á fuentes ascendentes, y se dapriny para otra plaza de oidor de la Real audiencia de Valencia, va-, xipro á un tratado sobre el Mrbqode piedra, d modo de. benefi cante por ascenso de D. Ramón Vicente y Espeléta á plaza d…</t>
  </si>
  <si>
    <t>Comisario</t>
  </si>
  <si>
    <t>…8 rs., pasta 13, rústica 9. "Hh'iíefcbridad del 'glorioso cumpleaños -déla RsiWa «bastía Latiumque vía &amp;c., toma.', S.^ipapel 8 rs., pasta 13, rús feHdri *fia dispuesto el Exctho; Sr. Comisario* apostólico'' general tica 9. ... &lt; de la Sta. Cruzada dotar otras taatas'tióneelliis‘pobre* como'afioa Curso de Matemáticas por Lope y Agúilar, 3 tomos 4.®, pa S.M.'ftíliitfttite ¡cOmpWrí'á ribér:6~deloá colegios de Lo reto y pel 89 rs.pasta 117.' Y: ' de St…</t>
  </si>
  <si>
    <t>…0,000 pasaron el dia siguiente al Rétlarcbivñdé SimaOcasllegando á En pago de tres ; dotes de las asignadas por el Jas rodé la mañana acompañados departq desueomitiva, del Exento. Sr. Comisario general de Cruzada sobre los Capitán general de Castilla ia Yiejay del Intendente df Ja provin- fondos, del citado ramo del Indulto, se han invertido cia, y otras ¡personas distinguidas* j . .. -i: *a,ioo rs. en lo» seis primeros meses de este año....... 12,1…</t>
  </si>
  <si>
    <t>…para que se forme vincias. Asi pues seria una locura y una acción muy repren algún juicio de las demas.. sible él abandonarla: en esté caso no cabe duda que después de El Exento. Sr. Comisario general de la Sta. Cruzada, que nuestra salida se sumergirá este pairen la mas horrorosa anarquía.) siempre-en ocasiones semejantes se ha distinguido por el buen gus El miércoles aun no estaba formado el ministerio ingles. Lord to y magnificencia con que ha d…</t>
  </si>
  <si>
    <t>Comunes, Cámara de</t>
  </si>
  <si>
    <t>Cámara de Comunes</t>
  </si>
  <si>
    <t>…S- M. se ha servidor convocar el Parlamento para el día 26 gracias á la actividad del barón. Taylor, que auxiliado por la tri.CáncilleC sesiónde Octubre próximo. la primera En el lord Cámara de Comunes, los nombre del tificará en á la Rey, proceda no Íulacionaris aquellade íaenormegabarramasahabíadeencontradogranito. Aseguranarbitrio paraqué fós;trasportaringleses,á i elegir su presidente {Speaker), sin que -en ella se trate de otro á.quienes el Bajá había…</t>
  </si>
  <si>
    <t>Concepción, María</t>
  </si>
  <si>
    <t>María Concepción</t>
  </si>
  <si>
    <t>10/08/1830</t>
  </si>
  <si>
    <t>Gaceta de Madrid n.º 96</t>
  </si>
  <si>
    <t>…odas las la justa causa en la guerra de la independencia, cupo en suerte del armas. Se vende «n la librería de Hurtado, a 3 rs. va. en rús tica.primer extracto de la de este dia á Doña María Concepción Por ta, hija dei coronel S. Juan, muerto en el campo del honor. — Secretos raros de artes y ofldos, obra útil i toda clase de personas: 12 tomos en seis volúmenes en 8.°, á 88 rs. en pasta y 76 en rústica: también se venden tomos sueltos—Eufemia, 6 la muger verda…</t>
  </si>
  <si>
    <t>Conde’, Francisco Aguilar y</t>
  </si>
  <si>
    <t>Francisco Aguilar y Conde’</t>
  </si>
  <si>
    <t>…sica para la Academia. da-^u &amp;ml . deducjysu gficion en los atjt9$.form".jp*;íH* J»:c.;udad dc Fsijái-á Cámara .aumentando p«r este nueyo trabajo; aQ,r$. mas á josajO instancia de D. Francisco Aguilar y Conde’ con la hermandad/dpl que «ptaq señalados en el edicto de a d$l presente mes, y anvopio Sacramento dO-4 parroquia d« Sta; Cruz-de .4’misma, ciudad sobre publicado en la Gaceta de 4 del mismo, por manera que 4Í su«l- atKcaip% del cortijo llamadójel .CabronciUo,…</t>
  </si>
  <si>
    <t>Confederación, La</t>
  </si>
  <si>
    <t>La Confederación</t>
  </si>
  <si>
    <t>18/12/1830</t>
  </si>
  <si>
    <t>Gaceta de Madrid n.º 154</t>
  </si>
  <si>
    <t>…y bajo rúbrica de Francfort /di pe Alberto de Prusii, el archiduque Carlos de Austria, el prín cen lo que sigue. a c • c- ' cipe Leopoldo de Sajonia Coburgo, el Rey de Sajonia, el duque La Confederación germánica, ha publicado una declaración de Nemours, el duque de Leuchiemberg, el duque de Rcichstadt, concebida en estos¿érmuios: ■ ss ;¡i - - , el duque de Aremberg, el príncipe de Salm-Salm , el príncipe de «La Confederación germánica convencida de que. los…</t>
  </si>
  <si>
    <t>Consejo, Presidente del</t>
  </si>
  <si>
    <t>Presidente del Consejo</t>
  </si>
  <si>
    <t>29/04/1830</t>
  </si>
  <si>
    <t>Gaceta de Madrid n.º 51</t>
  </si>
  <si>
    <t>…plaudiendo 'cOR en da ,por «1 mismo Real decreto, encargado de la secretaría del tusiasmo el restablecimiento de la salud del Rey nuestro Señor, i Despacho, de la Guerra el Excmo. Sr. Presidente del Consejo de La artillería de la 'plaza ha hecho las correspondiente» salvas, Ministros, que lo es en propiedad de la de Negocios extrangeros. de ordenanza. CAM1IOS DHL DIA. Lóndres afij papel. __ Paris ig 18 á 19—Santander § benef. Hablando un periodista de París'del mensag…</t>
  </si>
  <si>
    <t>Constaminopla, Leo</t>
  </si>
  <si>
    <t>Leo Constaminopla</t>
  </si>
  <si>
    <t>…‘ afio. De los tres documentos, los do* primeros contienen los mo* ___E1 Observador austrheo diceque iba i salir del puerto de ti vos que han inclinado á los aliados i ofrecer al príncipe Leo Constaminopla una fragata turca con dirección al Atar Negro, poldo de Sajonia-Cobourg la soberanía de Grecia, y la proposi para recibir á los embajadora que deben regresar dé Petersburgo. ción que á ate fin le hicieron; y del tercero resulta que S. A. R. _En cuanto al arma…</t>
  </si>
  <si>
    <t>Constan</t>
  </si>
  <si>
    <t>…s contribuyen sin embargo 4 demostrar cuan ligada esta a la poneso.” tranquilidad de Europa la conservación de un individuo. En me ____ El 6 del corriente llegó á Varsovia el gran duque Constan dio de los 'intereses opuestos que se chocan por todas apartes , sea tino y su esposa. El príncipe Lubecki, ministro de Hacienda del en lo interior de los estados, sea en las relaciones%iutuas de unos reino de Polonia, había sido llamado desde Petersburgo. •…</t>
  </si>
  <si>
    <t>Constantino</t>
  </si>
  <si>
    <t>…las obras públicas que se han hecho en Suecia por el mucho retardo en la misión de Halil-Bajá. Se dice que el gran ejército. Todos los años se designan los regimientos que han de duque Constantino saldrá de Varsovia dentro de pocos dias para suministrar un cierto número de hombres para estos trabajos: es ir á las aguas de Eins. V tos contingentes reunidos componen casi la novena parte del ejér .El Emperador Nicolás ha concedido una pensión de fioo ru c…</t>
  </si>
  <si>
    <t>…azara y gritaría que acostumbra!) aque Rusia para asistir á la abertura de la Dicta. Con este motivo dicen llos bárbaros. Los cónsules europeos que se han quedado, aun que el gran duque Constantino había salido para Alemania. , y. aun que retirados en el campo, y en un punto qué han fortificado pata algunas cartas de Varsovia suponen que S. A. pasará á Italia, ;1 - defenderse de im gol pede-mano, cumplieron coir el triste deber ——Escriben de Tolon con f…</t>
  </si>
  <si>
    <t>…rsonas de distinción. todos los que emigran. Las cartas de'Varsovia recibidas en la legación rusa, anuncian Empieza ya á renacer la confianza entre nuestros soldados y que el gran duque Constantino se dispone á salir dentro de poco los habitantes que diariamente llegan i traernos víveres, en tale» p ira Petersburgo , adon le lo llama el Emperador Nicolás. Se es términos, que muchas veces se ponen de noche bajo la protec peraban mud tnzas importantes en…</t>
  </si>
  <si>
    <t>16/12/1830</t>
  </si>
  <si>
    <t>Gaceta de Madrid n.º 153</t>
  </si>
  <si>
    <t>…conforme con nosotros acerca del 5g£Ía, el cuéípo destacado de la Lituania, lastropas de rescr- .principio de Ja intervención y de la soberanía reconocida; ¿pensa * Amanda el gran duque Constantino, y el e,ército del remo rá acaso »'respecto de los demás puntos, en hablar contra noso tros en las-cancillerías de Viena y de Berlín , singularmente si, el Éé Bolonia con un ciérío número de regimiento* de cosacos. Ei resultado, dé la victoria nos autorizaba…</t>
  </si>
  <si>
    <t>…an Pero lo repetimos,.señoresno debeis ver en estás dispostciófiéi ya sobre «l ducado Üe'Posen para contenerla. sino el vivo deseo que el gobierno de) Rey tiene dé no omi- El.Gran duque Constantino , dcspuesdeha.bcr defendido va tir’ninguna medida que reclame el honor y la seguridad del país, lerosamente el orden en Varsovia, se retiró para tomar posición al mismo tiempo que la necesidad de mantener aquélla buena ar militar,al otro lado del Vístula con-…</t>
  </si>
  <si>
    <t>…ndoi de á ¡ya por habet corrido cierto se han hecho algunas tentativas de reconciliación entre S. A. I. la noticia de ana revolución «p Rmopiá. i Loe espéfioies han subido el Gran duque Constantino y el ¿iíevo cbtwéjb de administración; uno por loo. pero que no (tap tenido resultado) aunque lambíannos avisan al &lt; ¡ Una. carta:de.Bueno»-AlBeKf rfitcha 5 i de ^etiémbre, dice que mismo tiempo qpe.cuatrojndividuoa dé .dicho caneajo habiaq ido 1» crisis se a…</t>
  </si>
  <si>
    <t>Constantinopia, Orlow de</t>
  </si>
  <si>
    <t>Orlow de Constantinopia</t>
  </si>
  <si>
    <t>…no irá según dicen muchos. Sin embargó; esto en venir, y todos los habitantes de la ciudad acudieron al socorro;es poco probable, á pesar de que se habla de la próxima partida del conde Orlow de Constantinopia, el cual debe haber recibido pero el fuego era demasiado violento para que fuese humanamente - posible detener la furia-'del élcmento destructor.por el general Diebitsch la orden de suspender sus negociaciones. En -menos de una hora toda la plaza no prese nta…</t>
  </si>
  <si>
    <t>Contimían</t>
  </si>
  <si>
    <t>…verlas. Se dió principio por la leciura del acta de adjudicación de premios, en que se publicaron los nombres de los autores de las obras premiadas: en seguida el Sr. consiliario Don Contimían las obras de particulares que se hallan de venta en el Nicolás Luis Lezo, que presidia el acto, leyó un elocuente discur despacho y almacén de la imprenta Real. so, en que hizo ver los progresos que en esta ciudad hicieron los Instrucción y recaudación de bie…</t>
  </si>
  <si>
    <t>Continúa, Ramón Mas-</t>
  </si>
  <si>
    <t>Ramón Mas- Continúa</t>
  </si>
  <si>
    <t>…illa, D. Manuel Camarero y Rodríguez, D. Joaquín Riquclme y Gómez, D. Miguel de Resa y Serrano, D. Rafael En ______________ANUNCIOS. late' y Acedo, D. Eduardo Alcaráz y Montanaro, D. Ramón Mas- Continúa el catalogo de ¡as estampas que se hallan de ven(a en caro del Hierro, D. Antonio Sánchez Solís y Mayoli, D. Ma la calcografía de ¡a imprenta Real. nuel Marsilla Motezuma y Navarro, D. Juan Calvíllo y Zayas, Retrato del V. Fr. Sebastian Sillero, por Carmona,…</t>
  </si>
  <si>
    <t>Córdoba</t>
  </si>
  <si>
    <t>…stenido la fidelidad de supremo ^y arredrar á los traidores y ambiciosos, que verán-su fin 'áquglVo^^gctíip&amp;^y los haiyalcptadftá resistir y corlar toda cama* en el que aguarda al general Córdoba. júacjb^¡j»á.''J¡bf¡ faccipsps.; 4,1 efecto se dispuso que se retirasen En este momento ha entrado un" nuevo extraordinario, que ..tqdasdasel nioas del .paso deí Cauca,(y; ha quedado contraída la icp conduce comunicaciones del Sr. general Oléary desde Naro, c…</t>
  </si>
  <si>
    <t>Córdoba, Felipe de</t>
  </si>
  <si>
    <t>Felipe de Córdoba</t>
  </si>
  <si>
    <t>…,- decimos; ha conservado constantemente 1*dispoticion pasiva, que es el mu Honores del Comíjai dé Estado. do clamor de las/nacipnes oprimidas. Nunca, ha.presentado.el.s^n- Excmo. Sr. D. Felipe de Córdoba. tímicnto de írritacfbn’qué. ofrecen los'pñébl.oí al-ver amenazado ú Excmo. Sr. D. Bernardo de Riega. ofendidó cl gobierno qUejámart; y en ninguna parte se ha descú-' Excmo. Sr. conde de Guaqui. 1 ■ biertó áqucl'éflfúsiasmo ¿¿ietarl, voluntario, ardiente, que…</t>
  </si>
  <si>
    <t>Cornet, Antonio Fors y</t>
  </si>
  <si>
    <t>Antonio Fors y Cornet</t>
  </si>
  <si>
    <t>…de pistón. . de 17 días á 12 horas-diarias completa la obra. ; - • i..l f Barcelona, D. Francisco Ramón Jiqiies, vitriolo verde y alDe los productos de las vacas. bayalde. ; Idem, D. Antonio Fors y Cornet, productos químicos. . La leche que da diariamente una vaca, convertida en manteca, ■ ■ Idem, D. Estéban Blanch y Roses, tirados de oro y plata. | dará un valor equivalente á dos jornales de un hombre del. campo; . Idem, D. Josef Verdaguer, franjas de seda y…</t>
  </si>
  <si>
    <t>Correa, Pablo</t>
  </si>
  <si>
    <t>Pablo Correa</t>
  </si>
  <si>
    <t>…e no solo se han despáchelo ya dos ediciones, y sé está Idem, Doña Dolores Zapino , dibujos de lápiz. ... concluyendo la tercera, sino que su manual se ha traducido á:va* Badajoz, D. Pablo Correa&gt;'poto de cttero para la tropa. fias lenguas. : 1 &gt; EN LA IMPRENTA REAL.</t>
  </si>
  <si>
    <t>Correos</t>
  </si>
  <si>
    <t>…000,000 asegurar, fundado en documentos positivos, que el ejército de Afri Timbre............ 1.747,696 ....... 1.660,000 ca saldrá libre de todo cargo del tribunal formado por el general Correos............. 558,000 .................... 373,000 Glausel.” Contribuciones. 501,306 .................... 540,000 —Los negocios que se han hecho en la Certa de Lelpsick con Varias rentas.».. 179,980.................... 100,000 los griegos de la Moldavia y de l…</t>
  </si>
  <si>
    <t>Cortázar, Manuel Ruiz de</t>
  </si>
  <si>
    <t>Manuel Ruiz de Cortázar</t>
  </si>
  <si>
    <t>…s precios dé asiéntps ¿níjlás líaeas éstafciónalés, ó sean carreé fas de Iciy ’Reilés'sitios , .sé'fijarán;al principio de cadií jornadai Eiií cirugía.igíaí Puerto de Santa María, D. Manuel Ruiz de Cortázar, jabón la earrerá dé'Válénciá se estábleceri un. servició diario; si las in-1 vestigacipnes 6 jécónociriilentó -qúé se practican en-lá actualidad común. , ■ , ; , . ■ Cádiz, Pl'Manuel Iglesias Vázquez, fécula de batatas y papas.' manitiéitari éér necesario.-E…</t>
  </si>
  <si>
    <t>Cortes, Manuel</t>
  </si>
  <si>
    <t>Manuel Cortes</t>
  </si>
  <si>
    <t>…ha jupta no asistierón por e tar ausentes , y solo concurrieron los concedido. r.\ La,artillería ha hecho, prqdigjos; y. nuestra escuadra, batiendo Sres. .D. Justo Josef Banqueri, D. Manuel Cortes, D. Mariano á Argeldurante tres dias^pqpde rivalizar,/coa la roemeria/ííela 0PH»ze|iMí.4e $ep61y.eóa, , y el. secretario de ella D. Juan López escuadra, inglesa de lord Exmouth. ,, \ :.j ■ .* Pefialver de la Torre.. •-..flítóf Jícho. Excrno^ §r. secretario de…</t>
  </si>
  <si>
    <t>Cortina</t>
  </si>
  <si>
    <t>…permuta de algún otro de sólida construcción , capaz f i propósito para destinarIo’átuartel,se presentarán. ^0lárqrr ayuntamientor A virtudendetodoprovidenciael níes corriente.del Sr. Cortina, juefeiatésó* gene- denacioirdé éste distrito militar, en donde. se admitirán proposíy ralde la Real Casa y Pátridionio, se Vita á Bernabé Suaréi ; hijo cu arrei lí-, •de Dómihgo, mancebo que fue delaíReal caballeriza ,‘y dé ju1 ¡ana González, ya difuntos, ó…</t>
  </si>
  <si>
    <t>…s á la testamentaría 7.279-.. 500............... ....... de Manuel Pardo, vecino qué fue dé Ja villa de Aranzuéque, y *3.94!— ¿Madrid. gentilhombre de la Real Casa, ha señalado^el Sr. Cortina, juez 21,061.,.. S.i Ildefonso: asesor general de la Real Casa y Patrimonio, el domingo 5 de Se39,007.... Algéciras. tiembre próximo á las 9 de su mafiana éii la iüdiéncia de'S.S?; lo *9.3^7— 400.................. Barcelona. qué séhsée sabér paráqueíconcurran…</t>
  </si>
  <si>
    <t>Courney</t>
  </si>
  <si>
    <t>…rgamentos de Et mejoFmo3o de tfa^aflttimis y mas"importante noticies ‘ bestias &amp;c. , de esta nueva república, que no es hoy mas afortunada que,tas de- - La fragata inglesa Mersey, capitán Courney, acababa de liemas que á su ejemplo se emanciparon de la España, será copiar'el ir á Puerto-Príncipe, trayendo á su bordó al cónsul ingles extracto de una carta particular, escrita por un habítame, dé^e-v. {Ir. Sdbenley. (El Español) nezuelaá un ámigosajró re…</t>
  </si>
  <si>
    <t>Covarrubias</t>
  </si>
  <si>
    <t>…mo teriores hasta el año de 1829 inclusive, y el plan de Disertaciones vimientos de una nación poderosa; si en los desastres que después sobre práctica de tribunales por el mismo Sr. Covarrubias, acudi sobrevinieron nunca perdimos la dignidad ni la esperanza; si las rán á recoger el segundo tomo á las librerías de Cuesta y de Sán demas naciones, aprendiendo de nosotros el secreto de que las le chez , y en las provincias adonde se hayan suscrito, en d…</t>
  </si>
  <si>
    <t>Covarrubias, J.</t>
  </si>
  <si>
    <t>J. Covarrubias</t>
  </si>
  <si>
    <t>…Id que ahora se,‘trata es saber 1. Los suscriptores á la obra Máximas sobre recursos de fuerza si los gabinetes de Paris y Lóndres han consentido en ello , y ade y protección por D. J. Covarrubias, corregida, arreglada á la mas si el conde Capo d’Étria estará siempre dispuesto á consagrar Novísima Recopilación, anotada y adicionada con las últimas sus servicios á la Grecia. Mr.'deRibéáupíerre sé Halla edri el en Realés cédulas*y órdenes vigentes hasta…</t>
  </si>
  <si>
    <t>Covarrubias, Josef de</t>
  </si>
  <si>
    <t>Josef de Covarrubias</t>
  </si>
  <si>
    <t>…la sazón en tantas fracciones como provincias, pudo re Los suscriptores á las. Máximas sobre recursos de fuerza, de componerse al instante; si al recobrar su unidad tomó en su im D. Josef de Covarrubias, adicionado con las Reales órdenes pos pulso el carácter rnagestuoso y augusto que corresponde á los mo teriores hasta el año de 1829 inclusive, y el plan de Disertaciones vimientos de una nación poderosa; si en los desastres que después sobre práctica de tri…</t>
  </si>
  <si>
    <t>Crespo, Francisco Pecui</t>
  </si>
  <si>
    <t>Francisco Pecui Crespo</t>
  </si>
  <si>
    <t>…custodia de plata de ellas ninguno de los carruagés que las necesiten. En el ramo dé guarnecida de pedrería. ' posadas1 darlas mayor impulso, y proporcionar mesas de segunda Idem, D. Francisco Pecui Crespo, espigas vaciadas de bronce. clase,-mas baratas que las actuales en las carreras de servicio clia1* Idem , D.Josef Blancheti, sombreros. rio. Finalmente, en el presente año de-1830 la expresada compa Barcelona, D. Josef Munhe, guingas de algodón. ñía de Reale…</t>
  </si>
  <si>
    <t>Crespo, Manuel</t>
  </si>
  <si>
    <t>Manuel Crespo</t>
  </si>
  <si>
    <t>…eunido muchos leales de Sebastian y Ricapara una capellanía de coro de la primada americanos y europeos, y formado cuerpos respetables bajo las iglesia dé Toledo, por promoción de D. Manuel Crespo , á Don órdenes de D. Jcséf Tomas BoVes, D. Josef Yañez, D. Josef Tomas Fernández Sirria: para el arcedianato de Alava de le santa Cevallos, y otros valientes vasallos de S. M. La suerte de la guerra iglesia catedral de Calahorra, vacante por fallecimiento de…</t>
  </si>
  <si>
    <t>Crespo, Manuel Fermín</t>
  </si>
  <si>
    <t>Manuel Fermín Crespo</t>
  </si>
  <si>
    <t>…cree que dando al hijo de Is- otra de la iglesia catedral de Osma, por fallecimiento de D. Fran&gt; mail el título de bajá de Egipto, lograría introducir la discordia cisco Arroyo, á D. Manuel Fermín Crespo. en aquel país. En cuanto á Ibrahim se le daria el bajalato de Ara Y por Reales decretos también há lentelo á bien nombrar S. M. bia , en donde ha peleado gloriosamente contra los wechavitas. para una ración, vacante en la santa iglesia primada de Toledo, (AI…</t>
  </si>
  <si>
    <t>Cris</t>
  </si>
  <si>
    <t>…uo de la misma D: Francisco Delgado, y para’ la última de nías; por este reconocimiento me aseguré que eré indispensable po igual clase, que por promoción détkiéresulta vécante, ¿ D. Cris ner una guarnición, á la que destiné dos batallonés de'franceses y tóbal Izquierdo. ñn destacamento de zuáres, á lái Órdenes todo del general Ma rión , i quien encargué formase cuatro, batallonés de milicias, pues se podía valuar la población de Medeah én uña…</t>
  </si>
  <si>
    <t>Cristantés, Manuel de</t>
  </si>
  <si>
    <t>Manuel de Cristantés</t>
  </si>
  <si>
    <t>…• * • , •'( ■ a . &gt; \ ' ' D. Antonio Espinosa y Brun , D. Pedro Demiflguez y D. Josef Blanco González. CAÑIZOS X)£Í DI4. 5 Secretarios de S.~Mi con ejt nielo de de'cretós. ''"'"i D. Manuel de Cristantés, D. Francisco de^Páula Córdóbié Londres gíf. París 15 rí. Santander par i i beneficio _ Ibarra, D. Joaquín Foncillas, D. Juan Fernandez del Pino y Don 'Bilbao q daño.ILCádiz idem. idem.LiSevilla | idem. _I Málaga ^ Bernardino Melgar. ‘: &lt;y'-&gt; á i, beneficio._…</t>
  </si>
  <si>
    <t>Cristina, María</t>
  </si>
  <si>
    <t>María Cristina</t>
  </si>
  <si>
    <t>El dia 9 por la noche se celebraron en aquel Real Sitio los es» vasto monumento, cuya construcción les ha parecido muy vasta, y ponsales dé la Serma. Sra. Doña María Cristina con el Serení en.su juicio una pirámide etruscá. 1 simo Sr. Infante D. Carlos, á quien su Augusto Hermano habia Ademas han hallado una calle pública, cuya dirección á lo conferido los poderes necesarios, y en seguida se verificó la entrega largo dé las termas…</t>
  </si>
  <si>
    <t>…stumbre que habia adquirido en los tribunales, ó por ■ Tema con variaciones titulado: De S. M. la Reina de España inclinación natural, jamas juzgaba mal de persona ó hecho alguno, Doña María Cristina be Borbon , compuesto con separación como no tuviese pruebas indudables que le persuadieran serlo, y para piano y guitarra á 6 rs. cada ejemplar. Se halla de venta gra aun asi trataba siempre de disculpar los defectos, agenps. bado en el almacén de música de…</t>
  </si>
  <si>
    <t>CristóbalrSedeñO'</t>
  </si>
  <si>
    <t>…. ’ / .. ntAMCIA. ■ .1' . ' r- . Sevilla, D. Manuel Valera, tejidos de seda. ^ &gt; . Idem, D. Josef María,de la Calzada, pañolería de seda. : . . París 01 de Diciembre. , , Madrid , D. CristóbalrSedeñO', sedas teñidas. . *. ; consejo de Almirantazgo ha nombrado^ una comisión: de Granada , D. Juan Bautista Styologo, sombraos. 1 T , médicos de. la armada para qqé pasan á Inglaterra á examinar é! Pucntéjubia, D. Ignacio Hacha de Paiifio, curtido* . A T fe #</t>
  </si>
  <si>
    <t>Cruells, Isidro</t>
  </si>
  <si>
    <t>Isidro Cruells</t>
  </si>
  <si>
    <t>…y papel pautado de puntitos. , Cantidad de trabajo. Bilbao, D. Juan Rubín, modelo de una máquina de tundir. En cuanto-ála cantidad del trabajo que deberá emplear éV-U—. Barcelona, D. Isidro Cruells, algodón hilado. brador cada año, que todo el terreno se ha .de cavar, cinco veces ‘ Idem, ’D. Antonio Geláda, globo terráqueo. del todo; sin contar con el sembrado, cosecha y demas deáígttnps Idem, D. Jaime Búsqueta, estopillas. artículos pequeños; y cree qu…</t>
  </si>
  <si>
    <t>Cruzáda, Comisafiptgeneral de</t>
  </si>
  <si>
    <t>Comisafiptgeneral de Cruzáda</t>
  </si>
  <si>
    <t>…lndias, y asistentes él ExCtnoíSrl Obis primer1 extracto de la deéste dia' á ÍDóna María del Carmen Ruiz,pó de León, y el Unió; Sr. Obispó áukilía'rde Mudridyy padri no el Excmo. Sr. Comisafiptgeneral de Cruzáda. . '.'.'.r* hija- de D, Francisco^-pripier teniente ^ue fue de Guáirdias Walonas, «puerto en el qampo del honor. w . ' Según el Censor de Vcrác'ruz de:i'lI&lt;fe‘ Eñéro, qbé íé'fefiferé á Caceta extraordinaria dé Méjico delig^éí tittiTado ,mn^f¿p gé^ CAMBIOS DEL…</t>
  </si>
  <si>
    <t>Ctambelfefcyfel'</t>
  </si>
  <si>
    <t>…to á la mas apreciable de las liber Irlanda, lord Plunlcett; "abogado gériérál dé Irlanda ¿ Mr. Peno» tades públicas. Estas1 protestas circutaroñ librrófente, y Bonapaite, father; lord Ctambelfefcyfel' duque de Deyónshire. &lt;- que queria dar algún colorido de libertad á su nueva usurpación, ' La condición délJruevo ministerio, respecto á los asuntos del sé' guardó ’mujf bien de 'penegirir ÚJios.que-Bs'hitieron; * T ~ continente , és mantener’tina paz honrosa…</t>
  </si>
  <si>
    <t>Ctausel</t>
  </si>
  <si>
    <t>…evaba ocul pares, conVtimrda en tribunal de justicia -, én todo el mes de Oc- to un cañón de fusil y muchas balas: se aguarda por momentos al fubre.' {(¿aceta de los ‘TríhuVates.) general Ctausel. ( G. de Francia.) ____Se¿un fl Memoria í'de'T¿¡osa parece que muchos vecinos del . ESPAÑA,distrito de Paghcres-de-LucIrón Te.husan pagar la contribución indirect.i.Esta,negativa,es tanret mas grave,cuánto ademas de ser una Madrid i+ de Setieifilre.fesist'nci…</t>
  </si>
  <si>
    <t>Cubero, Ensebio</t>
  </si>
  <si>
    <t>Ensebio Cubero</t>
  </si>
  <si>
    <t>…olaron á sangre D. Santiago Linares, á D. Josef Román ¡para otra de la catcdralde fria esos caribes, sin atender ni ai párvulo inocente, ni al ancia Segovia, vacante por muerte de D. Ensebio Cubero, á D. Andrés no respetable. Ya para esta época se habían reunido muchos leales de Sebastian y Ricapara una capellanía de coro de la primada americanos y europeos, y formado cuerpos respetables bajo las iglesia dé Toledo, por promoción de D. Manuel Crespo , á…</t>
  </si>
  <si>
    <t>Cueto, Estéban González de</t>
  </si>
  <si>
    <t>Estéban González de Cueto</t>
  </si>
  <si>
    <t>…ometría práctica, aritmé plar, y á 15 el cuaderno suelto. tica y álgebra fueron igualmente premiados D. Josef Capitán y ___ Historia general de la revolución moderna hispaño-ameri D. Estéban González de Cueto. cana, por D. Mariano Torrente. Se anuncia el final del segundo — El 30 de Mayo último en obsequio del dia de nuestro au tomo de dicha obra, que los suscriptores podrán recoger cuando gusto Monarca, ia Real sociedad de Jaén hizo la distribución de gusten de l…</t>
  </si>
  <si>
    <t>Cuneros, Juan Sánchez</t>
  </si>
  <si>
    <t>Juan Sánchez Cuneros</t>
  </si>
  <si>
    <t>…imes de geografía-física, quiera pequeña población de la costa basta y sobra para acabar con aplicados á lá ciencia de campaña, un tomo en 8.°, su precio 71$. ellos. vellón:por el general D. Juan Sánchez Cuneros. Los rebeldes que entraron en Aragón , mandados por Gurrea, ____ Historia de Napoleón, traducida al castellano de la segunda han sídóyarrojados del territorio español. Han dejado muchos pre edición francesa, por D. J. M&lt; A. Un tomo en 8.° de buen papel sos en…</t>
  </si>
  <si>
    <t>Cutanda</t>
  </si>
  <si>
    <t>…an «deducirle CAMBlOS BEL BIA. "j' ;i. . ante aquel juzgado pór la escribahia de Solana. ' v Lóndres 36 í papel.—París 15.1,7 ái8__ Santander ♦ i | b.— —Por auto péoveido por el . Sr. Cutanda y esertteaía dé Gar Bilbao par__ Cádiz J beneficio papel,_.Sevilla f 4 1, bcQef'—Má cía de Tamadrid . se-cita á los acreedores al Excmo. Sr, duque ac laga par á i id._.Granada i daño —Alicante i id—Murcia i b— tual, de Abantes y de Linares, para que dentro de…</t>
  </si>
  <si>
    <t>…jdesde álli pasar á Perigueux por Mont-Marsan y-Botir- mes, para que deliro de go dias comparezcan á deducirle ante el deaux. Mina y algunos otros se han quedado enfermos , porque Sr. Cutanda, por la eserti anía de la.Madrid; pues de lo contra reatmenteilo están. Las autóridades.Trancesm hhn recogido ;las ar rio les-parará perjuicio. mas que «tabea en varios pueblos de la frontera! para depositarlas —Secitaá los herederos del difunto D. Juan Bauti…</t>
  </si>
  <si>
    <t>CutanSevilla</t>
  </si>
  <si>
    <t>…8: vino blanco, cántara &gt;4; tinto 18 i 26: acei de D. Josef Moreno, y vecina de esta'cortc, para que dentro del te , arroba 42. término de 30 días acudan ádéducirle al juzgado del señor CutanSevilla. (Provincia de )_Sevilla, .27 de Enero. Trigo, fane ib, y escribanía de García de la Madrid; con apercibimiento que ga 33 á 49: maíz 34: cebada 19 á 12 : aceite, arroba 23 á 24. . de. no hacerlo les parará perjuicio. . Soria, 25 de Enera__Alfar». -Trigo,-fane…</t>
  </si>
  <si>
    <t>Cutre, Josef González Vega y</t>
  </si>
  <si>
    <t>Josef González Vega y Cutre</t>
  </si>
  <si>
    <t>…e Prado, D. Tomas Soto y Freire, en.el almacén de loza , calle de Jacometrczo, casa chica del mar D. Ramón Mcndívil y Roverti, D. Fernando Verdugo y Tama- ques de Villadarias. yo, D. Josef González Vega y Cutre, D. Antonio Torres y Quintanilla, D. Manuel Camarero y Rodríguez, D. Joaquín Riquclme y Gómez, D. Miguel de Resa y Serrano, D. Rafael En ______________ANUNCIOS. late' y Acedo, D. Eduardo Alcaráz y Montanaro, D. Ramón Mas- Continúa el catalogo de ¡as estampas…</t>
  </si>
  <si>
    <t>CUuucl</t>
  </si>
  <si>
    <t>…umir que no se alterará la paz que goza Europa; no por gel con viento, favorable el navio Algedrat, á cuyo bordo va el que deba causarnos inquietud una guerra, sino porque un movi general CUuucl y tu séquito. miento militar desnivelaría intereses de gran consideración; y por . t . ; ’ Noticias de Argel delz8. consiguiente todo cuanto Aleje la posibilidad de que aquel se veri ,La corbeta Cornelia trajo aquí el dia 1,3 la noticia de los acon- fique, es…</t>
  </si>
  <si>
    <t>Cuvier</t>
  </si>
  <si>
    <t>…ce será feliz, y capaz de conciliar los bastante rara y curiosa de mas de 1500 pescados, que ha destina intereses, consagrando el principio de la no intervención. (Movi do para el barón Cuvier. También ha traído, entre varios animales miento de aprobación.') Probidad y dignidad; tal será siempre la muy singulares, un oso que se alimenta aspirando Ja comida y política de nuestra Francia regenerada. Nosotros tendremos la bebida, y una hiena tan mansa…</t>
  </si>
  <si>
    <t>Czartoriski, Adam</t>
  </si>
  <si>
    <t>Adam Czartoriski</t>
  </si>
  <si>
    <t>…r, siempre constante en los principios ____ Habiendo sido nombrado presidente del consejo administra de economía que ha manifestado, ha tenido i bien expedir un tivo de Polonia el conde Adam Czartoriski, extractamos de le Real decreta, por el cual queda abolida desde ahora para en’ lo Gaceta de Francia las noticias que siguen’acerca de este persucesivo la caza del Real sitio de Licola; mandando almiuno.Tiem sonage. po queesta posesión quede'guardada para evi…</t>
  </si>
  <si>
    <t>Czartoriski, SoboUtuki-</t>
  </si>
  <si>
    <t>SoboUtuki- Czartoriski</t>
  </si>
  <si>
    <t>…hán'recibido otra nót) de 1830.CSEI ministro de Estado, presidente del Consejo admi casi semejante á la de Rtfsia; ^ero con la diferencia de'qué él nistrativo del reino: Valentín, conde SoboUtuki- Czartoriski/LuAustria se declara mucho '"taiig fuertemente contra Jos principlbi beski, Radzieoill, Paz, Nimoetuitz'* ; .1; &lt; f ! revoludionarioi que ameríazáñ á' los derecho»^dé tódás1 jai Pq- .____Las deplorables ocurrencias de Polonia han: determinado i fencras. Se há…</t>
  </si>
  <si>
    <t>D, Fernando Pinuaga y</t>
  </si>
  <si>
    <t>Fernando Pinuaga y D</t>
  </si>
  <si>
    <t>…lajara „ donde está el público cance al Redactor, núm. 86.) trato y comercio de los mercaderes y oficiales, con asistencia de TURQUIA. D- Antonio María Scgovia, D. Domingo Suaxez, D. Fernando Pinuaga y D, Ramón de Vicep.te Ezpeleta, alcaldes de la Real Belgrado i.° de Marzo. casa y corte de S. M., se publicó la Real Pragmática-sanción an^ Son muy activas en el dia nuestras comunicaciones con Cons tecedeme con trompetas, y timbales por voz de pregonero públjco…</t>
  </si>
  <si>
    <t>D, Infante</t>
  </si>
  <si>
    <t>Infante D</t>
  </si>
  <si>
    <t>…ya ¡a pena de muerte, con A las nueve menos cuarto de la mañana del día ai quiso Dios arreglo á los Reales decretos vigentes. llamar á sí y llevarse á mejor vida á S. A, el Sermo. Sr. Infante D.Eduardo Felipe María, cuya temprana muerte traspasa de dolor Pedro Gómez (alias) Cacharis, segundo cabecilla, y famoso el angustiado corazón de sus augustos Padres los Sernos. Srcs. In por su intrepidez en maldades, fue fusilado el dia 12 donde mata fantes D.…</t>
  </si>
  <si>
    <t>D, Je los</t>
  </si>
  <si>
    <t>Je los D</t>
  </si>
  <si>
    <t>510</t>
  </si>
  <si>
    <t>…nció en los términos mas lisonjeros la llegada' que el tribunal de los Pares será muy severo en punto á excusas. de aquel sábio, que prometió para una de las próximas sesiones la (D. Je los D.) lectura de una memoria acerca del último viage que ha hecho af F1 dia a de Octubre se vió en el tribunal de policía correc Asia. Por de pronto dió algunas ideas geológicas de aquella parte' cional de esta corte la causa formada contra la sociedad de Amigos d…</t>
  </si>
  <si>
    <t>Daban, Antonio</t>
  </si>
  <si>
    <t>Antonio Daban</t>
  </si>
  <si>
    <t>20 D. Tomas González. D. Josef Scrralde. : E ’ 'h™* .1 D. Pedro Castelló. D. Antonio Porro de-UWdi». 'in • . f: 9Ív&gt;-:rr v &gt; ■ í, í j! D. Antonio Daban. ; . P. Francisco Careases. ' nD. Ramón Ortiz Otañez. . . ! ' i' D. Bernardo Rui-Bamba. ' &lt;n,: - ^ -i-*í;í; l - D. Pedro Hurtado;de Corcuera. s ■■■ iiu tnusi , O J.TÍJ O D. Francisco Garriga. . v s&gt;.', r ^ y. .1 t\ í{ ’JJ ru.'íwlf o;. D. Gregorio González Aza…</t>
  </si>
  <si>
    <t>DAfg</t>
  </si>
  <si>
    <t>…señalado el lunes para SU' t rangeros. .... discusión. ■ El mariscal Soult ha sido nombrado ministro de la Guerra, Protocolo de la conferencia de Lóndres de 4 de A oviembre.^ Y el conde DAfg011^ 1 Far F"rancia &gt; 1° ha sido para el minis «Presentes los plenipotenciarios de Austria, Francia, GranBretaeno de la Marina. . ña , Prusia y Rusia. . El gobierno recibió el 17 la noticia de que el Rey de los Pai- Habiendo invitado S. M. el Rey de los Países…</t>
  </si>
  <si>
    <t>Dagés, Juan</t>
  </si>
  <si>
    <t>Juan Dagés</t>
  </si>
  <si>
    <t>…ducir por Consecuencia que de ayuntamiento hasta el dia 31 &lt;|el corriente. las repentinas vicisitudes dé la atmósfera, seguidas-algunas veces de i_Por término de 3b dias se citapi D. Juan Dagés, menor, qua copiosas lluvias y fuertes temporales que se han experimentado en en 7 de Agosto-dé 1 Ai era vecino de Carabanchel, ynra qua el otoñó, han debido influir mucho para que hayan predominado comparezca a deducir en derecho en la demanda qua contra sus…</t>
  </si>
  <si>
    <t>Dalp, Eusebio</t>
  </si>
  <si>
    <t>Eusebio Dalp</t>
  </si>
  <si>
    <t>…Josef López Juana Pimlla. que venios, seria preciso reconocer en ladefensa de lós republica D. Antonio Martínez. nos un efecto sin causa, 6 más bien un hecho militar confiarlo ¿ ' D. Eusebio Dalp. todos los hechos preexistentes. Lejos pues de haberse visto ahora D.'Ignacio Solana. que festá consolidada la-independencia , ha echado de ver el'mundo D. Alejandro Aguado. que el cuerpo de la nueva república se halla mas vacilante y que D. Salvador de Zea B…</t>
  </si>
  <si>
    <t>Dalton.f</t>
  </si>
  <si>
    <t>…as hojas de los bosques, donde únicamcMe pueden general Roguct, nombrado por el gobierno actual, para sustituir habitar » como el ciervo, el venado,el jabalí y otros; y el dila al general Dalton.f/d.) , ¡ tado número de las aves que se sustentan de frutos silvestres van ——Un cwpleadode la casa de la Señora duquesa de Berry que pereciendo de hambre, faltándole al hombre su mejor regalo, y se ha separado deS. A. R. en Argentan , no* pide insertemos el un…</t>
  </si>
  <si>
    <t>Damas</t>
  </si>
  <si>
    <t>474</t>
  </si>
  <si>
    <t>…una mala noy han hecho una visita. La primera de estas señoras, acofifaflty; noticia, 'la confianza es lo único que falta. Los tenedores de renda del conde de Mesnard, del general barón Damas jr di ■&gt;*“ tás yon los que venden sus inscripciones, y contra ellos no pueden dama de Booillé .llegó el Iqlkes í Lued ,eñ dofide pasó la tarde; los esfuerzos de la amortización. ? ^ ¿ paseandppóf 1| eyplánadx, §n campafiía d&lt;; »u comitiva y'de Jt- Los 3 por i…</t>
  </si>
  <si>
    <t>Dameto, Miguel Serra y</t>
  </si>
  <si>
    <t>Miguel Serra y Dameto</t>
  </si>
  <si>
    <t>…: para necientes á su heredero, se venden en esta corte en la .librería deotra canongía diaconil de la catedral de Mallorca , vacante por fa Ranz, cálle de la Cruz. llecimiento de D. Miguel Serra y Dameto, á D. Francisco de Pau la Zafor Teca: igualmente se ha servido nombrar por decreto de —. ,Colección de privilegias , franquezas, exenciones y fueros con cedidos á varios pueblos de la Corona de Castilla, copiados de ai de Julio para una canongía de Cartagena,…</t>
  </si>
  <si>
    <t>Damremont</t>
  </si>
  <si>
    <t>…stillo del Emperador, tienen tiendas dobles, Por los movimientos de los árabes, y por las noticias que recibía J el general en gefe del ejército ha hecho que se les suministren el general Damremont, conoció este que los árabe' no tardarían tablas para preservar á ios soldados de la humedad. én atacarlo: á precaución hizo construir y artillar con suma pron Ciento veinte turcos que se salvaron de la matanza que los de titud algunos reductos para cubrir la…</t>
  </si>
  <si>
    <t>Dan</t>
  </si>
  <si>
    <t>…teaubriand, en la ihltyór .parte de su díscúrso pronunciado él lo que soa bastante para perfeccionarse en el arte náutico. "Y!hadia7/ y que se ret¡raba por iguales motivo*'que el- vizconde Dan** blendo de proveerse: por oposición- estas dos cátedras, se previene bray., manifestados en Id seiibbdel io.” . , 4 los que aspiren á’ ellas: i-Y El duque dé FitzrJámes pidiÓ la:palábra, y subiendo á la tri i.° Los-catedráticos- tendrán la obligación-de;sust…</t>
  </si>
  <si>
    <t>Daperré</t>
  </si>
  <si>
    <t>…o de ¡a Gaceta anterior. anterior, putfielúltimo parte'telegráfico dado en Sidi Férruch el - - No tatdó este gobierno en tener ■ noticias de tales acontecí* dia a8 de Junio por él almirante Daperré él Ministro de Marina mlentos, y no creyendo oportuno abandonar el proyecto, para dé Francia, solo dice asi ; «Siguen peleando con él enemigo los .ponerá cubierto!de las nuevas y mas,-encarnizadas invasiones que puntos avanzados del ejército. Aquéí ha fortifi…</t>
  </si>
  <si>
    <t>Darnley</t>
  </si>
  <si>
    <t>…istros tenían el dis gusto de anunciar que el príncipe Leopoldo habia renunciado la soberanía de Grecia. El lord Durhan censuró la conducta del Mi NOTICIAS EXTRANGERAS. nisterio ; lord Darnley observó que al examinar los documentos presentados á la Cámara, podría esta juzgar por sí misma del or GRECIA. den que se había seguido en la negociación, y concluyó manifes Sira 6 de Atril. tando que deseaba saber cual sería de hoy en adelante la conducía El…</t>
  </si>
  <si>
    <t>Daumenil</t>
  </si>
  <si>
    <t>…y anunciados en Alemania llegará á cerca la primera empalizada con ánimo de escalarla. De alli á poco se de 709; ó á mas de doblé.de I03 libros publicados en Francia. presentó el general Daumenil, gobernador del castillo,:Jes pre Por. el contrario,'el progreso ha sido mayor en Francia, pues el guntó que querían, y habiéndole contestado que la muerte-de los - número de libros publicados en 1826 es mas del cuadruplo del de ex-Ministros, respondió aquel;…</t>
  </si>
  <si>
    <t>Davies</t>
  </si>
  <si>
    <t>…oyecta. Desde la expedición del lord Excuencia de la emancipación católica. móuth se lian mejorado tanto las fortificaciones ;de Argel que mi Se propusieron dps adiciones. 1.a Del coronel Davies , que de ran al mar, que el ¿xiloide una expedición:,puramente, naval, serii» seaba que la Cámara no votase el presupuesto mas que para tres bastante incierto. meses: esta se desechó por 225 votos contra 93- 2.a De Mr. Hu Al considerar la élase de armamento q…</t>
  </si>
  <si>
    <t>…____ n______ _ insensible á la mi'íltó teria publica, no creía que se pudieran hacer mayores economías INGLATERRA. ch los, gastos públicos, por lo que no votaba la proposición del coronel Davies. Idndret i.°dt Mcprtf.^ ■ ■■ Puesta ¿ votadon'fue'desechada por , j 15* votos contra 93. En »* | V. •:&gt;' a séguidá introdujo otrh Mr.|Humé para que se rebajaran 5S) hoin- «OS. { Consolidados,;;1 f. s¿.\¿y bres del ejército, y Bie negada por 167 contra 57, que…</t>
  </si>
  <si>
    <t>…el orden público á vista de una profanación discurso del trono, que según ¿1, son las causas del disgusto gené^ que no debía esperarse del buen espíritu que anima á los ha ral. El coronel Davies añade que todo el Ministerio debe retirar bitantes de Bourges, cqyo voto general era que se conservase intac se. El regidor Waitman dice que el tribunal de los ald.ermgnes to el religioso monumento que su zelo,habia erigido, ordenó qué no sabia de,esa corresp…</t>
  </si>
  <si>
    <t>Dávila, J. M. González</t>
  </si>
  <si>
    <t>J. M. González Dávila</t>
  </si>
  <si>
    <t>…ero: novela histé neral monárquico en el país invadido. rica inglesa traducida libremente del francés al castellano por ’ Eñ el momento,que escribimos la* últimas palabras del pár D. J. M. González Dávila: novela interesante, porqué describe rafo anterior, sé tíos manda publicar el parte literal de Barcelona, algo de la historia de Inglaterra, y los medios admirables de que qué va en el articuló de oficiada esta*Gaceta. Es documento que 1 se vale el Omnipotent…</t>
  </si>
  <si>
    <t>Dávila, Sancho</t>
  </si>
  <si>
    <t>Sancho Dávila</t>
  </si>
  <si>
    <t>…en medio de los cuales ostentará sus gracias lá vivificadora vid, la calcografié de la imprenta Real. que hace las delicias y quita los pesares del hombre. 4.° D, Antonio Agustín, D. Sancho Dávila, D. Juan de Los caminos principales que se ven desnudos del adorno y her Austria, D. Alvaro'de Bazan, Antonio dé Nebrija y Pedro Memosura de que son susceptibles, y que no manifiestan sino aquí lendez Avilés. y allí algunos árboles infertiles y casi mutilados…</t>
  </si>
  <si>
    <t>Dawson-Damer</t>
  </si>
  <si>
    <t>…dividuo del ministerio de detérminado vivir con su familia en Carne—Houae, sitió cérea de -1818, fundándose en el principio de que toda justicia emana del Pórchester, y propio del coronel Dawson-Damer. Tenérnos la .Rey.; propuso , según refieren, que interviniese la parte fiscal pan Mayor satisfacción en anunciar lo bien que ha sido recibida esta requerir, si hubiese lugar, la aplicación de la ley; añadió que tnabU Príacmea todoa lo» pueblo» an donde se ha…</t>
  </si>
  <si>
    <t>Dcs-Geneys</t>
  </si>
  <si>
    <t>…ente bia. hecho. á hacer la visita del buque, y admitido á práctica, tuvieron el El vizconde de Goderich la combatió, y el lord; canciller la honor de salir á recibir i SS. MM. el almirante Dcs-Geneys, los sostuvo, declarando que estaba en entera consonancia con el dere demas empleados y señoras de la corte: de allí á poco desembar cho de gentes. Que los emigrados positivamente ofrecieron ir á caron las augustas personas, en medio de las aclamaciones del p…</t>
  </si>
  <si>
    <t>De-Roscy, G.</t>
  </si>
  <si>
    <t>G. De-Roscy</t>
  </si>
  <si>
    <t>25/05/1830</t>
  </si>
  <si>
    <t>Gaceta de Madrid n.º 63</t>
  </si>
  <si>
    <t>…f Ibeegaerts. los que^e hallen ¡: . CAKaios DBL DIA., , con dérecho i dichos legados se dinglrán én el término.detio me: Lóndrés Paris ió,_Santander ^beneficio.__Bilbao par. ses á D. G. De-Roscy , residente en Aihbéres, plazuela del Mer _Cádiz 1 beneficio papel—Sevilla $ ídem.__Málaga 1 idém-i— cado; ¿e Santiago, aeccion núm. 2, casa núm. 1618, en él reino Granada par. _ Alicante ídem. _ Murcia^ daño. -• Valencia de los Países-Bajos. par.;_Barcelona…</t>
  </si>
  <si>
    <t>Delfín</t>
  </si>
  <si>
    <t>…c, de Montbel y Comvoisier con sus familias. S. M. llegó á la siete l A'rt. t.° Se aprontarán 6o9 hombres de la clase de 1819. y cuarto, y al presentarse en su palco con el Sermo. Sr. Delfín y 2.0; Al tenor del art. 6° de la .ley de 10 de Marzo de 181 ¿ S, A: R. madama la Duquesa de Berry á los lados,; se notó en se' repartirán estos 6oQ hombres en los departamentos del: reino, to&lt;lo el teatro el mayor entusiasmo, y,las aclamaciones de viva el co…</t>
  </si>
  <si>
    <t>…e de Asia \y- ''erigirse en Tolon. Los bajos relieves que deben adornar la colum Africa. Mr. de Pn,ke ch ha regalado á’la sociedad de historia de na, representarán: la revista del Sr. Delfín, la salida de la esesta.ci_uda.d una colección de ..dibujo» que contienen «ser ¡pciones tuadra, el defembarco en Torre chica, y el bombardeo y toma de gr iegats^'éS^eítllo lapidariorfinalménte ha dadóii nuestra universi la plaza. dad otra colección hecha por…</t>
  </si>
  <si>
    <t>Delgado, Julián</t>
  </si>
  <si>
    <t>Julián Delgado</t>
  </si>
  <si>
    <t>…goza á 1__ Corufia } ái._Santiago 1 á ij—Des D. Francisco de Oteiza, D. Rafael González Autran, Don cuento de letras á razón de 3^ á 4 por 109 al año.» Acciones Pedro María Olive ^D. Julián Delgado, D., Francisco dé Paula del Banco 19 á 19F pesos fuertes. ' Alcalde, D/Manuel Luis Forner, D. Andrés,Ramón de Abuin, D. Joaquín Cidiel, D. Alfonso Carrero y D. Manuel de Masa y Rosillo. Honores de MhttSÍrps del tribunal mayor de Cuentas. ANUNCIOS. D.^óaqui rí…</t>
  </si>
  <si>
    <t>Dellá</t>
  </si>
  <si>
    <t>01/05/1830</t>
  </si>
  <si>
    <t>Gaceta de Madrid n.º 52</t>
  </si>
  <si>
    <t>…s un mero santa iglesia al cardenal-Albani, secretario!dé Estado; 'Todói éstós ‘ aficionr.ido. Pero el deíéo de ser-útil me pone la pluma en la mano destinos los servia el difunto cardenal Dellá&amp;onhaglia.- ' ;&gt;' para publicar algunas de mis observaciones, que ya que no resuel __Se continúa con mucha actividad la constróccion dé lósbaí- van «i problema, dáiá ló menos alguna idea á los prácticos de cos planos; su número parece ser 5* , cuyá-tnitad ya e…</t>
  </si>
  <si>
    <t>Demiflguez, Pedro</t>
  </si>
  <si>
    <t>Pedro Demiflguez</t>
  </si>
  <si>
    <t>…üda.,- v. r ,0,588.... 4OO■••••eeeeeepeMadxid. .. , . D. Ramón Valladolid, D. Victoriano de. Encima yPiedrt, Ü.l x . 1 . , r • * • , •'( ■ a . &gt; \ ' ' D. Antonio Espinosa y Brun , D. Pedro Demiflguez y D. Josef Blanco González. CAÑIZOS X)£Í DI4. 5 Secretarios de S.~Mi con ejt nielo de de'cretós. ''"'"i D. Manuel de Cristantés, D. Francisco de^Páula Córdóbié Londres gíf. París 15 rí. Santander par i i beneficio _ Ibarra, D. Joaquín Foncillas, D. Juan Fernandez del Pino y Don 'Bilbao…</t>
  </si>
  <si>
    <t>Denniée</t>
  </si>
  <si>
    <t>…uella capital el día anterior con direc tier Savigni, comandante de una brigada del ejército expediciona ción á Blois, para esperar á SS. MM. Sicilianas. Desde allí parece rio, el barón Denniée , intendente general del mismo, y el conde que SS. MM. y A A- fueron á pasar un día en la quinta deCham- j .0. ere o*. .. bord. De Blois debieron trasladarse los augustos Viageros á Cha- ____ Según avisan de Marsella con fecha 20 del corriente el mi teau; all…</t>
  </si>
  <si>
    <t>Despacho, Secretario del</t>
  </si>
  <si>
    <t>Secretario del Despacho</t>
  </si>
  <si>
    <t>…en todas prendidos todos los gastos de empaque y transporte de los paños las acciones é instancias que puedan tenef lugar sobre negocios mer hasta el punto que señale el referido Sr. Secretario del Despacho. cantiles por la ley de enjuiciamiento que decreté y sancioné en 24 Podrán incluir los fabricantes en sus proposiciones las condi de Julio de este afio; y hallándose ya impresa para poderse circu ciones relativas al tiempo y forma de las entregas de los paños…</t>
  </si>
  <si>
    <t>Desprez</t>
  </si>
  <si>
    <t>…lla., aitón tados ,.y el'otro pidiendo un.crédito extraordinario de cinco mi jándose espada en mano sobre un peloton de árabes qUé tenia en llones paragastos urgentes. . vuelto al general Desprez. Mr. de Trelan, oficial de mérito y ayu 1 Se han recibido en París noticias de Argel hasta el día 4, algo dante del general Bourmont, á cuyo lado ha estado 20 a fíes, fue mas satisfactorias que las que anuncian las cartas de Tolon de an herido de una bala que…</t>
  </si>
  <si>
    <t>Destal', Juliah</t>
  </si>
  <si>
    <t>Juliah Destal'</t>
  </si>
  <si>
    <t>…s. Está averiguado "qué'la'última azumbre que se saca llena.' ................................... ” " contiene mas manteca que la prométa.-Las-'tetas de la vaca-Son una Valencia , D. Juliah Destal'/tejidos de seda. especie de licheras, en las- cuales la nata ;ocupa 1* parte Superior, y Rivá (Catáluñ-0, D/'J'úatí Cirbó é Hijo, cartones finos, no acaba de salir hasta el último' «tómente. Adénriss eS constante, Madrid','D'. Frahciácó"CaKañas, cintería &lt;je…</t>
  </si>
  <si>
    <t>Díaz</t>
  </si>
  <si>
    <t>…y un largo discursóque * En la sesión del 2 de esté mes el Dr. Lósela, encargado desobre este objeto presenta la Gaceta, empieza dél modo siguiente: censurar las Observaciones del Sr. Díaz acerca del- carbunco ¡dio ~ »A1 manifestar lo que exige el actual estadode Cosas-, que no pático ó pústula- maligna, presentó otras varias sobre el mismo es nuevo, nuestra intención es ofrecer á lps realistas una garantía, mal que había recogido en los años q…</t>
  </si>
  <si>
    <t>Díaz, Angela Antonia</t>
  </si>
  <si>
    <t>Angela Antonia Díaz</t>
  </si>
  <si>
    <t>…io la^ des la justa;causa en lá-guerra de la independencia, cupo en suerte del cripción de una gran lápida encontrad*'en las, playas del Sudoes primer extracto de la de este día á Doña Angela Antonia Díaz, te de esta ciudad: su inscripción decía »L* ANTONlVS'lGt hija :de D. Juan; capitán que fue del regimiento.de caballería de F. GAL- ANTVLLVS- SACERDO&amp; HQMO- PPTVMVS. Eerseguidaies ? creádo en Andalucía ,; muerto en el campo de! H S- E- S T T L- TE ROGO, PR AE…</t>
  </si>
  <si>
    <t>Diáz, Blás</t>
  </si>
  <si>
    <t>Blás Diáz</t>
  </si>
  <si>
    <t>…1 ¿ 2.__Santandcr4 á f benef. — .Sccita i. los que se consideren eón deréchóálos biehes qué ■«Bilbao par. —Cádiz ideó:.—Sevilla i benef.__Málaga £idem. por muerte abintestato dejó D. Blás Diáz dé Santos , vecino qué __Granada A Aireante i Ídem—Murcia par.—Valencia fue de la ciudad de Toledo , para que :en él término dé 30 dias idem._ Barcelona á pesos fuertes par— Zaragoza 4 daño. _ Co aludan al tribunal del Sr. alcalde ordinario de dicha ciudad ,…</t>
  </si>
  <si>
    <t>Díaz, Josef Domingo</t>
  </si>
  <si>
    <t>Josef Domingo Díaz</t>
  </si>
  <si>
    <t>…a del país de Assam, aproximándose año de 1819 ele orden del general del ejército expedicionario de de este modo ó las posesiones de la compañía. Envanecidos con Costa-firme , por D. Josef Domingo Díaz. Segunda edición , en esta viciaría atacaron en 1823 y 24 á los Radjahs de Katchar y riquecida con notas y adiciones del traductor , y con el manifiesto Djantia , que se miraban como aliados de los ingleses: pero no di-, que en aquella misma época hicieron lo…</t>
  </si>
  <si>
    <t>Díaz, Remigio</t>
  </si>
  <si>
    <t>Remigio Díaz</t>
  </si>
  <si>
    <t>…rse en él si le era posible: indica la complica les parará perjuicio. ' ción de intereses exteriores que han podido influir en las últimas —Para junta de acreedores al concurso de D. Remigio Díaz ocurrencias de Caracas, y causar la crítica situación en que se en Salado, de esta vecindad, ha señalado el Sr. Doncel, teniente da cuentra aquel país , y concluye asi: corregidor de esta villa, por ante el escribano Casado, el dia g de » Este es el estado en…</t>
  </si>
  <si>
    <t>Díaz, Teresa</t>
  </si>
  <si>
    <t>Teresa Díaz</t>
  </si>
  <si>
    <t>…D. Manuel Navarro, alfombra hecha al bastidor. caminos. - “ v; Canet de Mar, Doña^isperanza Miser , blondas. '___ .El secundo y último tomo del Manual de Anatomía des-* . Madrid, Doña Teresa Díaz, bordados. eriptiva , o sea sucinta descripción de los órganos del hombre ; es Idam, Doña María del Carmen Griñón, bordado de flores crito por A. L. J- Biyle y traducido al castellano, está ya venal hecho de cintas. ! en las librerías siguientes: Madrid, viud…</t>
  </si>
  <si>
    <t>Dibbets</t>
  </si>
  <si>
    <t>…isericordias; pero á cosa de!, laa ocho llegó la guardia nacional, momento la guerra á la Bélgica. (El Tiempo.) precedida de una turba de muchachos, quienes á pedradas ahuyen — El general Dibbets escribe desdé e! cuartel general de Maes- taron á todos los fieles que con la mayor deiócion se hallaban ar tricht con fecha 22 de Noviembre, participando qué él día ante rodillados ante la-Sta. Cruz. : ' ’ - "■ rior habia entrado en fuella ciudad la columna…</t>
  </si>
  <si>
    <t>…egios de la facultad, yen la portería de di tenia intención de dirigirse sobre Wenloó con su división; pero, cha Real junta, á 6 rs. al llegar á Maseyk recibió un pliego en que el general Dibbets le 1 La Poderosa Themis, ó los remordimientos de los malvados, participaba el armisticio concluido entre Bélgica y Holanda: en traducción del francés, aumentada por D. B S. Castellanos, y .consecuencia ha ido'á tomar otra vez, según dicen, la posición D. F. A…</t>
  </si>
  <si>
    <t>Diccionario, Joaquín</t>
  </si>
  <si>
    <t>Joaquín Diccionario</t>
  </si>
  <si>
    <t>…as las clases, los que papel 9 rs., pasta 13. (Se continuará.') merecieron el premio fueron: en la del natural D. Josef María Escazena, el accésit D. Josef Bequer. En la del yeso, D. Joaquín Diccionario franees-español y español-francés, por Nuñez Zuloaga. El de escultura dividido en dos clase?, D. Gabriel As- Taboada; tercera edición, hecha por la última publicada en Parts, torga en la primera, D. Rafael Palomino en la segunda. En la de y considerablemente…</t>
  </si>
  <si>
    <t>Díebirsch</t>
  </si>
  <si>
    <t>…o los Principados , salió de Bucharest el dia ppara Kuskendji, ádon- Porlier , á D. Pedro; Manrique dé Lara: para otra de la catedral de llegó él 16 : tuvo una conferencia CO'n el general Díebirsch, de Gitadix , vacante-par’fallecimiento, de D. Manuel García Sa quien pasó en seguida el Danubio por Satounow, dirigiéndose á quero, á D. Antonio Salcedo: para una media ración de la cate Donbassar, en donde debía hacer cuatro dias de cuarentena, mien dral de…</t>
  </si>
  <si>
    <t>Diebistch</t>
  </si>
  <si>
    <t>…prendió algunos de ___Segun escriben de Berlín, con fecha 28 de Octubre, en aque los mas atrevidos, pero sus compañeros los pusieron en -libertad; lla capital se aseguraba que el mariscal Diebistch tenia orden de mas habiendo llegado refuerzo de tropa de los cuerpos de guardia permanecer en el la-hasta que se hubiesen arreglado los asuntos de inmediatos', se restableció la tranquilidad , quedando algunos pre Bélgica, fie sabe, añade la Carta, que éste'G…</t>
  </si>
  <si>
    <t>Diebistch-Zabalkansky</t>
  </si>
  <si>
    <t>…, aguas minerales, y el día 5 etnpczóí tomar las arti • YAMBO—BAJOS» ficiales deCarlsbad. •.r .-■! *' Bruselas aSde ¿gesto. __^Hace tres días que sa halla en esta el feld-mariscal conde Diebistch-Zabalkansky. ?■ Se nos ha encargado publiquemos que Mr. de Prins ¿ ayudante '• •V“«áÍCÉA. .......... (í 1 'J' del general conded* Bilandt, ha vuelto de la Haya adonde Jo . , . •; : . ... • r. •había enviado su general: refiere que S. M. ha sabido con-el ma Wapoli no de J…</t>
  </si>
  <si>
    <t>Diebítscb</t>
  </si>
  <si>
    <t>…}. TURQUIA. . S. M. la Reina de Ñapóles y S. A- R- la duquesa de Bcrry Constantmopla de Mayo. iian visitado hoy la iglesia de S. Roque. El 6 del corriente salió de Burgas el feld-mariscal Diebítscb —... Hemos sabido que Mr. de Chabrol, uno de los que iban I eon su cuartel general. El general Rothe permanecerá hasta él 20, bordo en el bergantín que con el otro ha perecido en lá costa dé ¿poca cn.que también repasará el Balkan; pero'hasta que sé veri- Arg…</t>
  </si>
  <si>
    <t>Diebitsch</t>
  </si>
  <si>
    <t>…y 34 piezas Un buque procedente de Alejandría, de donde salió habia 5 de artillería'hiáercui, las diferentesevoluciones que mandó; el feld dias, ha refer¡do lo que sigue: mariscal conde Diebitsch. Este general, antes de salir-de la ciudad ' «Un personage ligado por parentesco Con el general Guillé-: á la cabeza de sus tropas, tomó las medidas mas convenientes para minot se ha presentado al virey Méhemét-Áli. El objetó de su aseguraren ella di? tranqui…</t>
  </si>
  <si>
    <t>Diebítsch</t>
  </si>
  <si>
    <t>…cho «n la policía de Córdo ’~-r Desde ayer se sabe de ciertío qqf Jos rusos Kán evácitódo á At&gt;ba, donde llegó el 14 del mismo, la siguiente declaración: . . drinópblis-, y que él general Diebítsch ha trasladado provisional— i.° «Que Quiroga luego qué llegó á la Rioja, después de su' . mente su cuartel general á Burgas, en donde piensa permanecer hasderrota en los campos de la Tablada de Córdoba, publicó un ban ' ta H primavera. Con todo, algunos supone…</t>
  </si>
  <si>
    <t>…cosáis que hjin' disgustado sóbrcmape- generalas ¿al^áne^'de^cron., entre los cuales se cita la del general ra al sucesor dé li» Califas. •, ' ^ ! . Géisímar. ISe Segura que si el conde Diebítsch quedase á la cabeza del ejército , sustituirá Geispiar al general Pahlen en «1 mando - -EUSIAr;r importante que este ejerce en los principados. ' J • ■ ■ Ofessa ir de Diciembrfs^ • , j A pesar. de que-todas estas noticias no son mas que rumores, Jussuff bajá…</t>
  </si>
  <si>
    <t>…e aseguía que tiene instrucciones para acelerar su viage y presentará-sietnpre como imagen de la felicidadque en otra parto llegar ., si es posible , antes que^el feld-mariscal-.: conde Diebitsch. se leí miague; .ofreciendo á - todo* los descontentos un refugio’ Ignoramos.qué. motivos pueda tener la Pucará para dar estas ins adondeliosc llevará la. esperanza: 'Es cierto que no encontrarán en trucciones ■» su embajador. Mas hay,razones para creer lo in…</t>
  </si>
  <si>
    <t>…nde Orlow de Constantinopia, el cual debe haber recibido pero el fuego era demasiado violento para que fuese humanamente - posible detener la furia-'del élcmento destructor.por el general Diebitsch la orden de suspender sus negociaciones. En -menos de una hora toda la plaza no prese ntabamas que unSe han alquilado muchos coches y carros para conducir al embaja monte;de llamas. La casa de Mr. Jacksón, que pertenece al coroneldor, á sil numerosa comitiva…</t>
  </si>
  <si>
    <t>…níficos frascos de cristal de todos tamaños. (Correo do- y que sus acciones manifiestan bastante que espera hallar medios de mima, ) verificarlo. Con todo, será difícil engañar al general Diebitsch, que insiste en la ejecución de lo estipulado en Andrinópolis, y no Constantinopla 24 de Diciembre. ■ permitirá que los ministros turcos vuelvan á adoptar su antiguo Por varios tártaros que salieron de Magnesia el 18 del corrien sistema. Según dicen algunos n…</t>
  </si>
  <si>
    <t>…lo trtud en él cuthpüíñniehtó de ló esf ipúladó-éh «i tratádó: de páz dé fia tenido arrcstado&gt;en. el Paraguay hasta: ahora, i pesi|r de(todos io Andrinópolis. 'Se ’asegtira que él conde Diebitsch hámanifestadó pasos qqe &lt;se habÍ¿an daclo.: para que lq diese libertad. Es probable enérgicamente sú descontentó por las JergiversacioneS-qúéhácenlOs que7pa&gt;t;íique notícias, muy interesantes, sobre este pais. En el Uni tíreos; yíque desdé-su-euártel general…</t>
  </si>
  <si>
    <t>…. Valentín de Pinilla. jeto de consultarles sobre las mejoras que puedan hacerse en la ad ministración interior. ■ NOTICIAS EXTRANGERAS. A principios de Febrero envió la Puerta al conde Diebitsch, ■‘-r ESTADOS—UWJ DOS DE AMERICA. que se hallaba en Burgas, el segundo pago de las cantidades esti puladas en Andrinópoiis para la indemnización de los comercian Nueva-Yorck ai de Entro. tes rusos. De consiguiente se esperaba la noticia de que los rusos No he…</t>
  </si>
  <si>
    <t>321</t>
  </si>
  <si>
    <t>…n, á ^artipíeíp bajo él pfedé guerra. También se trata de envrajrrefuer- acusar ai ministerio de haber seguido con respecto á ios negocios ws en tpdo Mayo ¿ryjtimo al ejército del general Diebitsch, j extrangeros otro sistema diferente del de Mr. Canning, y por v \ , * ¿OS gobíernos de 'Kateripóslaw y Kiéwen Ukrania Hánjpron- párle del ministerio, á negarlo, iado ya considerable nfiméró de caballos de remonta.' De'tódos es- Por lo que hace á la legislac…</t>
  </si>
  <si>
    <t>…ajas se les hallase ' en los pa baños de Ems; mas se ignora si la acompañará su augusto esposo.' seos laterales de las calzadas; se ha servido. S- M. resolver se haga I)ken que el general Diebitsch vendrá también á esta capital, y extensiva la mencionada Real orden á' las caballerías y ganados; qué el embajador turco regresará á Constantinopla luego que el imponiéndose á aquellas 4 rs. por cada una que transitare por los Emperador haya .salido de Peters…</t>
  </si>
  <si>
    <t>Díebitsch</t>
  </si>
  <si>
    <t>…último, en que se hará procesión general en ejército de Romelia salió de Burgas el 11 de Mayo. El újtimo unión con el clero y comunidades religiosas; y que por todos los arte del general Díebitsch es de 8 de Mayo, en cuya época se sacerdotes se diga en las misas privadas la devota y tierna oración J aliaba el general en Erketsch al extremo del Balkan. El conde designada por la Iglesia. Sevilla á 21 de Mayo de líjoaStfiois Díebitsch pensaba trasladar» a…</t>
  </si>
  <si>
    <t>…to gusto. El salónJdel banquete, cons re; pero se cree que conservará el que hoy desempeña. truido expresamente para esta ocasión, cuyo adorno se debe al Dicen también que el feld-mariscal Diebitsch vendrá á está diestro pincel'de Mr. Ciceri, representa el patio de los leones del ciudad luego que el ejército ruso haya pasado en retirada la segun palacio’ morisco llamado la Álhambra de Granada. Las paredes esda línea, según se convino en el tratado de And…</t>
  </si>
  <si>
    <t>DieBítsch</t>
  </si>
  <si>
    <t>…e mis esfuérib's puedan, mediame los auxiliós'de Petersbiírgo el conde de Nesseírode, y hoy lo han verificado el la dívma IProyiaencia , mantener la religión reformada establecida conde DieBítsch y el príncipe Lié ven, embajador de Rusia en pór Ja1 l¿y;J y proteger los darethos y libertades de mis súbditos Lóndres. ' ' r de todas clases.”,</t>
  </si>
  <si>
    <t>…. que el espíritu y constantes votos inediante á que ya se han hecho en Riga los honores debidos á su dé estas corporaciones, y del vecindario y comercmque represen^ ‘carácter. El general Diebitsch, enviado á Berlín, parece que va.tan,son y serán siempre los que corresponden al sincero agrade encamado de una importante misión, relativa al cambio de dinascimiento de que están animados, y á Ja acrisolada lealtad que tie tía, en Francia, y que tiene por ob…</t>
  </si>
  <si>
    <t>…ón ó escuadrón, ó del que desempeuc Se espera de un momento á otro en las fronteras de Rusia y de ene mando, y de dos capitanes, uno de estos el de vestuario Será Polonia- al feld-mariscal Diebitsch , en donde debe pasar revista á Uamado y oído en lo que convenga el maestro sastre del cuerpo. las tropas que lleguen del interior, y dar las órdenes correspon Y si esta '•Qmbinn do reconocimiento hallase los géneros confor- dientes á. su distribución y abast…</t>
  </si>
  <si>
    <t>Diébitsch</t>
  </si>
  <si>
    <t>…n que se tomasen la molestia de avisárnoslo- Por de este reino, ipque se ha nombrádo gencralen gefede estas fuérzaiotra parte, no es pensamiento nuevo, ni consejo del temor,ula al mariscal Diébitsch, paraqúepueda obrar inmediatamente* yidea de fortificar a Paris. Bonaparte pensó hacerlo después da la batalla de Aústerlitz y después de la de Wagram, cuando se halfo ’ • i . 1 • . .. Oj i ■ -V. . . • j ba en el apogeo de su poder; y se arrepintió muy amarga…</t>
  </si>
  <si>
    <t>…lido para Lóndres 37! papel__Paris 15 17 id__Santander 4 beneficios. Italia. (D. de los -D.) Bilbao ! i 4 id—Cádiz par á i daño.—Sevilla par__ Málaga 1 b. Se dice en Bcrlin que el general Diebitsch, que ha nacida en —Granada par—.Alicante 4 benef.._Murcia 4 daño—Valencia Silesia, va á entrar al servicio de Prusia con permiso del Empera par.—Barcelona á pesos fuertes 4 benef. — Zaragoza f da fio.— dor Nicolás. Se fundan en que aquella Potencia no tiene n…</t>
  </si>
  <si>
    <t>…lie cn la calle de - Moute-01ivétr, hic¡eron&gt; lás trea Escriben1 de Berlin’ qbé %l día 5 del corriéntte'salió de aqúe^' descargas-di-ordenanza;'' i&gt; U»-capiúil paré Petersburgó el general Diebitsch; (/d.)</t>
  </si>
  <si>
    <t>Diebitschjy</t>
  </si>
  <si>
    <t>…entonces coptcngan la tópóllos cazadorés'dp montaña. Sécreéqílé'llevan húévasímtfuc- tempestad. Ved lo qiie há pasado en Birmiñgham,:y,.juzgad dé lo ctón«3para el feld-rilaríscal conde Diebitschjy paraeValíhifante que puede el espíritu público cuando., se halla exaltado en sumo Greígh.:i-; • neo. r. {&gt;-”&lt;• p. .•i--. grado» (:MorntHg-Jtour.Harl-') -y '; -i.n:.;;r.:;,;. ; '" El ministró dé: Néfcotiós éxtrangeros, conde de 'Hesselrode, — Tenemos nuac.ha s…</t>
  </si>
  <si>
    <t>Diebitschno</t>
  </si>
  <si>
    <t>…que no encontrarán en trucciones ■» su embajador. Mas hay,razones para creer lo inútil Grecia lo que irán á buscar allí, .y. la miseriatles ¡hará conocer las que serié, porque el conde Diebitschno volverá á esta capital tan tristes consecuencias de la emigración; pero no por eso será menos pr.óntó como se creia, en atención i que el Emperador acaba de en fatal para la Puerta esta emigración qúe le arrebata paulatinamente cargar á estpi igenerai y á Paí…</t>
  </si>
  <si>
    <t>Diebitséh</t>
  </si>
  <si>
    <t>…rra en deli dos-; sin que las promesas que ¿nombre deiaPuerta'hacen’ltii&gt; co to de contrabando ó de defraudación, ó que sin concurrir por sí mandantes turcos, ni las proclamas del general Diebitséh, conten ' á su perpetración consienta en ella, teniendo interés en los géne gan á los griegos que habitan en las provincias de Rómelia y Bul ros o efectos que sean materia del delito, sin que en uno y otro garia, pues se deshacen á cualquier preció de todos s…</t>
  </si>
  <si>
    <t>Diebitseh-</t>
  </si>
  <si>
    <t>…mbergi) . ITALIA. t RUSIA. Roma so Je Marta. Petertburgo 13 dt Marta. r , Él día rg; del corriente celebró S, S. Art el Vaticano un con S. M. prusiana ha enviado al feld-mariscal, conde Diebitseh- sistorio en que propuso varios sugetos para las iglesias vacantes: Z.ibalskansky, las insignias de la orden del .Aguila negra, guarnecí* . entre ellos, para el arzobispado de Búrgos,al limo. Sr.D. Joaquín das de diamantes, acompañándolas con la siguiente cart…</t>
  </si>
  <si>
    <t>Diebusch</t>
  </si>
  <si>
    <t>…ís y Londres con una importante misión , cuyo objeto se- enemigos. (/•/.)' .xin.los negocios dela Bélgica. , ' Fl Observador austríaca del 11 recibido por extraordinario l El feld-mariscal Diebusch se hall* ya restablecido dé tu li- cóntiene él anículo siguiente; / í . . •" gera indisposición, durante la cual ha rveibido pruebat nada equ¡— Viena 11 dt Octubre: - «En estos últimos días ha corrido la voz, . vócas dal ínteres que todalafamilía Real tomaba…</t>
  </si>
  <si>
    <t>Diego</t>
  </si>
  <si>
    <t>04/02/1830</t>
  </si>
  <si>
    <t>Gaceta de Madrid n.º 15</t>
  </si>
  <si>
    <t>…pero después que lia corrido la nombre de la Santísima Trinidad, con ánimo de regresar otra voz de que la ha rehusado, bajaron t¿ por loo. vez; pero como soy mortal, dejo orden i D. Diego, mi hijo, para fOXTPCAl. que todos los años remita 4 vmds. la décima parte de mis rentas, en pago de los impuestos sobre el trigo, vino y otros comestibles. Lisboa 25 Je Enero. Si esta décima parte es de consideración, recíbanla vmds.; en caso Ayer i las once…</t>
  </si>
  <si>
    <t>Diepre</t>
  </si>
  <si>
    <t>11/03/1830</t>
  </si>
  <si>
    <t>Gaceta de Madrid n.º 30</t>
  </si>
  <si>
    <t>…se van organizando con ellas cuerpo» Cantan aq de Junio. disciplinados. Este mes se ha señalado por las altas mareas como sucede siem Aunque carece de fundamento la voz de que el general Diepre en la presente estación; pero en los dias 4, 5 y 6 subieron las bitsch había vuelto á ocupar á Andrinópolis, ha causado mucha aguas á una altura extraordinaria, en términos que se podía nave sensación en Smirna y en otros puntos adonde ha llegado. gar con bar…</t>
  </si>
  <si>
    <t>DieS</t>
  </si>
  <si>
    <t>…e hallan en el territorio del dís en extranjera ó por tierra. ' imperio ó en Polóhíá'sé ha insinuado salgan de ellos; que se ad vierten preparativos de guerra; y finalmente que el general DieS. M. se ha servido resolver que los corchetes de platilla pro-r bitschque cstaba en $. Petersburgo'debe salir inmediatamente para cedentes del extrangero se despachen en lo sucesivo en las aduanas el ejército. El tiemponós dirá el fundamento que tienen estás’v…</t>
  </si>
  <si>
    <t>Diez, Juliana</t>
  </si>
  <si>
    <t>Juliana Diez</t>
  </si>
  <si>
    <t>…blecimiento la justa causa en la guerra de ía independencia, cupo en suerte del de Recogidas, todas Jas causas pendientes sobre incendios, vagosp imet extracto de la de este dia ¿ Doña Juliana Diez , hija de ..Francisco , teníante que fue de lanceros da Rioja, muerto enjuegos prohibidos ;y la.discreta aplicación ¡deja .gracia de ¡íudul^ B tos. Al Sr. Mosquera se debe el haber reprimido el alzamiento de: apcion de. guerra. 1794, 7 con su acendrada fideli…</t>
  </si>
  <si>
    <t>Diirham</t>
  </si>
  <si>
    <t>…en hacer grandes reformas en el dé los antiguos vihigs por Lansdown , Brougham y Hollatid. El contribuciones. Una de las cosas que mas contribuye al bienestar lord Grey y su yerno lord Diirham forman otra sección del mismo de este país, es el haber declarado la Puerta otomana que la sobe partido. El lord Palmerston y Mr. Grant son torys de la escuela ranía de Servia será hereditaria en la descendencia del príncipe de Canning. La elevación del prime…</t>
  </si>
  <si>
    <t>Dios, V. E.</t>
  </si>
  <si>
    <t>V. E. Dios</t>
  </si>
  <si>
    <t>…Rusia, ha salido de esta capital para S. Petersburgo. militar, lo que me, dispensa el cansar mas la superior atención dé El sábado se despidió S. E. del duque de Wcllington y del lord V. E. Dios guarde i V. E. muchos años. Aberdecn. (filote and Travellcr.) PARTE NO OFICIAL. &gt; RANCIA., \ París so de Octubre. : NOTICIAS EXTRANGERAS. • Bolsa de hoy. Cinco por ciento consolidados 95 f. 40 c. Ac ' . ' ■ SERVIA. ciones del banco 1690. Empréstito Real de Es…</t>
  </si>
  <si>
    <t>Director</t>
  </si>
  <si>
    <t>…i se han recibido. ridades. - Algunos suponen que la Puerta ha determinado que las casas dé los armenios católicos, compradas á ínfimo precio por los cis— Real orden comunicada al Sr. Director ¿eneral de Propios sobre . .milicos, se devuelvan á sus antiguos dueños, sin indemnizar á los permiso de abrir tiendas, como se expresa. -últimos compradores, á quienes se juzga bastante bien pagados Conformándose el Rey nuestro Señor con lo expuesto por con…</t>
  </si>
  <si>
    <t>Dller</t>
  </si>
  <si>
    <t>…pudp!menos dé¡Uantar la sobenmotáteiá* bato opára que en el término de 30 4»as comparezcan enel juzgacion dél R&amp;y nuéstro1 Seftór;ftiitr importabtelébqeto desdé -mlfieltz do de 1. Sr. Dller, por la escribanía, dé .íbabe-, á. usar.,del derecho restitucíon ál trortov¿AM e* qüe tah luego cónio lo petmitiero* dequese crean asistidos en el pleito que^ntr» los mismos, sigue lasíg'rSéés' aténciones ^oé ócup íban «u ¡Rcal itúmos se¡;pébKcó'«l D. JosefiL…</t>
  </si>
  <si>
    <t>DoLogróse, Juan</t>
  </si>
  <si>
    <t>Juan DoLogróse</t>
  </si>
  <si>
    <t>…ibertad del Ramón López Soler, D. Manuel Joséf Quintana, D. Ventura de Ruy, encerrado por una facción dentro de los muros de Cádiz. la Vega, D. Alberto Lista, D.Ancel'de Saavedra, D. Juan DoLogróse felizmente el i.° de Octubre: Villavicencio recibió á; noso Cortés, D. Diego' Colon, D‘. Manuel María Cambronero y SS. MM.y AA. con la oficialidad de la armada que mandaba; en D. Juan Bautista de Arriaza. Se veftde en la librería de Perez, ca «1 muelle del Pu…</t>
  </si>
  <si>
    <t>Domenech, Pedro</t>
  </si>
  <si>
    <t>Pedro Domenech</t>
  </si>
  <si>
    <t>…profa - En la sesión del 17 sé-dió lectura á una memoria dirigida ¿ nado; su voz rehúsa , á pesar oe ellos, prestarse á su deseo; y la esta corporación por ei profesor de medicina D. Pedro Domenech, potencia ¿ que están sujetos,.corrompiendo sus antiguas memorias relativa á lós efectos de la música eñ los que se hallan atacados de con sus nuevas costumbres, los obliga á maldecir aun cuandoqui- h picadura dé la tarántula. Tambien se leyó el extracto de u…</t>
  </si>
  <si>
    <t>Domesnil</t>
  </si>
  <si>
    <t>…calor hasta un grado conveniente; vó á la Francia esta importante fortaleza, que mandaba í la sazón fijar un orden regular en el curso de las estaciones, y dar á la na el valiente general Domesnil. (El tiempo.) turaleza vegetal una fuerza y vigor que enriquezca y hermosee ____ El duque de Cambridge, hermano del Rey de ^Inglaterra, nuestros campos. Pongamos si no por ejemplo la temperatura de llegó á Francfort el 5 del corriente, procedente del Hannóver…</t>
  </si>
  <si>
    <t>Domingo</t>
  </si>
  <si>
    <t>…Y por la sociedad de Amigos del país de la ciudad de la Ha declaró libré ef pasó por él pílente, y qfié’ el asentista há cuhVpli- bana , los Srés: duque de S. Fernando de Quiroga, D. Domingo1 do su contraía: cbtv lo cual terminó el acto eír medió dé' los vi- A Arittizahal, y él cohdé de Molétti, por indisposición de Don' vas y á'éláOiábiOnes cóir qüfe'íós concurrentes manifestaban' suágra- Francisco dé Apodaba. decimiéftto al Rey nuestro Señor y…</t>
  </si>
  <si>
    <t>Dominguez, Manuel Antonio</t>
  </si>
  <si>
    <t>Manuel Antonio Dominguez</t>
  </si>
  <si>
    <t>…:. ... ..... '. .. Los martes 4 las diéz dé la mañana una diligee|cía¿ari'yitp-j Para utia media ración de la iglesia catedral de Coria, vacante lia y Bayona. _ . . por ascenso de D. Manuel Antonio Dominguez, á D. Benito Los miércolesá las diez de la mañana un triciclo p^t* y#tortja.</t>
  </si>
  <si>
    <t>Dominguq, Manuel García</t>
  </si>
  <si>
    <t>Manuel García Dominguq</t>
  </si>
  <si>
    <t>…. . , r c\ Ossini; Santiago, Rey Romero; Corúña., Calvete; Vígo, Alva- , D. Manuel de Echevarría. ¡. „i, ; í / rez; Lygo, BufFer; y Oviedo’ Longoria. JPrecio de toda la obrft 181, D. Manuel García Dominguq^. .. . ¡ \. ¡ reales. ■■ . , • , • !. • • é ■ ', Honores del Tribunal de la Rota¡ de la Nunciatura Apostólica. ___Ar¡a, A rispettarmi apprehda de la&lt; opera Moisés en;Egip—, D. Ildefonso Cejalvo y Pineda. to del maestro Rossini, puesta para piano, splq i 6 rs.…</t>
  </si>
  <si>
    <t>Don</t>
  </si>
  <si>
    <t>…en eit* Capiiulack&gt;n, dé los diales se formará»dos:ejemplares paternal desvelo conque nuestro augusto Monarca protege cuanto Originales.; qué- firmados por loi señores comandante general Don puede conducir al mayor lustre de'-la nación que le ha encomen Jósef Arizábálo’y tenjemecofonelLotenzoBiistilkrs ,.ie pasará á dado ia Providencia. la ratifidaíióay aprobación de Si' En ¡ti gefe superior Josef Anto-. nio Prez pófrparte de lá república de Colo…</t>
  </si>
  <si>
    <t>44</t>
  </si>
  <si>
    <t>…aciots de los oficios de hipotecas destinados al regis nicipaLpópartieulares.ipswá cuya.rCcaudaciosiMe propondtéls lar tro de las escrituras públicas!, sjúiso mi augusto Abuelo el Sr. Don^ reglas,qué convengan, Tcndréisloentendido,.?' dispondréis su pun* Carlos 111 que constase de im tneido legal’st &gt;11» hnoáS vendidas és—r tualcumpliuuttit0.s=£stá señqladp delá Réal w»o de S. M. ; ! taban,ó,m^pxentfts .de. gravámenes: beneficio-.importan te q…</t>
  </si>
  <si>
    <t>…laguna se hallaba á la cabeza de una columna de 1,300 horqlos berberiscas. Los hijos del ,cónsul .danés ]iun vuelto a Tánger bres, llenos de entusiasmo., en circunstancias que el coronel Don muy satisfechos dél resultado de sus negociaciones, y de la acogida Félix (Aldao) solo mandaba 10a auxiliares: y la otra cuando se que les dió él Emperador, cuyás atenciones á favor ‘de los dos hallaba-Un Aldao incorporado á Villáfafie y á la cabeza de mas he…</t>
  </si>
  <si>
    <t>…mente para el acto de su instalación, al cual presidia cas de uii entusiasmo general , eit róldaselas tropas que- pasaron á debajo de dosel el.retrato de S.M. En seguida el Excmo. Sr. Don bordo de las naves con el orden toas exacto. Joaquín Navarro Sangran, teniente general de los Reales ejérci tos, y Director general del cuerpo-, leyó un discurso acomodado " Orden deldia publicada con fecha de Tolát 10 de Mayo. ájas circunstancias: en él indi…</t>
  </si>
  <si>
    <t>…uido el discurso, se cantó en la misma capilla un solem ca á 48.ne Te Deurp pn.acción de gracias por tan feliz restauración:, co _Méjico conquistado, poema heróico, por el Exento. Sr. Don mieron después los caballeros cadetes en presencia de toda la ofi Juan Escoiquiz,dedicado ni Rey nuestro Señor, 3 tomos 8.a ma cialidad del cuerpo, y se concluyó con un espléndido banquete, á yor, adornado de una lámina de buen buril, su precio en rústica que…</t>
  </si>
  <si>
    <t>…'refrendada del escribano de provincia García Huerta, se mera .clase con el de;ao9, y de boticario mayor de Si M;-con el cita y emplaza á todas las personas qué sean parientes del Sr. Don de también anuales, ademas de las que son atiejás t estos des^ Idir Manuel de Quiñones y Jaraqúemádá, y se crean con dérecho tinos 4* directores y de presidente delaRcal junta superior gu á la participación de los benéficios de uh patronato merelego que berna…</t>
  </si>
  <si>
    <t>…rense. ; estaba ya declarada la, guerra á'la república francesa * y unido á la A la casa de niños expósitos ó cutía general esta escuadra que se aprestó en Cartagena ai mando del -general Don blecida en esta diócesis se le han dado en virtud de Francisco de Borja,.se halló en la.toma!de las islas de S¡ Pedro y Real orden de id de Junio de 1818........................... 30,000 S.Antioco, junto á la de Cerdeña. Fue destinado luego á la escua Al rec…</t>
  </si>
  <si>
    <t>…o a&lt;; cita corte, y del .director de arbolados de esta villa; V ha robustezca el arbolado , 4' cpyo ín los ayuntamientos dispondrán ¿¿¿minado detenidamente los experimentos que el profesor Don que,tales,operaciones se ejappten por. personas inteligentes , .que - lien Andrés ha publicado sobre las plantaciones de los árboles y Íis corlas de los montes. Y en consecuencia ha estimado oportuno dando responsables aj,-pago de los pies y de las guias prin…</t>
  </si>
  <si>
    <t>Dona-</t>
  </si>
  <si>
    <t>…iente é interesante obra de Chevallíer abunda en’ observaciones de Brunswick; y suministro en Francfort ha participado á la Dien prácticas relativas á este asunto; y el benemérito profesor Dona- ta que el gabinete de Berlín ha entablado en Lóndrcs una negocia relli ha ofrecido ampliarla con notas clínicas, debidasá sus pro ción para mediar entre el Rey de Inglaterra y su sobrino el Du pias observaciones y á las de varios médicos.y cirujanos,doctos, á…</t>
  </si>
  <si>
    <t>Donatien</t>
  </si>
  <si>
    <t>…úyo esta Cámara ql, dia 8 no ofrece cosa pafti. CAÍiatA d¿ ib»7 fases.__Seriotidt 6 de Setiembre. .ircularque; merezca. notarse.l.,;: •, --O ..J . Después de prestar juramento" el conde Donatien dcSesmai- ! ESPAÑA. sons, leyó el presidente una carta de Mr. de Saint Román, en que Madrid ij dt Setiembre.. Mchfgabará prestarlo.;focaba en este día discutir el proyecto sobre . .(anlitación de la ley del sacrilegio, propuesta por Mr. de Saínt-Pricst, JPor…</t>
  </si>
  <si>
    <t>Doncel</t>
  </si>
  <si>
    <t>…e de -un juiejo irme y iseveró timo sé les léñala,: acudan á dedudir.Ja ¿ccion que lis competa al cama todorj los ¡bien: instruidospieria, comedido.deln|&gt;rcen:SU!l i juzgada' del ;Sr. Doncel, teniente de corregidor de esta villa, y es«ritos!cotno losbi«n educádds. Rdigióso¡«ai sut prácticas, irígido cribánía de Casada;! cóh apercibimiento! de;que. pasado.se proceden etí su* cosíutbbrcsv infleaciKk.;en la .veraeidáí yrJhpscadez&gt;'cQfls.* rq;á decla…</t>
  </si>
  <si>
    <t>…i61¡b.,__Santander 4 be- nuel Lopeta, vecino de esta corte, para que en él término de 20 «teficio._^Bilbao par._Cádíz tf beneficio 4 tf.__Sevilla 3 ídem. dia» comparezcan ante el Sr. Doncel, por ia escribanía de Gaona _ Málaga tá q ídem. _Granada 1 daño._ Alicante 4 idem _ 4 deducir lo que tengan por conveniente ; pues de no hacerlo les •Murcia 1 ídem._ Valencia á á 4 idem.—Barceloru á pesos fuertes parará perjuicio. EN LA IMPRENTA REAL.</t>
  </si>
  <si>
    <t>…en las últimas —Para junta de acreedores al concurso de D. Remigio Díaz ocurrencias de Caracas, y causar la crítica situación en que se en Salado, de esta vecindad, ha señalado el Sr. Doncel, teniente da cuentra aquel país , y concluye asi: corregidor de esta villa, por ante el escribano Casado, el dia g de » Este es el estado en que se hallan aquellos países que pudieran Mayo próximo á las nueve de la mañana en la posada de S. S.: se vivir felic…</t>
  </si>
  <si>
    <t>…construyeron .fortificaciones militares’ cu Üe admiten,memoriales Imu el diá 10 dél corriente. España y Amértcavy en el coarto se misnifiatacómo se desfiguró —«jPor t^oyidénc» del'Sr. Doncel,,tenieaté.corregidor de estq lanoble arquitectura', y seextéhdió por todo , el reino su’decaden villa, refrendada; ékl escribano del númeró .Santin, se convoca cia. El adjcióBadbr agregóilrtdiscursopreiiminar en que.divide á todos jai acreedores ’.’á. 1» te^t…</t>
  </si>
  <si>
    <t>22/05/1830</t>
  </si>
  <si>
    <t>Gaceta de Madrid n.º 62</t>
  </si>
  <si>
    <t>…ero .$iQgt de la creación de i.° de Setiembre de 1818 , para Continúa ti catálogo de los obras de S. M. que se hallan 'dr tirita- que en el término de 30 dias, comparezcan ante el Sr. Doncel y en el despacho y almacén de la imprenta Real. v"'líi:i escribaníáde Villa á formalizar su demanda, en razón de dicha Memoria a.* de id., t tomo, 4.0 marquida, á 31 rs. '1 retención;' pues de no hacerlo se dará providencia, y les parará Memoria sobre terremo…</t>
  </si>
  <si>
    <t>Dóncel</t>
  </si>
  <si>
    <t>…huérfanas de militares y patriotas que murieron en defensa dé / héya lugar. ' ‘ v[’’ • la- justa causa en -la.guerra de la independencia , cupo en suerte del —Por providencia del Sr. Dóncel, teniente corregidor de esta primer extracto de la de este día á Margarita Martínez, hija villa, y por' la escribanía de Gnramendi, s» ha señalado el do- ■ de iMartin., cqmprendida en las de los víctimas del Dos de Mayó mingo ir dé Julio próximo á las ocho de…</t>
  </si>
  <si>
    <t>…r el preciso y perentorio término de 30 dias, á D. Gaspar García, padre y legítimo administrador de Don Francisco García Sánchez de Silveira, para que comparezca en el juzgado del Sr. Doncel teniente corregidor de esta villa, y por la ANUNCIOS. escribanía del número de Sancha, donde se le notificará el conte nido de cierto despacho del alcalde mayor de la ciudad de San Fernando. Catálogo de las estampas que se hallan de venta en la calcogra - ..S…</t>
  </si>
  <si>
    <t>…si dan en los dominios de América ó reinos extrangeros) comparez cpmo.todosiy tei &amp;efes. van llenos de, terror por lo que han . visto. can-á deducir sus acciones en el juzgado del Sr. Doncel, y escri «0 España, " banía de Ordoñez pues de no hacerlo les parará perjuicio. EN LA IMPRENTA REAL.</t>
  </si>
  <si>
    <t>Doncel, García</t>
  </si>
  <si>
    <t>García Doncel</t>
  </si>
  <si>
    <t>…del se ñor Gardta Doncel y escribanía de Mejía, donde pende la testa mentaría de dicho señor; pues de no hacerlo les parará perjuicio. CAMBIOS SSL DIA. ------ Por providencia del Sr. García Doncel, dada por la escri Londres 364 4 4.—París 15 17 papel—Santander i benef. banía de Garamendi, se ha señalado el domingo 21 del corriente Bilbao ídem— Cádiz 4 beneficio id. _ Sevilla par á i daño. _ 4 las nueve de su mañana en la posada de S. S.para junta de ac…</t>
  </si>
  <si>
    <t>…erificado, -, ' \ A las dos y media de esta,' misma tarde han salido para el Real' !'es parará perjuicio. .03i Sitio de-Aranjuez los Retbs nuestros Señores y toda la Real .Ante el Sr. García Doncel y escribanía de Llama, pénde la milia, cubriendo la carrera las mismas tropas de la guardia Real1 reclamacioa hecha por parte de 1* congregación de padres dé^San y voluntarios Realistas. La artillería ha-hecho los saludos de 'or“í Felipe Neri, para la adquisi…</t>
  </si>
  <si>
    <t>…Números. Premios. Administraciones. bano del número de esta villa, para que en el término de treinta 3,797.... 16000 ps. fs................... Palencia. «lias comparezcan ante el señor García Doncel, y por la escriba 9,004.... 4000............................ Murcia. nía de Raya; apercibidos que no verificándolo les parará perjuicio. EN LA IMPRENTA REAL.</t>
  </si>
  <si>
    <t>…eficio de las aguas'de primavera con que: se lo que estimé'e.n el expediente formado sobre dicha retención rehicieron los frutos, y lá'buena granazón dé las mieses suplir* ante el Sr. García Doncel , teniente corregidor de esta villa, y es ventajosamente á la cantidad, 1 cribanía i]ué ejerce Villa; y de lo contrario se procedérá á lo qu» hubiere lugar en derecho. ——Por providencia del Sr. de Cavia , flcalde de Corte, se con «BALES LOTERIAS. ...... voca…</t>
  </si>
  <si>
    <t>…ibre bras de. agua cada dia; y de aqui,se puede juzgar cuanta cantidad ría de Novillo. comunicará á la tierra un bosque ó un arbolado entero; &gt;y cómo — A virtud de providencia del Sr. García Doncel , teniente pri la naturaleza « que nada hace en vano, vuelve por la traspiración mero de corregidor en esta villa, refrendada del escribano Sierra, se de lo,s vegetales la misma porción con que forma los rocíos, las cita y emplaza á todas las personas que se…</t>
  </si>
  <si>
    <t>…a, para que dentro de él acudan á deduhombres 'yinimalesV yprincipalmeme si' está cargádo de ácido S carbónico: Pues bien , 'eí Hacedor Supramo . cuyas mirat no pua- cirla ante el Sr. García Doncel, yeacríbanía dé Seco; con aperci deo haber sido sino lár mas favorables á ie conservación de sus bimiento quede no hacerlo'les parará-el pérjuicio que haya lugar. criaturas; dispttso que laa planlai, yenparticular lo»-árboles ^tu Nota. En la Gaceta anterior,…</t>
  </si>
  <si>
    <t>…a tierra, tendrá un considerable número de conductora la misma hasta fin de Setiembre próximo. eléctricos, siempre ocupados en atraer, dividir y manda los ele —Por providencia del Sr. García Doncel, teniente corregidor mento* del rayo, pan preservar al hombre, sus ganados y su ha de a» villa, refrendada del escribano Carbonel, se cita y empla bitación. Estos árbola ,- repartidos con profusión en todos los za I. D. Francisco Dionisio Soriano, notario del…</t>
  </si>
  <si>
    <t>…eros la alegría y el embeleso............. Vw que coinunicar.esufltO/rque Ja intwésa:M feferido ft. Andrés.;; ¡ Tan bienhechor ejemplo-se repetirá en.las capitales de provin —— El Sr. García Doncel ha señalado el dia 19 del próxjtnomfe cia, en las ciudades subalternas, en las .villas/en los lugares/en de Setiembre á Jas 8 de su en-upa de las: salas.cpnustprialas aldeas, en los caseríos: seguirá despües eí plantío ó siembra de les , para celebrar juoté-g…</t>
  </si>
  <si>
    <t>480</t>
  </si>
  <si>
    <t>…facio Gutiérrez, sus herederos acudan á D. Gregorio Lapiedra, que vive en Ma director del mismo establecimiento. drid calle de la Reina, núm. 3, cuarto 2.0 — . Por providencia del Sr. García Doncel, teniente primero de corregidor de esta villa, se cita y emplaza á los que se crean con CAMBIOS DEL DIA. detecho á los bienes quedados por fallecimiento de D. Josef Mo reno de Tejada, oficial mayor que fue del Real establecimiento Lóndres 37! á f—París 15lib.…</t>
  </si>
  <si>
    <t>Doroteo</t>
  </si>
  <si>
    <t>…y aprobados estos tratados apare «—Clemente.” ’ - ■ ■.' : • ■ ciesen &amp; so encontrasen en dos montes ó fuera de ellos algunas par tidas {excluyendo la del comandante, de escuadrón D. Doroteo Por Real resolución de ó de Diciembre próximo:pasado, á Herrera, ¿quien se aguarda), no se considerarán como, defenso consecuencia de informe en que la inspección general de instruc res de las armas del Rey*de Espiñk . y en su persecución y apre ción pública manifestó…</t>
  </si>
  <si>
    <t>Dorr</t>
  </si>
  <si>
    <t>…l. ner se diese sepultura .hóriorifici y se hiciesen los funerales con EscribcÚ 'dé Ftahéfort, ¡cón fecha 4 de Abril ,'que el príncipe gran' pomparcn U catedral de Byenos-Aires al general Dorr^o, á ’ide Métrérriich 'llegará á fines de Junio ál palacio dé Joahflihfeétg, -quien' Lavalle hizo fusilar en 18*8. El objeta de.todos los esfuer^¿n;don&lt;fé'5p&lt;eiúnáhwérá 'íjasta' jHfimoi deAgostO.Porík misma . sós .del nuevó goberriadáT fe dirige á rounir -tod…</t>
  </si>
  <si>
    <t>Dorrego</t>
  </si>
  <si>
    <t>dé 18 2 ?.=Anastasio Bustamanté.sAhtónio López de Sultana (r 3)» fiad el funeral del general Dorrego, sin que nada haya turbado es -F1 gobierno mejicano, siempre enimado de Ja misma filantro- te acto lúgubre. (Globe.) pía que le es peculiar, para recompensar á los. cívicos que fueron i - . Una carta de Caracas, fecha.7 de Enero, confirma la noticia la jornad…</t>
  </si>
  <si>
    <t>DqrhamsS</t>
  </si>
  <si>
    <t>…nda ¡os- título* de corredores• ,&lt; • ;\'u ||.«H 57; lord Lañsdown 50; lord Melbourne 49;iord Go^ench ' Enterado el ReY nuestro Señor de 'una instanóá de D. Adrián Joni Althorp 48; lord DqrhamsS; lord Palmerston 46, y Hernaez, vecino dé Málaga, etique solicita se le ádttuta en el •l Juqjha de Richmoúl 39. consejo de Hacienda para su confirmación él título cíe un oficip -cu: t. ! &gt; &amp;¡jones del ’iáLJciifiaáA ios iores. de corredor derñúniétb de aqueJÜ…</t>
  </si>
  <si>
    <t>Dris</t>
  </si>
  <si>
    <t>…to qué ninguna fuerza exterior han tenido’ qué epicrisis analytica, auctore Fe.-Swediaur: editio prima hispana, temer, ní nádie los ha móléstado ni distraído de sus singriefltai y cura Dris. Anrónii Valle}o , tnedicinae et chirurgiae professoris. escandalosas escenas. Su gobierno ha publicado no tener ■ récursbs Accedit tractatus.de.aqujs minéralibus frigidis et thermalibus.quae parasostener las cargas del Estado, ‘hallándoseen completa;1 ban in…</t>
  </si>
  <si>
    <t>Du-</t>
  </si>
  <si>
    <t>…n á B; toa lia para conferenciar completa satisfacción. (AfowVor.) con él acerca de sus pretensiones: lo verificaron en efecto presen - Piren que no tardará en volver 4 Francia el almirante Du- tándose con una escolta de 49 hombres, se avistaron con el visir, perré con la mayor pitrte de su escuadra, dejando én la costa de y.le pidieron 15 millones de piastras turcas. Contestó aquel geAfrica- ig buques de varios portes para el servicio del ejército.…</t>
  </si>
  <si>
    <t>Dua, J.</t>
  </si>
  <si>
    <t>J. Dua</t>
  </si>
  <si>
    <t>…ayaquil, ton cacao. r ^ ^ J viembre; pero hasta el mes de Setiembre no empiezan á disminuir Málaga, Abril -jó."' Bergantín de guerra austríaco Usar, co4 los calores. * mandantc el caballero J. Dua , de Algeciras. ' ^ ; Los africanos solo sufren en todo el a fio común 40 disfis de Pasages, Mayo 8. Bergantín español Timoleon, de arribada frío; pero sin verse precisados por eso á arrimarse á la lumbtesi de fa Habana , con’ azúcar para Santander. no por la…</t>
  </si>
  <si>
    <t>Dubus</t>
  </si>
  <si>
    <t>…gnen sin novcdádpar- íandéses, cdn él objeto dé inspirar serias inquietudes al goberna ticular en su interesante salud. i •&gt; , .1v , dor générál'de Bátavia; de 'cuyas resultas el" conde Dubus destacó Real orden prohibiendo la mttoduceioñ yventa'de los géneros que uh oficial'-Superior para qííe fratase con lós rebeldes, y no, como s.e mencionan. \ -.'Ji se habla publicado, para ,emjé¿árse de Diépo-Negoro, pues hacia El 'señor' sécrétaritfíel despac…</t>
  </si>
  <si>
    <t>Duncannon</t>
  </si>
  <si>
    <t>…s D. Francisco de Paul» y Doña almirantazgo; lord Hólland, ducado de Lancaster; lord Will, María Luisa Carlota, en Virtud del poder que al efecto tenian. coinandante del ejército; lord Duncannon, secretario del departaLa noticia de este éénturoso acaecimiento ha sido aaogida en meñto de Guerra; Mr. Grant, juez abogado general; Mr. Deutre nosotras con siticéro y universal júbilo i pues permanece viva man , procurador general; el duque de Richemond, gr…</t>
  </si>
  <si>
    <t>Dupcrré</t>
  </si>
  <si>
    <t>…de la llegada dé S. M. se ha celebrado en ñana. «Bahía de Argel á bordo del navio Provrnza 17 de AgosCharlottembourg un consejo en que se ha tratado de los asuntos fp dé 1830. El almirante Dupcrré al Excmo. Sr. ministro dt de Francia. Dicen que nuestro gabinete esperará los acóntecimien- Marina. Conforme á lo dispuesto por el Lugarteniente general tpCllimitánddsé.á abastecer y poner en buen estado las plazas fuer- del reino'se ha enarbolado la bandera…</t>
  </si>
  <si>
    <t>Dupené</t>
  </si>
  <si>
    <t>…s es favorable, mediante la confianza qué allí hay en el ministe rior se repitió la experiencia de los cohetes á la Congreve á pre rio francés............... .. . ' ; ' sencia del almirante Dupené y del general Valazé;esTo$ cohetes De resultas de una exposición dé los libreros establecidos en alcanzan 200 toesas más que ias balas, de modo que este proyectil esta capital, va á tomar nuestro gobierno algunas disposiciones pa es tan útil en mar como en ti…</t>
  </si>
  <si>
    <t>Dupenré</t>
  </si>
  <si>
    <t>…de los trasportes. niños, los ganados y toda clase de víveres. En Oran y en Argel Parte telegráfico. hay muchos oficiales europeos. (Su»). Talón 18 Je Mayo 4 las Jos y media. »EI almirante Dupenré ___ Anuncian las últimas cartas de S. Petersburgo, que los mi al Exento. Sr. ministro de Marina y de las Colonias. nistros tienen continuas conferencias: que muchos oficiales de esta* »La escuadra está dispuesta á salir al mar; todo el material y do mayor hab…</t>
  </si>
  <si>
    <t>Duperié</t>
  </si>
  <si>
    <t>…e úna revolución tan grande, tan completa se hubiera podido vulsiones consumar en el espacio dede&gt;S,ótres dias! r de‘estos acopios excesivos qué se hacen por temor de que falte El almirante Duperié ‘aj» ha podtdo.enarbolar hasta hoy la o • necesario, nace él aumento de penuria. Resulta'de aquí 'que : bá querido eperar que sepudiesc hacer tam- una gran misa de capitales queda fuera de circulación, causa pri - fijen ,en.¿¡amLjí’ipot otras razones que adem…</t>
  </si>
  <si>
    <t>Duperré</t>
  </si>
  <si>
    <t>…iones por yor general de la escuadra de Argel, con el fin de inspeccionar el que chocaban con los principios que hasta el dia lian manifestado las armamento de los buques; pero el almirante Duperré no saldrá de potencias; mas habia cierta especie de compromiso con el príncipe esta capital hasta últimos del mes. Parece que no están tan adelan Leopoldo, y se daba tanta importancia á su nombramiento, que se tadas las cosas en el puerto para que sea necesar…</t>
  </si>
  <si>
    <t>…os pi*. -Kt. ■ VXANCIA. . í3 ’ Parte-fie- la salud,-fie^ Rey. Los síntomas de la enfermedad Tolon iS de Abril. ' r del Rey no lian variadoTS. M. ha pasado mala noche. =VVlndsof El almirante Duperré, el general de artillería Desprez, y el ge a de Mayo.=H. Halford. H- J. Tierney. neral de ingenieros Mr. Valazé, comandante de sus respectivas Otro. El Rey ha estado muy incomodado por la falta de sueño; armas para la expedición de Argel, se reunieron uno de…</t>
  </si>
  <si>
    <t>319</t>
  </si>
  <si>
    <t>…scúadra.u. v salles y 4 Triaron. S-M. Británica seguía el 18 lo mismo que los dias anteriores. n Bahía de Torreta chica 14 de Junio¿ : . Continúan las variedades estadísticas. «El almirante Duperré 4 S. E. el ministro de Marina. »La es- , Maiaga.—.(Provincia de) Antequera. Trigo de 46 4 50 rs. cuadra ocupó ayer esta bahía. Todo el ejército ha desembarcado fanega: cebada de 20 4 22. , hoy, y ocupa las alturas que hay delante de la |&gt;eiiínsula. L»s ba Cor…</t>
  </si>
  <si>
    <t>Düperré</t>
  </si>
  <si>
    <t>…desdc el amanecer comienza á re V«U desde JPalma para A%1: en'Wclias 17 y s'igUieñtés correr los campamentos que.se han formado en las inmediaciones a codsecuencia de órdenes, del almirante Düperré. ■ : '■ de la capital; pasa revista á lss’tropas; y las ejercita en el manejo de las armas. Nada omite'a1f&lt;5fa ,'flí los'rtgát(ys“flí *lfs"prpm«iis: en fin,'tóelas :lás tardes e'Kámihaí '^r-jsí-míSmó f'as baterías' leVaft- . ContinúanlasvifíriedadiUtradística…</t>
  </si>
  <si>
    <t>…eadero y el manantial, cuyas aguas se reúnen Madrid 2 de Julio. en un grande .estanque de piedra, adonde los habitantes del país traen sus ganados á beher. . Parte telegráfico del almirante Duperré. »Sidi Ferruch 17 Desde Sidi-Ferruch al fuerte del Emperador hay unas cuatro de Junio. El .ejército permanece en los mismos puntos: se fortifi leguas de regular camino, que se pueden andar en seis horas. Á1 ca la Península para establecer una plaza de armas e…</t>
  </si>
  <si>
    <t>339</t>
  </si>
  <si>
    <t>…nterado á fondo del estado dé las cosas én Bohol, y de haber to Sidi-Ferruch el dia 25 con pliegos de oficio. mado' algunas medidas provisionales, hizo presénte al actual ¿api- El almirante Duperré participa que el ejército ha reñido re tan general la insuficiencia de los medios ádoptadós por él decreto, encuentros parciales durante dos dias con los árabes é infantería de su atttecesó'r , en razón- del corto vecindario dé los tres pueblos turca; pero si…</t>
  </si>
  <si>
    <t>…obierno rehusasen volver al mon Según los partes del general en gefe conde de Bourmoñt; fe te, dispuso este en Abril de i8a&amp; que d capitán veteranoD. Ma cha 32 de Junio, y los del almirante Duperré que llegan hasta nuel'Sánz y oficial diriiiteligencia , actividad y prudencia, seencar- el 26, el motivo de no marchar mas adelante el ejército expedi sase exclusivamente del importantísimo servicio de redudir por la cionario ha sido por no haber.arribadó has…</t>
  </si>
  <si>
    <t>…ig se le confirió el mando de una ide'las brigadas del mentario y tampoco fue admitido:' entonces eFDey se dirigió al ejército de ;Guipúzcoa,y en 14 de Octubre de i8x6eI*empleo de almirante Duperré para que intercediese con el general Bourmont, mariscal de1 campo de - ios Reales -ejércitos,- con -la: antigüedad de á fin de que no se verificase el asalto de la ciudad. El almirante 2/ de Abril de-1815 : durante la ¿poca del'gobierno revolucioDuperré dirig…</t>
  </si>
  <si>
    <t>…garteniente del reino la proclam»$iúu del nucr qi% el general Bourmont. estaba Conferenciando con ei pey y con vo Rey, y el arregío de cosas perteneciente á la Real familia y á él almirante Duperré, única vez que este gmeral ha venido L Ar .los,que la acompañan. . gel: pero esta circunstancia.no. impidiá-que entregas^ sus armas, .... . El Monitor dél 5 dice que en todos los departamentos; tremol»</t>
  </si>
  <si>
    <t>…Felipe 11 antes de fijar su corte en esta vi ____Extracto de las cartas dirigidas al ministro de Marina por el lla hizo plantar eh las riberas y sotos de Manzanares las arboledas, almirante Duperré con fecha del 28 de Julio de 1830. cuyas reliquias vemos ahora; y que últimamente se ha hecho en lo »Tengo el honor de dirigiros los estados de lo que se ha en mas alto ael Buen-Retiro la experiencia de que se pueden formar contrado en los almacenes, y de los…</t>
  </si>
  <si>
    <t>…uos de la Real familia i para exten espera pliegos muy interesantes, que deben llegar mañana, para lle der el testimonio de fallecimiento, que firmaron como testigos los varlos al almirante Duperré. Señores conde de Villegonthier, Par de Francia y primer gentil «Ayer entró la corbeta Argelina que salió de Argel el dia 10. hombre de Cámara de S. A. R., y el conde de Choulot, montero Hoy lo ha verificado Ja fragata Jeantte d'Arc, que ha dejado en mayor de…</t>
  </si>
  <si>
    <t>…ido con instancia; y aun se dice que nuestro ca el Sr. Ministro de Marina dilate tanto publicar los. partes que pitán de puerto ha recibido orden para negar la entrada á los bu el almirante Duperré ha enviado en el bergantín Húsar, pues S. E. ques franceses que traigan aquella insignia. (C. de la C.) los ha recibido por extraordinario, y el correo ordinario ha traí do ayer las cartas particulares que vinieron en el mismo bergan IWGLATHKKA. tín. (Diario…</t>
  </si>
  <si>
    <t>…dos en otras partes, procurando no se distraigan los capitales á especulaciones forzadas, Tolon 29 de Setiembre. y proponiendo los medios de restaurar él decaido comercio de la El almirante Duperré ha dirigido á sus tropas en la orden orchilla y de los vinos y aguardientes de las Islas. Por lo respecti del día la siguiente proclama: vo á' estos dos últimos artículos pondrá la mayor atención en ave «Oficiales, sargentos y soldados: En el momento de separ…</t>
  </si>
  <si>
    <t>…Real de España 49$. Renta per* asi como sobre la» demas de la monarquía prusiana. «Una división del cuarto cuerpo del ejército prusiano, com petua de id. 37*. / - \seguran que el almirante Duperré al. llegar a esta capital puesta de infantería y caballería, acaba de pasar por la ciudad de ha dirigido al ministro da Guerra una carta en que declara, que £olonja:'o{r^ división del mismo, cuerpo de .ejército pasó hace informado.de. las calumnias esparcidas…</t>
  </si>
  <si>
    <t>Duque</t>
  </si>
  <si>
    <t>…ser el resultado de las últimas hizo recoger &lt;1 citado documento original de poder de un anti conferencias, y ha de formar un artículo especial del próximo ar guo caballerizo del cardenal Duque: ignoramos lo que sé ha hecho reglo i Añádase que la pérdida de parte de un territorio que ha de él; pero en todo caso este documento no puede ser de mucha de servir de frontera, y sobre el cual hay disputas , y cuyos habi utilidad á sir Walter Scott para esc…</t>
  </si>
  <si>
    <t>22/04/1830</t>
  </si>
  <si>
    <t>Gaceta de Madrid n.º 48</t>
  </si>
  <si>
    <t>…'so-verificó con.'mayor pompa por. haber asistido á ella las Esta mañana á -las seis haprestado juramento al nuevo Gran tropas rusas. El capellán ruso, acompañado del clero y del obispo Duque la guarnición de esta ciudad. Concluida la ceremonia salió armenio se dirigió en procesión al parage en que debía hacerse es para Máñheim úna batería de artillería volante ysiní división de ta ceremonia, distante de la ciudad dos leguas, en donde.se halla gas…</t>
  </si>
  <si>
    <t>…des. Chartres y de Nemours, ocuparon los taburetes que habió delante «Ya sabe mi familia, largo tiempo hace, lo que es permanecer del trono; S. A. R- el del medio, i la derecha el Sr. Duque de fiel á-una causa desesperada; y esto nada nos importa. Confieso Chartres, y el de Nemours á la izquierda. Los mariscales Oudi- que lloro y lloraré siempre por la suerte de Cárlos x. Honrado not , Mortier, Macdónald y Molitorj; estaban en pié detrás del muc…</t>
  </si>
  <si>
    <t>Duque, Micaela Gerónlma</t>
  </si>
  <si>
    <t>Micaela Gerónlma Duque</t>
  </si>
  <si>
    <t>…ayo , S. M. había dormido bien la noche anterior t y se sen la justa causa en la guerra de la independencia, cupo en suerte del tía algo mejor. primer extracto de la de este día á Doña Micaela Gerónlma Duque, comprendida en las de los víctimas del 2 de Mayo de 1808 Rreve resumen del Estado actual de ¡a República Mejicana en en Madrid. Jines de Marzo último. Yucatán gime bajo el yugo de un puñado de militares, que traidores á la patria y á sus juramentos han procl…</t>
  </si>
  <si>
    <t>Duran, Agustín</t>
  </si>
  <si>
    <t>Agustín Duran</t>
  </si>
  <si>
    <t>…al Bordju, D. Josef Higinio Archc, D. Jo -------Trabas en lenguage antigyo castellano al augusto enlace de sef Antonio Uriarte, D. Manuel Flores, D. Ramón Navarretc y SS. MM., por D. Agustín Duran. Algunos ejemplares que han Villamil y D. Eusebió de la'.Barcena. sobrado al autor se venden en la librería de Cue.ta á reul,__La Honores de oficiales del archivo de la Acretaría del Despacho• venida de Cristina. Silva lírica al mismo asunto, por D. Juan Do d…</t>
  </si>
  <si>
    <t>Duran, Ignacio</t>
  </si>
  <si>
    <t>Ignacio Duran</t>
  </si>
  <si>
    <t>…r La Guía, de Forasteros y el Estado militar y político,para éste .r,; año se hallará en tafilete, ^sta y. rústica.«p¡,.el despacho ¿Ib lá D. Josef Fagoaga. ~ : \¡, ¿0. cr / .... D. Ignacio Duran. . i.-,.-- ,¡ .... f prenta Real. .. , . • ,vv ,. ¡ . ■.... L. q &gt;D. Jayme Oller. .y ; . ; ■ • í .. D. J uan Josef de Orúer . .q , , * &gt; Se halla vacante la plaza de cirujano de estuche d«l ,91b i ¡do D. Joaquín, Ciudad Sancfiez., y. ; i ;&gt; de la catedral y h…</t>
  </si>
  <si>
    <t>Duran, Miguel Fernandez</t>
  </si>
  <si>
    <t>Miguel Fernandez Duran</t>
  </si>
  <si>
    <t>…a ciudad los fabricantes y vendedo Guerra y Marina. Dada en San Lorenzo el Real á 20 de Octu res de los mismos paños, la cual para mayor autorización ha de bre de 1719.=Yo ei Rey.=D. Miguel Fernandez Duran. estar firmada también por los dos regidores mas antiguos de la Continúa el Real decreto de la Gaceta anterior. misma ciudad y por su corregidor, quien ha de enviar también á la expresada secretaiía del Despacho una copia de ella , firmada de TITULO TERCERO.…</t>
  </si>
  <si>
    <t>Duranzo</t>
  </si>
  <si>
    <t>…estación con España, y abandonados á sus propios recurso». triplica las necesidades de su desgraciada familia. El Ródano y. el «Los Sres. D. Joscf Arizabalo y Oro vio , comandante general Duranzo están helados; hay temores de que padezcan los puentes - de las. tropas americanas de S. M. C. que operan contra la repú que hay sobre ambos rios, asi como de que se pierdan los olivare». blica de Colombia en las provincias de Venezuela; y Lorenzo Bus»Se expe…</t>
  </si>
  <si>
    <t>Durham</t>
  </si>
  <si>
    <t>El lord Durham declaró que el embajador de Francia no en B»é»CtAI««. &gt; ' - -itregó dichos papeles áí&gt;. A. R. hasta después del-viernes. í'-':"^€ÓlW&gt;ICTON*I y.'.--' . / V. ,'..1.'......Pintura^j El lord Weüingtonapoyó en pocas palabras lo quehabiadicho.KlcQndé de Aberdeen. -…</t>
  </si>
  <si>
    <t>…ismo debía verificarte el diasiguien- lord Lansdown, presidente del consejo; lord Althorp, Canciller te¡ siendo los padrinos, en nombre-de nuestros augustos Sobera- del Échíquier; lord Durham, del sello privado; sir J. Graharh; zkm^; los Serums. Sres. Infantes D. Francisco de Paul» y Doña almirantazgo; lord Hólland, ducado de Lancaster; lord Will, María Luisa Carlota, en Virtud del poder que al efecto tenian. coinandante del ejército; lord Duncann…</t>
  </si>
  <si>
    <t>Durhan</t>
  </si>
  <si>
    <t>…tivos á los PARTE NO OFICIAL. negocios de Oriente; añadiendo que los Ministros tenían el dis gusto de anunciar que el príncipe Leopoldo habia renunciado la soberanía de Grecia. El lord Durhan censuró la conducta del Mi NOTICIAS EXTRANGERAS. nisterio ; lord Darnley observó que al examinar los documentos presentados á la Cámara, podría esta juzgar por sí misma del or GRECIA. den que se había seguido en la negociación, y concluyó manifes Sira 6 de At…</t>
  </si>
  <si>
    <t>Dusmet, Juan</t>
  </si>
  <si>
    <t>Juan Dusmet</t>
  </si>
  <si>
    <t>&amp; ESPAÑA* queses de Ayerbe, marqué» de Valestar y D. Juan Dusmet, secre tario de Cámara del Serme. Sr. Infante D. Francisco de Paula, Madrid 37 de Entro- como indi vi dúos-y en nombre de la Real maestranza de caballería SS. Mil. t AA. siguenen está capital sin novedad en su im- de Zaragoza; y asimismo lo han hecho por comi…</t>
  </si>
  <si>
    <t>DvCarlos</t>
  </si>
  <si>
    <t>…de "hombres; sobre todo cuando la conducta an mandar que se publícase la Real Pragmática-sanción decretada por terior del libertador luí^estado en contradicción bajo muchos as el Sr. DvCarlos iv , augusto Padre de V. M., á petición de las pectos* con semejantes protestas. El tenor del mensage que acaba de Cortes de x/Só, restableciendo asi la observancia de la ley- de enviar al congreso, presenta singular analogía con el lenguage de Partida dispos…</t>
  </si>
  <si>
    <t>D’Andelaw</t>
  </si>
  <si>
    <t>…de ayer, traía sión del proyecto de ley sobre las elecciones. En la del 31 leyó variós pasageros, por quienes hemos sabido que la-nación francesa el Presidente dos cartas: una del conde D’Andelaw , y otra de ha vuelto á tomar los tre$ colores; que el duque de Orleans es Mr. de Creuze, en que renunciaban su cargo de individuos de la Rey, y que Carlos x, despojado del trono, iba á salir de Francia. Cámara, por guardar el antiguo juramento que tenían hec…</t>
  </si>
  <si>
    <t>Echa, Eugenio Pulaitco y</t>
  </si>
  <si>
    <t>Eugenio Pulaitco y Echa</t>
  </si>
  <si>
    <t>…os y á los maestros. Los actos se terminaron mitir los diferentes dibujos que tuvieron el honor de ofrecerles va todos con elogios al Soberano. tios* seminaristas, y especialmente D. Eugenio Pulaitco y Echa— Villasequilla. (Provincia de Toledo.) Se han reparado las prin varria y D. Juan de la Puente y Apezechea. Pero lo que con cipales calles del puebto, que se hallaban intransitable». Se plantan particularidad mereció llamar su atención fueron las muchas y hile…</t>
  </si>
  <si>
    <t>Echevarría, Manuel de</t>
  </si>
  <si>
    <t>Manuel de Echevarría</t>
  </si>
  <si>
    <t>…f María MonreaU . Sevilla , Caro; Valladolid , Roldan Salamanca, Reyes ; Badajoz,. ■ D. Rafael de Michilena. . , r c\ Ossini; Santiago, Rey Romero; Corúña., Calvete; Vígo, Alva- , D. Manuel de Echevarría. ¡. „i, ; í / rez; Lygo, BufFer; y Oviedo’ Longoria. JPrecio de toda la obrft 181, D. Manuel García Dominguq^. .. . ¡ \. ¡ reales. ■■ . , • , • !. • • é ■ ', Honores del Tribunal de la Rota¡ de la Nunciatura Apostólica. ___Ar¡a, A rispettarmi apprehda de la&lt;…</t>
  </si>
  <si>
    <t>Ecrindosga, Francisco Javier</t>
  </si>
  <si>
    <t>Francisco Javier Ecrindosga</t>
  </si>
  <si>
    <t>…tura de 7 dr. Octubre de 182b átnbTcfórí!&lt; ¿V continuará.") ' ;■» por sor Celedonia del PáJatBeyittdoag|,:mQnja .profesa en el Con vento dé Sta. Clara de Guadalajara , é jiija de. D. Francisco Javier Ecrindosga 7 Doña CUra Teróta Masdevalli Vfcinos que fueron -V':,'&lt;J, OAMBIOS BBI. DIA. , de esta, villa de-Madrid , tocan. .7 parlenecen ijps^iw eran sus he tindra érf. _Parit t&lt;$ líb/^Santander f benef.^.!BUbM rederos abintestato en el dia.de su profesión religiosa; s…</t>
  </si>
  <si>
    <t>Edeüinck</t>
  </si>
  <si>
    <t>…infelices con proporcionadas limosnas. Los contra la pefia llamada Trepied, cerca de Camaret, el bergantín eclesiásticos han tomado ásu cuidado el recogerlas, y han dado por Juno, capitán Edeüinck, ¡ovan. Este buque, de la matrícula de . sí bastantes cantidades de dinero. Dunkerque,-venia de Burdeos, con 151 barricas de vino para Pa- TV Montreseau (Haute Garone) escriben !o siguiente: tis y Rotun, y 95 galipagosde plomo para el segundo punto. Lo «Aquí…</t>
  </si>
  <si>
    <t>Eernandcy, Manuel</t>
  </si>
  <si>
    <t>Manuel Eernandcy</t>
  </si>
  <si>
    <t>…:-vino arroba 7. labor, 80 de tierra virgen; y 40 de chaparral. Los-que quieran Vatiadolid, 2 de Marzo. Trigo 16 á 17: centeno p: cebada tratar de ajuste se dirigirán en .Madrid i D. Manuel Eernandcy .de 10: avenad: vino, cántaro 44: aceite, arroba 48. (J5e concluiráJ los Ríos, calle■ de Jaconietrezo, núm. 12,cuarto 2®, yen Sevilla 4 D. Arcadio García , calle de los Abades,'núm. 28, junto 4 la casa arzobispal. .. CA MI IOS DEL OIA. — ..... Se cita 4 los p…</t>
  </si>
  <si>
    <t>Efnilio</t>
  </si>
  <si>
    <t>…protwjtora administracion^y ante su firmeza Maguncia $ de Noviembre. y sabia-política se h»r. estrellada las infernales tramas revolución El 31 del pasado llegó.á esta ciudad .el príncipe Efnilio de ¿arias dirigid*» contra las! islas de Cuba y Puerto-Rico en vacias Hesse, ’feld-mariscal al.servicio del Austria.. S. A. R., después de ocasiones: |usto es pues el aprecio que se,. han: granjeado sus fes-! haber tenido una dbnfetencia con el gobernjsdor au…</t>
  </si>
  <si>
    <t>Eguía, Félix</t>
  </si>
  <si>
    <t>Félix Eguía</t>
  </si>
  <si>
    <t>…cada arroba tividad de Pentecostés, 4 venida del Espíritu Santo y su Octava, mas de 10 reales, sucediendo'otro tanto con los tabacos para la según el breviario y misal romano, por D. Félix Eguía. Esta tra fábrica de Madrid, que la mayor parte se desembarca en este ducción, hecha con esmero, es útil á las almas devotas que no En puerto. (Se continuará.') tienden el idioma latino: un tomo en 8.a Se vende en la librería VEALES LOTERIAS. dé Sánchez á 10…</t>
  </si>
  <si>
    <t>Eguia, Naaario de</t>
  </si>
  <si>
    <t>Naaario de Eguia</t>
  </si>
  <si>
    <t>…eta de Augsburgo.j ó infernales, en forma de pliegos, para deshacerse de las personas ALEMANIA. que les convenga, según trataron ya de ejecutarlo con el capitán general de Galicia D. Naaario de Eguia; se ha servido S.M. tmu- Francfort 8 de Octubre. Las noticias que se han recibido de Weimar con fecha deld»r por Real orden de 15 de este mes, expedida por el ministerio d* Gracia y Justicia, se comunique.tan execrable designio^ al Se 1 • de esté mes anuncian…</t>
  </si>
  <si>
    <t>Eguía, Nazario de</t>
  </si>
  <si>
    <t>Nazario de Eguía</t>
  </si>
  <si>
    <t>…por los documentos y máximas que encierra. Á das, tomando cinco de ellas el Excmo.Sr. capitán general de aquél pesar de su pequeño volújnén abraza todos los hechos de impor reino D. Nazario de Eguía. tancia , sucesos memorables, y principales instituciones de los ro Los que deseen interesarse en esta laudable empresa, pueden manos , asi como el objeto con que se establecieron, y la influen dirigirse al director de ella, en Santiago, D. Manuel Flores. . c…</t>
  </si>
  <si>
    <t>Ehtopccki, Josef</t>
  </si>
  <si>
    <t>Josef Ehtopccki</t>
  </si>
  <si>
    <t>…•” (Gaceta oficial de Berlín.} nador de la misma clase Miguel Radziwill, á loa senadores Mi guel Cocháodwiki yconde Luí» Pan, AseáMBaricrdel tcnadojuliaa ttntnt. Njemoewitz, y al general Josef Ehtopccki. Varaovia 30 de No viembre ida rif 3ó.=HI presidenta, ministro de Estado ¿ conde de Francfort jo de Noviembre. Soboltnski: El ministro de Hacienda, príncipe Lssbeski: por cl sé* .. El gabiisete de Petersburgo ha circulado entre sus diplomáticos cretario de -E…</t>
  </si>
  <si>
    <t>Eiizalde, Fermín de</t>
  </si>
  <si>
    <t>Fermín de Eiizalde</t>
  </si>
  <si>
    <t>…enrique O’shea y compañía. ferentes capitales, Valládolid......... . D. Luis de Rojas. ' Los propietarios de inscripciones negociables, certificaciones Vitoria.................... D. Fermín de Eiizalde. no negociables - y residuos, de fecha anterior á la dé i Ade Abril Zamora • •••■•••••••nao* , D. Mateo Hernández de Medina. último,qué no han verificado' la1 presentación para quefueiron lla -Zaragoza....... D. JuanToron. mados en Junio próximo pasado? -y po…</t>
  </si>
  <si>
    <t>Ejercicio, Echf</t>
  </si>
  <si>
    <t>Echf Ejercicio</t>
  </si>
  <si>
    <t>…:pap«l 165 rs.J r 1 '• ' ■ 21, bergantin austriacaTÍM-Mi*, de ídem./ Epístolas católicas, por Rieuál, 8.°, 3 rs. papel j,’ pasta 6. Santander Abril sg. Corbeta española Josefina t capitán Echf Ejercicio cotidiatíb r por idém , 8.°j papel 2F rs., jwsta 5. verria,- de San Tomas, con cacao.: bergantini/«iüM, capitán Ar- Extracto del Coíhpendio de la Religión, por Pintón, 8.°, pa teaga , de la Habana, con azúcar. pel i rs., pasta 5V, ' ' f ' - . ' ' * ' Salidas.…</t>
  </si>
  <si>
    <t>Eldon</t>
  </si>
  <si>
    <t>…mos algunos pormenores-relativos á la proclamación juraron, afi que estaban presentes. El. primeroque juró fue lord del Rey.: : ........ . ’ Auckblandtijy el segundo: el venerable lord Eldon. Se suspendió Luego que el heraldo concluyó ¡ la-, primer lectura, dispara la sesión..hasta Jas cuadro la tarde, hora en que volvió j re- ron un cañonazo desde ¡la .torre. Entonces ¡montaron á caballo unirseJa:Cámara, y se continuó tomando el juramenta á los…</t>
  </si>
  <si>
    <t>Eli, Manuel Gon</t>
  </si>
  <si>
    <t>Manuel Gon Eli</t>
  </si>
  <si>
    <t>…icio iglesia metropolitana de Santiago, por fallecimiento de D. Juan nes relativas á la miseria que se experimenta en varías ciudades. Antonio de Lomba, al maestrescuela de Oviedo D. Manuel Gon Eli consecuencia propuso M. E. Davenport, »que todas las peti zález Hermida: para otra canongía de la colegial déla Coruña, ciones presentadas á la Cámara, en que se tratase de la miseria pú en el arzobispado de Santiago, por el de D. Benito de Castro y blica , s…</t>
  </si>
  <si>
    <t>Elío</t>
  </si>
  <si>
    <t>…juramento de fidelidad y absoluta Obediencia - al 'Rey-nuestro Se apoderó el ejército francés á viva fuerza del castillo del Empera ñor,-por cuya leal acción obtuvo un oficio del general Elío ma dor; que el dia 4 mandó el'Dey un parlamentario al general nifestándole su gratitud. Bourmont/que no -quiso'recibirlo; volvió segunda vez el parla En-iBig se le confirió el mando de una ide'las brigadas del mentario y tampoco fue admitido:' entonces eFDey…</t>
  </si>
  <si>
    <t>Elizalde, Angel</t>
  </si>
  <si>
    <t>Angel Elizalde</t>
  </si>
  <si>
    <t>…su fuerza para prote los recomiende á S. M., particularmente al capitán del ó.® ligero, gerle , con cuya medida me propuse cortarle la retirada. En segui teniente coronel graduado D. Angel Elizalde; al capitán de vo da me dirigí por el camino recto puesto á la cabeza de las com luntarios Realistas D. Josef ;Ramon Ochoa de Olza, al ten.ente pañías 3.* y 4.* que mandaba él capitán de.la 3* D. Josef Ramón de dicho regimiento D. Pedro Roca, herido; al de ig…</t>
  </si>
  <si>
    <t>Ellemboroug.ru</t>
  </si>
  <si>
    <t>…la vuelta por el Cabo dé'Hornos, por ser este mu cho mas largo. \ .. Se nota que de algunos dias á esta parte el secretario de Estado ...... .Mr. Peei, secretario de Estado, y el lord Ellemboroug.ru»oaconipafijt á S. S. en las grandes ceremonias, y esta circunstan vieron el 17 varias conferencias con el lord Wellington en la te-cia corrobora la especie que se ha divulgado de que el cardenal sorcría. Albani estaba próximo á retirarse. ------ El ministro d…</t>
  </si>
  <si>
    <t>Ellemborough</t>
  </si>
  <si>
    <t>…capital entre el conde Orlow y el reis-eftendi, -___ Se asegura que hay desaven© acias entre el duque de Welling- ó en Petersburgo entre el conde Nesselrodc y Halil-bajá. too y el lord Ellemborough. ___ El ffio continúa experimentándose todavía no solo ea esta ca-</t>
  </si>
  <si>
    <t>…as disposiciones necesarias para efectuar su en canciller, el duque de Wellington: los condes Bathurst, Rosslyn lace con la Princesa Hadidsche, sobrina del Gran-Señor. y Aberdeen, lord Ellemborough, sir Roberto Peel, sir Jorge ... - Ha llegado á Francfort el almirante sir Alejandro Cochrane, •el cual hace poco que salió de Inglaterra. Murray, el canciller del Ecbiquier y Mr. Hetries; la deliberación ha durado cerca de hora y media. En el mes de Abril úl…</t>
  </si>
  <si>
    <t>Ellenboroug</t>
  </si>
  <si>
    <t>…0 de Setiembre, (&lt;Cotidiana,j ae hallaron entre otros convidados el conde Rosslyn, lord Aber'- ' El día 4 se reunió la Cámara de los Pares en tribunal de jus deén, lord Beresford, lord Ellenboroug, sir G. Murray, el can- ticia según lo habia resuelto en la sesión precedente. La delibera ciller del Echiquier, Mr. Herries y lord F. Sommerset. ción empezó á las doce y cuarto, y duró hasta las cuatro y media. El «¡mbajador de los Países-Bajos, el lord Aber…</t>
  </si>
  <si>
    <t>Emilio</t>
  </si>
  <si>
    <t>…y D. Miguel de la Torre. ^ : , v ^ ^ nido. Esta inopinada llegada.,; y la corta, permanencia en esta ciu-s La* quiméricas teorías de4&lt;* furiosos, lioerttcidas, que tanta, dad dél príncipe Emilio, ha'.dádo lugar á diversas conjeturas. desolación y derramamiento de, sangre han -causado y causan en Se dice quelas tropas austríacas destinadas, primero i reforzar. todos los infortunados pueblos sustraidos ppr pasiones rateras á la nuestra guarnición, se d…</t>
  </si>
  <si>
    <t>Enguádanos, Tomas</t>
  </si>
  <si>
    <t>Tomas Enguádanos</t>
  </si>
  <si>
    <t>…provincia en las circunstancias cri Tres vistas del anfiteatro dé Murvledro, grabadas por D. Ra ticas que «un tan notorias; pero este gefe, haciendo proclamar alli’ fael Estcve y D. Tomas Enguádanos, cada una 8 rs. los plenos ¡derechos de la soberanía de S. M., supo conciliar los Vista en perspectiva de la plaza de Algecins, por Enguída-. ánimos, evitar las persecuciones que en otras partes fomentó el es nos, 12 rs. , ' píritu de partido , y acreditar en…</t>
  </si>
  <si>
    <t>Enguídanos, T. López</t>
  </si>
  <si>
    <t>T. López Enguídanos</t>
  </si>
  <si>
    <t>…,:lé-presentan el alimento para-él y Lorenzo del Escorial, dibujadas por D. Josef Gómez de Navia, los animales!; Y merecerán estos seres benéficos que ciegamente se y grabadas por D. T. López Enguídanos y D. M. Alegre, cada les sacrifique con el hacha para Emplearlos en utos quizá super- una 10 a (.Se .continuará^ fluos! Tales hombres debian tener un fin semejante &gt; al quet nos cuenta Ovidio del impío Erisichton: el CUal,’ habiendo dado un Compendio' histórico del origen y…</t>
  </si>
  <si>
    <t>Epístola, Jimé</t>
  </si>
  <si>
    <t>Jimé Epístola</t>
  </si>
  <si>
    <t>…re lis aguas deArriedillo ^4.°, papel a irs., pasta 6, la Minerva, capitán Matamata, para la Habana. ■ -- rústica 2. .......... ...... Coruña Abril 20. Paquebotespañol S. Antonio, capitán Jimé Epístola á Fatíni,' rústica 2 rs. v' 1 . nez, para la Habana. j . ■ ... . Fracturas de' la rótuli , por Gallv,’ 4.0 xnarquilla, papel 30 rs., AVISOS. pasta 38. (Se continuará.) ^ V ' En la Real capilla de palacio del Rey nuestro Señor se halla Los suscriptpresá1la Adr…</t>
  </si>
  <si>
    <t>Er</t>
  </si>
  <si>
    <t>…de '5 poir! ioóá dineto 47._Id. 'liquidada sin Interes 5J.__ Acciones deLbaaco, cada úna 19 pesos fuertes.vps hechos vengan, á¡qo(tjprobar la verdad. En la misma sesión le yó el . profesor D. Er,ancisco .Lara la observación de tin. enterocpiplócele terminad^ por,gangrena' con perforación del intestino, ANUNCIOS. y cuyo éxito fue fgjiz- ,; . • . &gt;v • Siendo.la sesipn .flel. ¿9 laúltima ordinaria del afió y de su vi- Mercurio de España. Febrero de 1830…</t>
  </si>
  <si>
    <t>Eran-</t>
  </si>
  <si>
    <t>…stro SeRor.lo hice escribir por su mandado. Josef María' sus intehtbv tecihpeñcn ctr scqébr^r .la &lt;ksuhion.ayr^ los ,pr ¡nciptH Puig.s=D. Francisco MarinsD. Joscf Hcvia y Horiega.=D. Eran-) lesgefes ;MM/,ris: nosotros Jfallotd* yerno*.«tu cisco Javier AdclLscD. Josef Cavanilles.ssRcgistrada:: D. Salva—- poes que!todasttoadyuvemba4 jaofeolidai-y ht*cfrffliiyrchar l^,ip^ dor María Granés^cTeniente Canciller mayor: D.. Salvador Ma-¡ títucionei) &gt;e…</t>
  </si>
  <si>
    <t>Eraso, Francisco Benito</t>
  </si>
  <si>
    <t>Francisco Benito Eraso</t>
  </si>
  <si>
    <t>…ados esparciendo poccsalarmantesyyapara dar falta idea de sus progresos,-ya para desunir á los realistas, ya para entibiarlos en la defensa. Hubo Acabo de recibir parte oficial de D. Francisco Benito Eraso, tiempo en que no-conocidos tales ardides podían ofrecerles algunas comandante del décimo batallón de voluntarios Realistas de este ventajas ; mas hoy: es tan obvio el objeto y origen de estas gestiones, reino, y del cantón de Roncesvalles, en el que me dice:…</t>
  </si>
  <si>
    <t>Eren</t>
  </si>
  <si>
    <t>…emos sorprendernos de rectores generales, nombrados también recientemente, que son, del éste lengiuige, porque la desastrosa revolución ha destruido hasta primer ramo, el teniente general Eren», y del segando el contra tal punto en el cerebro de los franceses la idea de la naturaleza saalmirante Wdterbeck' (Gaceta oficial.) rada de la propiedad, que piensan que nada pertenece á un homcuando se le puede arrancar con violencia. El Príncipe Leo . Fn y…</t>
  </si>
  <si>
    <t>Eris, Juan Vorart y</t>
  </si>
  <si>
    <t>Juan Vorart y Eris</t>
  </si>
  <si>
    <t>…gará hasta Santander luego qué el camino lo per &gt; Madrid, Pofia María Dolores Barbajosa, bordados. mita y y entre tanto se hará Usó en ella de caríiiages de mayor níH ' Barcelona, D. Juan Vorart y Eris, papeles pintados. ■ ! mero de asientos. En la catrera de Madrid á Badáfoz-se establece-* Madrid, D. Francisco García del Llano, marrasquino, licor. rán carruagés de mayor capacidad , los cuales llegarán hasta Sevilla* Roda (Cataluña), Morét y Deniel, franela…</t>
  </si>
  <si>
    <t>Escalante, F.</t>
  </si>
  <si>
    <t>F. Escalante</t>
  </si>
  <si>
    <t>…la noche no es per judicial como ¿n el no, dé í» Habana, con azúcar, café y cigarros: bergantín español Peloponeso. Las lluvias de Julio y Agosto causan muchas enfer Maríd Isabel, capitán F. Escalante , de Santiago 'de Cuba, con medades, y principalmente las fiebres contagiosas. tabaco', ‘ álgddori y • orrosgénctbs: bergantín ¡ingles Calpe, capitán El otoño,comienza él;ijr de Agosto, y concluye'el 16 de*No- G. Pérsort, de Guayaquil, ton cacao. r ^ ^ J viem…</t>
  </si>
  <si>
    <t>Escalera</t>
  </si>
  <si>
    <t>…30 dias compadezcan 4 deducirle en forma en dicho juzgado por la escriban!, .el mismo; que de no hacerlo les parará el perjuicio que haya luga CAMBIOS DEL DIA. __En el juzgado del Sr. Escalera, y escribanía de Santin, penda el concurso de Josef Cortejor., vecino de Vallecas; y se hace sa Lóndres 37I___París 16. lib__ Santander i beneficio._B¡Ibao ber 4 todos sus acreedores que en el término de 15 dias acudan i par á t daño__ Cádiz ¿ id. __ Sevilla…</t>
  </si>
  <si>
    <t>….descuento a las pensiones de viudas y sin hijos el 21 de Febrero de 1815 , para que en el térrpinó de para pagar las deudas de sus maridos. (Núm. na.) 30 dias comparezcan ante el Sr. Escalera, por la escribanía de Otra señalando las autoridades que han de entender en la ad Seco, á evacuar el traslado que se les ha conferido.de la demanda misión de sustitutos del reemplazo del año actual. {Núm. 113.) propuesta por Doña Manuela Gregoria Marraufi, vi…</t>
  </si>
  <si>
    <t>…s dé. Manila, que alcanzan hasta él 2 de Abril dé sido, viuda de D.:Francisco Duque, y sus hijos, ha sefialadóél éste 'alio ; se sabe deuri modo indudable que el terremoto, de que Sr. Escalera, teniente corregidor de esta villa, el domingo ip del Con .deferencia ¿ periódicos extranjeros habló esta Gaceta en 23 corriente á'IaS/i 9 dé su mananaen su posada, ante el escribano de Setiembre último , no ha causado el menor detrimento al nue Casado. Lo qt…</t>
  </si>
  <si>
    <t>Escarpizo, Antonio Nuñez</t>
  </si>
  <si>
    <t>Antonio Nuñez Escarpizo</t>
  </si>
  <si>
    <t>…y liquidación de títulos de la misma. Pamplona........... . Sres. Viuda de Ribcd é hijo mayor. Los que no se presenten en el término fijado, no se admitirán Salamanca............. D. Antonio Nuñez Escarpizo é hijo. después, ni se abonarán sus intereses hasta el semestre siguiente, Santander............... D. Dionisio de Aguirre. con arreglo al citado'Real decreto de 18 de Marzo. Santiago.............. D. Manuel déla Riva Moreno. ' En la presentación dé esta clas…</t>
  </si>
  <si>
    <t>Escazena, Josef María</t>
  </si>
  <si>
    <t>Josef María Escazena</t>
  </si>
  <si>
    <t>…ros, por Daubenton, 8.°, las obras presentadas por los alumnos de todas las clases, los que papel 9 rs., pasta 13. (Se continuará.') merecieron el premio fueron: en la del natural D. Josef María Escazena, el accésit D. Josef Bequer. En la del yeso, D. Joaquín Diccionario franees-español y español-francés, por Nuñez Zuloaga. El de escultura dividido en dos clase?, D. Gabriel As- Taboada; tercera edición, hecha por la última publicada en Parts, torga en la prim…</t>
  </si>
  <si>
    <t>Escolar, Josef</t>
  </si>
  <si>
    <t>Josef Escolar</t>
  </si>
  <si>
    <t>…gencia de que los Vales que sean Coruiía................. D. Juan Francisco Barrié. presentados sin estos requisitos, serán devueltos á sus. dueños para Cuenca.................... D. Josef Escolar, y Noriega. el debido arreglo. - ¡ .■-. &lt; Granada................ D. Francisco de Paula Vejarano, Los extractos de inscripción de la deuda consolidada de 5 Guadalajara........ D. Juan Manuel de Gaona. por 100 msfetible, las certificaciones de la misma clase d…</t>
  </si>
  <si>
    <t>Escuda, Juan</t>
  </si>
  <si>
    <t>Juan Escuda</t>
  </si>
  <si>
    <t>…do, dentaduras terreometálicas. das las yerbas. Es preciso cuidar de no remover la tierra sino cuan Idem, D. Oírlos Kuschcl, pianos/ . . , : ‘ ’ do esté seco el tiempo. Barcelona, D. Juan Escuda;, .piñuclos de seda y gasa. Hácia el dia 26 de Agosto, y no antes, se prepara un rod de Idem, D. Antonio Vigilé, pañuelos dehiló.: ■ tierra con basura, sembrando la mitad con semilla temprana de Idem, viuda Tráveríá y compañía, pañtielos de;seda y gasa. col d…</t>
  </si>
  <si>
    <t>Eslían</t>
  </si>
  <si>
    <t>…Heraltan delguerrerasRey, Mr.comode.parecen,Noslitz. Estaspues disposicioneslos tres cucrposdeejércitono son á la ver-se Sres. duques de Burdeos y su hermana; del barón de Damas, conde Eslían cemo.en estado de paz, mediante á.que no componen 3 oí) de. Brabanzon, y.madamas de Gontaut y de Bouillé. Para descansar hombre»; V como era preciso darles un.gefe, se ha escogido para elló á. pn Príncipe dp la sangre, Se;aguard|a en esta capital aL prin fe d…</t>
  </si>
  <si>
    <t>ESPAÑA</t>
  </si>
  <si>
    <t>…á Pe- - bido nuestro modo de pensar. ( Monitor.) (Se- conüúirá.) tersburgo Mr. de Novosi!zow;consejero dé'Estado ruso; y el día 15 lo verificó por Berlin el conde Tolstoy7 primer secretario ESPAÑA. de la embajada-rusa en Francia. coa pliegot pará Petersburga, (¡Idem.) -; Cádiz 34 de Agosto. "cama* a t&gt;* roa VAH'B.i.-lSésion'dtb'ig-. ' Convocatoria. El príncipe Real duque de Orleans entró mfentras se leía ei A propuesta de la comisión' de estudios'nombr…</t>
  </si>
  <si>
    <t>Espeléta, Ramón Vicente y</t>
  </si>
  <si>
    <t>Ramón Vicente y Espeléta</t>
  </si>
  <si>
    <t>…uentes ascendentes, y se dapriny para otra plaza de oidor de la Real audiencia de Valencia, va-, xipro á un tratado sobre el Mrbqode piedra, d modo de. benefi cante por ascenso de D. Ramón Vicente y Espeléta á plaza de al ciarlo, y sus aplic«c¡on«sínduMri*les, «1 que ie concluirá en el riúcalde de la Real casa y corte, á D. Juan Bastas y Faya, oidor, mero siguiente: un ctMderup.et&gt; 4 Q ccnunaestamps desicte figu-: jubilado que era de la de Gatalúflá, ,, ras á 10…</t>
  </si>
  <si>
    <t>Espi, Ignacio</t>
  </si>
  <si>
    <t>Ignacio Espi</t>
  </si>
  <si>
    <t>…deros después se principiaron las sesiones. Los nuevos ministros son: Alapara servir de apoyo i la hendedura misma, y de bóveda cubierta man,el,general Teran, D. Rafael Mangino, y D. Ignacio Espi al paso qué se desaba facilitar; logrando de este modo abrir el nosa. (Jdtm') paso y asegurarlo. Cuando se haya desembarazado otro tercio de _ En. ota semana sale para Francia el príncipe Leopoldo; allí milla más y se haya llegado ¿ un pozo, sobre el cual est…</t>
  </si>
  <si>
    <t>Espinosa, Ignacio</t>
  </si>
  <si>
    <t>Ignacio Espinosa</t>
  </si>
  <si>
    <t>…silencio. Electrizados los espectadores die Mangino de Hacienda, el general D. Manuel de Mier y Teran de ron libre cursó á su enagenámicnto: las palabras del Monarca ha Guerra, y D. Ignacio Espinosa (abogado) de Gracia y Justicia: bían penetrado hasta sus corazones, y todos manifestaban la per conozco a los cuatro por sugetos de conocimientos y de probidad. fecta armonía en que estaban con ellas. Veremos si esta vez quiere Dios que tengan algún remedio D…</t>
  </si>
  <si>
    <t>Espinosa, Miguel</t>
  </si>
  <si>
    <t>Miguel Espinosa</t>
  </si>
  <si>
    <t>….0 está en prensa, y se dará al después con encefalitis y terminada por la muerte» que había re- tiempo ofrecido. Continúa abierta la suscripción. . mitido el profesor de medicina D. Miguel Espinosa; su examen é —. - Sprengel, compendio de Farmacología, ó tratado de mate informe fue cometido al Dr. Azopardo. Este mismo leyó su cen ria médica y farmacéutica, dispuesto para uso de los alumnos de sura á las observaciones citadas del Sr. Gabarron, y opinaba…</t>
  </si>
  <si>
    <t>Esquível, Manuel</t>
  </si>
  <si>
    <t>Manuel Esquível</t>
  </si>
  <si>
    <t>….y satisfacción á la opinión ge- por Murillo, y grabada .por Ámetller, |o rv «neral que le designaba por uno de los vocales mas beneméritos.” Otra pintada por Mengs, y grabada por D. Manuel Esquível,En 1817 fue promovido i capitán general, y declarado decano de 8 rs. ( Se continuará.') aquel supremo tribunal, hasta que suprimido é incorporado al de Guerra en 1818, pasó al departamento á desempeñar la coman Los.suscriptores al Tratado elemental de Fí/ica…</t>
  </si>
  <si>
    <t>Esta</t>
  </si>
  <si>
    <t>…ir á las manos; al frente del uno está el general- Paz, chos parages á la del Brasil/.de; donde se extraen IcSs diamanteé. gobernador de Córdoba, con4® hombres', y al del' otro el general Esta analógía h* sido confirmada últimamente por Mr. de HumQuiroga, De Buenos-Aires habían salido algunos comisionados -boldt vy^esto mismoKlaba .de comprobarse en las posesiones dé la parí mediar entre los dos combatientes ; pero es probable que la condesa-Polier…</t>
  </si>
  <si>
    <t>Esta, Car</t>
  </si>
  <si>
    <t>Car Esta</t>
  </si>
  <si>
    <t>…onforme á la gracia concedida por el Rut acontecimientos irías rneníofables' ocurridos en Iá Península desde nuestro Señor. : Jos primeros pobladores ’ liajta él fallecimiento del Sr. D. Car Esta noche hay iluminación general. . , los ni. Se hallará en las librerías siguientes: Madrid, Hurtado; Cádiz, Hortal y compañía; Sevilla , Hídálgó' y compañía; Va lencia , Cabrerizo; Zaragoza, Jáüregui; Barcelona!, Gaspar; Ya* Indice de los Reales decretos y órd…</t>
  </si>
  <si>
    <t>Estado, Secretario de</t>
  </si>
  <si>
    <t>Secretario de Estado</t>
  </si>
  <si>
    <t>…nes los intereses de la deuda consolidada. ción v hace incierta la base de sus rendimientos. Con tan ur gente objeto se ha erigido una doble barrera contra las operacio El Exento. Sr. Secretario de Estado y del Despacho .de Ha nes de contrabando y defraudación que se intenten ejecutar por tocienda se ha servido comunicará esta Dirección con fecha 18 de das las fronteras de mar y tierra con la organización del resguareste mes la Real orden siguiente; He dado cu…</t>
  </si>
  <si>
    <t>…exención de quintas á los músicos de los regimientos.novedad en su importante salud. El Rey nuestro Señor, á quien hé dado cuenta de la instancia Real orden comunicada al Exento. Sr. Secretario de Estado y del del ayuntamiento de Talavera de la Reina, en que solicita se decla . Despacho sobre la sfrie del préstamo Real que ha tenido la re si los músicos solteros del Real cuerpo de Zapadores, existente suerte de ser reembolsare.. 4 en aquella villa, que tienen…</t>
  </si>
  <si>
    <t>…lud en el Real Sitio de S. Ildefonso. que el Bajá de Scútari, con quien hay entabladas negociaciones, vuelva á prestar obediencia. Por de pronto parece que el. Bajá exi El Exento. Sr. Secretario de Estado y del Despacito de Gracia ge mucho; mas se cree que se moderará un poco si el Gran Visir y Justicia comunicó al Consejo, por medio del limo. Sr. decano reúne fuerzas suficientes para imponerle respeto. gobernador interinó dé él, con fecha 15 de este mes, la R…</t>
  </si>
  <si>
    <t>…cho uni versal de la Guerra el dia 30 de Setiembre corriente, mediante proposiciones cerradas y selladas dirigidas con la conveniente an NOTICIAS EXTRANGERAS. ticipación al Excmo. Sr. Secretario de Estado y del Despacho uni BSTADOS-UXI DOS DE AMERICA. versal de la Guerra, que presidirá dicho acto, y al que asistirán los señores comandantes generales de la guardia, inspectores y di 2sueva~Yorck 20 de Julio. rectores generales de las armas, cuyos cuerpos hubiese…</t>
  </si>
  <si>
    <t>…oiseul, de Montebello y Portalis para examinar los documen se dignan hacer á este establecimiento, recibió el 22 del mismo tos en que se funda el pretendiente. un aviso del Excmo. Sr. Secretario de Estado y del Despacho da La Cámara declaró que el lunes discutirá la ley sobre el jura la Guerra 'de que al siguiente dia vendría S. E. i revistar y ver mento, y antes de separarse oyó el informe de la comisión relati todo el colegio; y en efecto, asi se verificó, e…</t>
  </si>
  <si>
    <t>…ía, y el intendente é interventor general del ejército. El Excmo. Sr. capitán general del reino de Galicia dice al Nc jugaráh en el acto público del remate la proposición ó Excmo. Sr. Secretario de Estado y del Despacho de la Guerra proposiciones hechas por sugeto ó sugetos á quienes el expresado con fecha 20 del corriente lo que sigue: señor secretario del Despacho no haya reconocido, aptos para con «Condguientc á mi último parte de 16 del actual debo poner c…</t>
  </si>
  <si>
    <t>Edición extraordinaria</t>
  </si>
  <si>
    <t>Gaceta de Madrid n.º 132 (extraordinaria)</t>
  </si>
  <si>
    <t>…ABADO 30 DE OCTUBRE DE 1830. ARTICULO DE OFICIO. El Teniente general D. Manuel LlauJer, Virey de Navarra, y Capitán general de Guipúzcoa, ha dirigido por extraordinario al Exento. Sr. Secretario de Estado y del Despacito de la Guerra el parte siguiente: Exctno. Sr.: Son las doce del día en que bajo de la. raya de Francia, la que he hecho pasar á todos los revolucionarios que con Mina, Valdés, Leguia, López Baños , Butrón, Sancho, Mancha y otros ocupaban esta v…</t>
  </si>
  <si>
    <t>…icia' del Rey nuestro Señor. Dios guarde á V. E; muchos años. Plan * iNGtATEXRA. Palacios 8 de Noviembre de 1830. = Excmo. Sr.=Josef Ramón : Lóndres i.° de Noviembre.Rodil^=Excmo. Sr. Secretario de Estado y del Despacho Univer sal de la Guerra. Fondo* públicos. Tres por 100 consolidados 84. Tan generales han llegado á ser las voces qué circulan acerca de Continúa la circular de la Gaceta anterior tolrt arbolado*. un congreso de ministros de las grandes Potenci…</t>
  </si>
  <si>
    <t>Estado, SecreYdrwde</t>
  </si>
  <si>
    <t>SecreYdrwde Estado</t>
  </si>
  <si>
    <t>…n, á Muta, y. secuaqn en'la acción indícada iieriy, mente que SS. A A. BEL» los Scimos. Srcs. Infantes» enera date de~S.Ftrnando, &lt;¡at deberi.dode luego pqnéífl^s y. E. El Exento. Sr. SecreYdrwde Estado y freí Despacho de la Guer a^rentít dé, bánderási Ójjwep ,el générí^l.ó géfe que q^tjiíé al ffecra ha etmtmicado al Extmo. Sr. Vieey 4» NavaeraJa Real to , en caso de hallars4 separados los cuejlpós. Lo. tolf“lo se hará orden sijuietfte:^ g , ... . ;. r -, ,…</t>
  </si>
  <si>
    <t>Estadoy, Secretario de</t>
  </si>
  <si>
    <t>Secretario de Estadoy</t>
  </si>
  <si>
    <t>…es castigará con el mayor rigor. muchos años. Naval 5 de Noviembre de 183o.=Excmo. Sr.7 S unbieu deben los citados empleados al concluir sus visitas ma Josef Ranjen-Rodil. =Excmo. Sr. Secretario de Estadoy del ■ nifestar fi.las justicias en qué. montes puede perjudicar la entrada Despachóle la Guerra.: de los ganados, y dar cuenta á Jos subdelegados de cuanto obser ven. y conduzca para conservación y fomento de .Jos arbolados. Capitanía general de Aragón. Excmo…</t>
  </si>
  <si>
    <t>Están</t>
  </si>
  <si>
    <t>…por la tarde se ha reunido en el despacho de Negocios btjá,, é inmediatamente tomó posesión del destino de capitan-bajá. extranjeros un consejo de Gabinete al que han asistido el lord Están hcchis todas Jas disposiciones necesarias para efectuar su en canciller, el duque de Wellington: los condes Bathurst, Rosslyn lace con la Princesa Hadidsche, sobrina del Gran-Señor. y Aberdeen, lord Ellemborough, sir Roberto Peel, sir Jorge ... - Ha llegado á…</t>
  </si>
  <si>
    <t>Estanislao</t>
  </si>
  <si>
    <t>…añd. lós que todavía se.halian en las dé Canarias................. D. Francisco María de Herrera. Enero, Mayo y Setiembre dé i8247pues estos no»solamente sé Cartagena............. D. Estanislao. Rolandi é hijos. presentarán coir absoluta separación de aquellos, sino cada partida Ciudad Real......... D. Manuel González Maza. según su clase y creación, y con distintas carpetas, los corrientes Córdoba................... D. Felipe Ochaita y compañía. y…</t>
  </si>
  <si>
    <t>Esteban</t>
  </si>
  <si>
    <t>…y los molda El Excmo. Sr. marques de Valmcdiano, grande de España de dos de Fernando, antes inciertos y turbados, se miran hoy se primera clase, y los Sres. conde de Montairon, y D. Esteban guros bajo una autoridad por quien la fortuna se declara; por e.-b Hurtado de Mendoza, diputados á Corte, y comisionados especia Mina, que ha perdido en este dia las fuerzas que habia enviado i les de Guipúzcoa, felicitaron en nombre de su provincia ai Rey Va…</t>
  </si>
  <si>
    <t>…nes sacados de las óperas del Pirata Qjcvedorpara otra de Ja catedral de Santander , vacante por pro-? y los Arabes, por Belluzi, puestos para piano, flauta y guitarra, moción d&lt;e D. Esteban .Seden de Arza , á D. Faustino Ortiz de a 5 i*. Canaleta del aria última del tenor en la ópera el Pirata, .Mcnero: para otrade la santa primada de Toledo, á D. Vicente para guitarra á 3. Sonatitas fáciles sacadas de las óperas moder de Cámara: para dos capell…</t>
  </si>
  <si>
    <t>Esteve.z, Luis del Castillo y</t>
  </si>
  <si>
    <t>Luis del Castillo y Esteve.z</t>
  </si>
  <si>
    <t>…ras; 7004 correas para las mis marques de Campo Santo, que era el mayordomo de semana en mas, y 2969 porta-sables que necesitan los regimientos de infan cargado del Real cadáver ¿ D. Luis del Castillo y Esteve.z, oficial tería de línea y ligera. mayor de la primera secretaría de Estado y del Despacho, como El acto público de dicha adjudicación se verificará en el salón Notario de los reinos, para dar fe de los actos qüe lo requerían, de audiencia de la secretaría de…</t>
  </si>
  <si>
    <t>Estribado, Julián</t>
  </si>
  <si>
    <t>Julián Estribado</t>
  </si>
  <si>
    <t>…entado en ésta tercera itnpresiófi con tilla dé la iglesia colegial dé Soria, obispado de Osma, por muer las reglas del arte de pescar. Se.hallará á 8 rs. en pasta y 6 en rúste dé D. Julián Estribado, á D. Tomas López Linares: para una ticá en la librería de Hurtado. canongía de la iglesia colegial de Coyadonga, obispado de Oviedo, - ' Trrtilín, el mejor juego dé naipes.Esta obrita sé ‘divide en &gt;pbr féñ’uñcíá dé D. Rímóh Mier y Mesías^ á D. Vicente Solan…</t>
  </si>
  <si>
    <t>Eugenio, Manuel</t>
  </si>
  <si>
    <t>Manuel Eugenio</t>
  </si>
  <si>
    <t>…r nio Sánchez de Escariche, del consejo de S. M., su secretario, es se continúan con mucha actividad en los bajalatos la organización cribano de. cámara de los qué .en ¿1 rcsiden.=D. Manuel Eugenio de las tropas. Sánchez de Escariche. , Se asegura que S. A., á ejemplo del virey de Egipto, piensa' Es copia de la Real Pragmática-sanción, y de su publicación convocar diputados de to.das Jas provincias del imperio con el ob original., de que ccrtifico.=D. V…</t>
  </si>
  <si>
    <t>Eugenio.-</t>
  </si>
  <si>
    <t>…19® miento 160 volúmenes griegos, franceses y'alemanes. Entre estas bajo cero, y el hielo del rio Arve tiene muchos pies de grueso. obrasse frailan, muchas autógrafas del célebre arzobispo Eugenio.- Los prelados de Ginebrés y Tarantesia distribuyen diariamente A este regalo ha añadido el dedos estatuas déla Virgen, primoro muchísimas limosnas, y, gracias á su caridad y á la de los señores samente trabajadas, ambas de plata, la una sobredorada, (Monitor.) del…</t>
  </si>
  <si>
    <t>Eulogio, Gregorio</t>
  </si>
  <si>
    <t>Gregorio Eulogio</t>
  </si>
  <si>
    <t>…abitantes sa Pan una ración &gt; de la colegial de Alfaro, vacante, por pro» lieron á nuestro encuentro, y las tropas se acamparon, fuera de la mocion de D.. DinúsoGarcía Llórente, á D. Gregorio Eulogio cuidad, la cual te halla situada ventajosamente f cercada de una Malumbrcs. ' muralla. r" Asimismo se ha dignado S. M. nombrar para una plaza do El 13 meentretové en instalar al nuevo. Bey, que nom oidor de la audiencia de Sevilla ¿ vacante por fallecimiento…</t>
  </si>
  <si>
    <t>Eusebió</t>
  </si>
  <si>
    <t>…n lenguage antigyo castellano al augusto enlace de sef Antonio Uriarte, D. Manuel Flores, D. Ramón Navarretc y SS. MM., por D. Agustín Duran. Algunos ejemplares que han Villamil y D. Eusebió de la'.Barcena. sobrado al autor se venden en la librería de Cue.ta á reul,__La Honores de oficiales del archivo de la Acretaría del Despacho• venida de Cristina. Silva lírica al mismo asunto, por D. Juan Do de Hacienda de España. noso, profesor de humanidade…</t>
  </si>
  <si>
    <t>Ewerhazy</t>
  </si>
  <si>
    <t>…cdyf agudísimos á desempefiar igual misión en Stuttgardt y en Munich. :-*J. ' dolores; con mucho valor y resignación. Mr. Huskinscn iba con ,{,*lduq ue de Welüngton, Mr. Peel y el príncipe Ewerhazy, quieITALIA. '** ' des se detuvieron á consecuencia de este deplorable accidente. . \ - .... V '.■'//! ' •’ . ., “ „_.x • MUañ3 dFSetiembre; Dentro,de^pocos días se verán en el A,lta, Italia grandes, mo FRANCIA. ■ : vimientos de tropjs;,y ya liega áFrioül ía…</t>
  </si>
  <si>
    <t>Excuencia</t>
  </si>
  <si>
    <t>…an. ejército de 32S) hombres, loque da á entender que no es solo un De Irlanda se sacarán y licenciarán 300 hombres por conse bombardeo lo que se proyecta. Desde la expedición del lord Excuencia de la emancipación católica. móuth se lian mejorado tanto las fortificaciones ;de Argel que mi Se propusieron dps adiciones. 1.a Del coronel Davies , que de ran al mar, que el ¿xiloide una expedición:,puramente, naval, serii» seaba que la Cámara no votase el…</t>
  </si>
  <si>
    <t>Existencia, Pedro</t>
  </si>
  <si>
    <t>Pedro Existencia</t>
  </si>
  <si>
    <t>…. Después de leído por el secretario un discurso en que recopiló las actas del cuerpo desde la sesión pública prece RECAUDACION. dente , hizo la distribución su director el Excmo. Sr. D. Pedro Existencia á fin de 1828.................. 32,495 4 Josef de Fonte, arzobispo.de Méjico, dando á ó niños que habían Colectados en el presenté año de las li sobresalido en el examen ce doctrina cristiana, lectura y escritura, mosnas dichas y otras decorporacionesé premio…</t>
  </si>
  <si>
    <t>Exmos</t>
  </si>
  <si>
    <t>…e Inglaterra debe pagar 600 libras esterlinas cada vez que Inglaterra en audiencia particular que le dió en una de estos últi muda su cónsul, á pesar de las condiciones que impuso lord Exmos dias. Se dice que el nuevo monarca llegará á Paris á últimos mouth en 18x6. del presente mes. El de Holanda, que cooperó al bombardeo de Argel en 1816, ___Escr¡ben de Marsella con fecha 6 del corriente lo siguiente: fue comprendido en las estipulaciones del t…</t>
  </si>
  <si>
    <t>Exmouth</t>
  </si>
  <si>
    <t>…vista; ción de Argel. Esta plaza lia sido puesta en un estado formidable Resta-solo que convericidos los hombres de e&gt;ta verdad;, ytideíqúe de defensa después de la expedición d&amp;l lord Exmouth, de modo tienen eu ■ su mano el»medio de acabar coo éste azoté,, usen del que se halla hoy la entrada^del puerto inaccesible; los dos fuertes cloruro para desinfesUr jos-efectos'.contagiados , hacieiído-asiritis- que ia defienden están muy cercanos uno al'otr…</t>
  </si>
  <si>
    <t>…d de Mariscal de Francia al conde Bourmónt, coman la plaza de Argel, no há sido mas rápido qué el'del bomhardeo dante en^efe del ejército expedicionario de Africa;.y por, otro del lord Exmouth, y aun considerado ¿ti su objeto inmediato, n¿ del mismo dia ha sido elevado á la de Par del reino el vicealmi puede ser mas completo. Pero, el gobierno, francés, Consultando el rante Düperré. bien estar de toda Europa í podrá haceir un tratado para qué nó .s…</t>
  </si>
  <si>
    <t>…. Manuel Cortes, D. Mariano á Argeldurante tres dias^pqpde rivalizar,/coa la roemeria/ííela 0PH»ze|iMí.4e $ep61y.eóa, , y el. secretario de ella D. Juan López escuadra, inglesa de lord Exmouth. ,, \ :.j ■ .* Pefialver de la Torre.. •-..flítóf Jícho. Excrno^ §r. secretario del Despacho de Hacienda .. ESPAÑA.,.: ' :• cerca: de B, M. para presentar lé las medallas, y al lado de este el .director; jeí;Real Conservatorio de. Artes con lo* demás indivi-…</t>
  </si>
  <si>
    <t>Eyaralar, Gabriel</t>
  </si>
  <si>
    <t>Gabriel Eyaralar</t>
  </si>
  <si>
    <t>…d geográfi Joaquín María-.Tafalla, alcalde inas antiguo de la corte mayor deca, opinó que seria conveniente redactar un interrogatorio cientí-, aquel reino ,.y para esta resultará D. Gabriel Eyaralar: para una fico para que Mr. Botta lo tuviese presénte éu su viage. plaza de oidor de la audiencia de Sevilla á D. Alejandro Merino, alcalde del crimen de la chancillería de Granada, y para la resul AMERICA’ESPAÑOL A. ta al cesante D. Fermín G'l de Linares: pa…</t>
  </si>
  <si>
    <t>Ezpeleta, Ramón de Vicente</t>
  </si>
  <si>
    <t>Ramón de Vicente Ezpeleta</t>
  </si>
  <si>
    <t>…oper»riohc»j(i ■). Tal 'jéSíflupstro de&gt;ao. AD. Antonio María Segovía, D. Domingo Suarez, D. Fernando «^to sólo se/rolunea nueslroslAape*- Que la nacipn sea para sietn-, Pinuaga y D. Ramón de Vicente Ezpeleta, alcaldes de la . Real pre libre, y prospere.es^i/esHO mas fervrtenté.voto ; y en defan-, casa y corte de &amp; M., se publicó la Real Pragmática-sanción an sa de lan légrate objefips.ippoit.hallará &lt;0 .49^tiempos pjontoti teceden! ccon't rom pelas y timbales por…</t>
  </si>
  <si>
    <t>Ezra-</t>
  </si>
  <si>
    <t>…grabada con exactitud. Se ha Entrada de buques en nuestros puertos. llará a 4 rs. en las libreríai de Sanz y Villa, Y en las provincias Cádiz, Mayo 1 a. Fragata americana Isidra, capitán Ezra- en todas las capitales. Drew, de la Habana, con azúcar, tabaco y otros efectos. o-m/m predicado en la catedral de Sigifenza el dia de S. Pe Cartagena i.° de Mayo. Corbeta guarda-costas Fama, co dro y S. Pablo, por el Dr. D. J. I. Romo, canónigo de la mis mand…</t>
  </si>
  <si>
    <t>F, Facundo Montero</t>
  </si>
  <si>
    <t>Facundo Montero F</t>
  </si>
  <si>
    <t>…Scñqi. nombrar para dos ración*?* de la santa iglesia primada-dp-Xpledo, vetantes por fallecimiento de D. Antonio Gómez ciudad. (Id.') . . . M^tüa y D. ÁgusUn Alejandro. Guian, á D. Facundo Montero F¡ Aia II del corriente sufrieron con cristiana resignación ca</t>
  </si>
  <si>
    <t>F, J. M. B-</t>
  </si>
  <si>
    <t>J. M. B- F</t>
  </si>
  <si>
    <t>…iuda dé Cruz. ... . 1 t,6e¡ 2...., 8000 pl* •Vitoria. . J — Colección nueva de cuentos morales, cón skis láminas para el 26,678.... • -Madrid. . r liso de los nidos, compuesta por D. J. M. B- F.:, un tomo én 8.° I9.9S3-..., . Idem.; í Se vende eh la librería dé Razóla, y en Barcelona en la de lá viu 23,788..^ . Patencia. . . ’ da de Roca. 4.801.... ^00 •■•••• j ■: Sevilla: ! — .Para celebrar junta ger^er^l de acreedores á la testamentaría 7.279-.. 50…</t>
  </si>
  <si>
    <t>F, Josef</t>
  </si>
  <si>
    <t>Josef F</t>
  </si>
  <si>
    <t>…Ochaba y compañía. forma: Curut“a.i,.i.................... I&gt;. Juan Francisco Barrié. Los de -200 pesos desde el f de Junio en adelanté^ Cuenca...;............................... D. Josef F.scolar y Noriega. Los de 100 id. desde 21 del mismo* y Granada................;.............. t). Francisco dé Paula Vejarano. Los de 50 desde el dia 6 de Julio. Guadálaj ara..................... D. Juan Manuel de Gaona. Las inscripción*» séráa entregadas desd…</t>
  </si>
  <si>
    <t>Fabre, Francisco Josef</t>
  </si>
  <si>
    <t>Francisco Josef Fabre</t>
  </si>
  <si>
    <t>…res. Desde el principió'nos imaginamos que vedas del Real Palacio nuevo de Madrid, escrita de orden de todo era una intriga impotente de los revolucionarios, justamente S. M., por D. Francisco Josef Fabre : un tomo en 4.0 en pnpel alarmados con el discurso ¡del trono; y nunca imaginamos, como vitelado. Se hallará en la imprenta de Aguado, á 24 rs. en rús creyeron muchos con-sobrada ligereza, que. semejante ocurrencia tica y 28 en pasta. tuviera nada de parecid…</t>
  </si>
  <si>
    <t>Fabuel, León Gerj</t>
  </si>
  <si>
    <t>León Gerj Fabuel</t>
  </si>
  <si>
    <t>…tríadeMiyar. r; Asimismo se ha servido S. M. nombrar pro la vara de al-, U—los qiW;M t^«zn;c«s-,derecho át kbeceaciato IX Gerardo* calde mayor de la ciudad de Huesca, en Aragón, á D. León Gerj Fabuel, capitán retirado enéto de disperioen ia yjlla de Alca-' y para la de la villa de Camprodon, en Cataluña» á D. Benito: zar de S. Juan, que JaUécjóabintestzto en ella eldia 25 de-MáNBonct. zo .del año próximo pawdo, acudirán ¿ deducirlo en el juzgado llitll LO…</t>
  </si>
  <si>
    <t>Fád</t>
  </si>
  <si>
    <t>…ue ha de seguir, respecto ha, partido pira Aquisgrari, en donde ?L A. R. sólo se detendrá al nueva gob«r¡Bq*.í¡e ignora p9f.taatq.t1 el general-Atiaba coa- dqs.dl*5' Su hétmano cl príncipe Fád«rtcq ha llegado Inopinada-</t>
  </si>
  <si>
    <t>Fadrique</t>
  </si>
  <si>
    <t>…é Ijijo,:guarnés y pieles pre de col de pan de azúcar (Sugar Loaf Cabbage') (3) de la mejor paradas. ' ,/ calidad, en pequeños hoyos separados 8 pulgadas entre sí, y,der Puebla de D. Fadrique (Madrid), D. Mariano'Rufino Gon ramando poca cantidad en cada uno. Si las plantas salen á dos pul zález , vino común, elaborado por.el método üé M-H* Gervais. gadas de distancia (pues si salen mas espesas se aclararán) se labra Barcelona , D. Francisco Torras…</t>
  </si>
  <si>
    <t>Fagel</t>
  </si>
  <si>
    <t>466</t>
  </si>
  <si>
    <t>…romoverlo al grado de ma con que se encuentra investido en el día. Su madre quedó en Tú riscal de campo. nez, entró á servir de ama de llaves en la casa del consulado — El general barón Fagel, enviado extraordinario y ministro francés de esta ciudad, y allí permanece. plenipotenciario del.Rey de los Paites-Bajos, ha recibido de su — Una carta de Túnez, fecha el 10 de Agosto, contiene los j gobierno las credenciales que le acreditan cerca del Rey d…</t>
  </si>
  <si>
    <t>Fagoaga, Josef</t>
  </si>
  <si>
    <t>Josef Fagoaga</t>
  </si>
  <si>
    <t>…ano. , - . wn.u: 1 D. Félix Puig. , , y, r La Guía, de Forasteros y el Estado militar y político,para éste .r,; año se hallará en tafilete, ^sta y. rústica.«p¡,.el despacho ¿Ib lá D. Josef Fagoaga. ~ : \¡, ¿0. cr / .... D. Ignacio Duran. . i.-,.-- ,¡ .... f prenta Real. .. , . • ,vv ,. ¡ . ■.... L. q &gt;D. Jayme Oller. .y ; . ; ■ • í .. D. J uan Josef de Orúer . .q , , * &gt; Se halla vacante la plaza de cirujano de estuche d«l ,91b i ¡do D. Joaquín, Ciudad…</t>
  </si>
  <si>
    <t>Fajardo, Diego Saavcdra</t>
  </si>
  <si>
    <t>Diego Saavcdra Fajardo</t>
  </si>
  <si>
    <t>…demas del encanto que in 6.® D. Alonso Tostado, Luís Vive*, D. Diego Hurtado da fundirá su variada vista, darán fruto y sombra á los fatigados vía- Mendoza, D; Gerónimo de Zurita, D. Diego Saavcdra Fajardo geros: las desiertas campiñas que ahora discurre el triste, sin en y D. Alvaro Navia Osorio. contrar en todo un dia de camino un semejante suyo á quien salu 7.0 D. Luis de Requesens, D. Bartolomé Leonardo de Arde fraternalmente, se verán pobladas con vistosas…</t>
  </si>
  <si>
    <t>Falck</t>
  </si>
  <si>
    <t>…otro. . , . tncra el conde de Aberdeea, el príncipe .de Talleyrand , el prín En Maguncia se .han hecho numerosos.preparativos dp defensa, cipe de Esterhazy y el barón Bulow; «l j barón Falck , ministro los cuales tienen én la mayor inquietud ycoosterftacioaá-sut ha del Rey de los Paites,-Bajos., no pudó concurrir por hallarse inbitantes: se almacenan con mucha abundancia víveres, y. forraget, dispucstó. Hé aqui las bese# sobre que dében girar ías…</t>
  </si>
  <si>
    <t>Familia, Una' Sagrada</t>
  </si>
  <si>
    <t>Una' Sagrada Familia</t>
  </si>
  <si>
    <t>…, pintada por R. Mengs, y gra ha señalado el domingo 12 de Setiembre próximo á las nueve de bada por'J. Volpato, 4c rs. su mañana en la posada de S. S., para junta de acreedores á Don Una' Sagrada Familia, pintada por R. de Urbino, y grabada ’ Pedro Agudo'. los que se crean con derecho contra este concurri por F. Véneto, 40 rs. ------- rán á ella, pues de lo contrario les parará perjuicio.' iJlOA; ÍMPkENTA RÉAL</t>
  </si>
  <si>
    <t>Fansoni, Juan</t>
  </si>
  <si>
    <t>Juan Fansoni</t>
  </si>
  <si>
    <t>…bada por F. Selma, 70 rs. llería de Granada, se cita y emplaza poT el perentorio término Aparición de la Santísima Virgen á S. Bernardo, pintada por de 30 dias, á los herederos de D. Juan Fansoni, D. Domingo de Murillo, y grabada por F. Müntaner, ño rs. Olea y D. Juan Yolfi, á fin de que comparezcan en el juzga El Nacimiento del Hijo de Dios, pintado por Murillo, y gra do dél Sr. Doncel, teniente corregidor, por lá escribanía del nú bado por Fue-hubee…</t>
  </si>
  <si>
    <t>Far-</t>
  </si>
  <si>
    <t>…rales mas distinguidos adictos al libertador, y entre ellos moslo: no se interrumpe sin peligro el orden de sucesión al trono; lo han sido el gran mariscal de Ayacucho, Sucre , el general Far- no se aniquila el pr'ncfpio de ieaicimidad , mas útil para ¡os fan y Portocarrero. Todo anuncia la inevitable disolución del pueblos que para los Príncipes, sin.que el Estado eche de ver que cuerpo social.” se ha comprometido su reposo, su prosperidad y &gt;u su…</t>
  </si>
  <si>
    <t>Fardellz</t>
  </si>
  <si>
    <t>…ntan y mantienen el i: .El día xd de Octubre último él cuerpo de ¡hjiestré tnarini espíritu dt¡ rebéliooj porque les interesa mocho prolongar el actual' Ral,' pmididopOr el Excmo. Sr. Fardellz, Ministro secretario^ orden de cosas: todo esto da rczelos de que haya nueras desgracias.- de Estado y del Despacho de Guerra y Marina, se presentó á Avisan dt Albania que aquella provincia permanece todavía* S. A. R. el Sermo. Sr. Príncipe.dc Capus, clacto p…</t>
  </si>
  <si>
    <t>Farmacia</t>
  </si>
  <si>
    <t>…Valencia, 10 rs. (Se continuará.) habrán ahogado. Madrid 8 de Setiembre. Los suscriptores á la Farmacopea razonada ó tratado de Por cartas fidedignas de Costa-firme se sabe que el general Farmacia práctico y teórico, traducido del francés con notas y Paez.á imitación de lo hecho por Bolívar, había dado una orden adiciones por el doctor D. Manuel Jiménez, acudirán á recoger en Valencia permitiendo en Venezuela la introducción de pro el primer tomo y ade…</t>
  </si>
  <si>
    <t>Fausto</t>
  </si>
  <si>
    <t>…acteriza la dichosa protestar que antes perderá el empleo y la cabeza, que bajen á época de la restauración, es prueba inconcusa de que no existe en tierra estos dos desgraciados. D. Fausto ha olvidado lo mucho que España la decisión necesaria para sostener sus antiguas leyes; pero debe á los españoles. se equivocan absolutamente. El sosiego que en España se advierte Idem 28. Ha llegado un buque de Tuspam, y dice que en es uno de los caracteres…</t>
  </si>
  <si>
    <t>…atura en el Real colegio de ' Idem 13. Ya han vuelto para esa algunos de los españoles que medicina y cirugía de S, Carlos de esta corte: dos tomos en 8.a vinieron en el Victoria: D. Fausto te salió. con la suya. La si i 20 rs. en rústica cada uno..Se suscribe en la librería de Pérez, y guiente es una copia de la orden que luí venido de Jalapa: al recibir el primer tomo, que se halla impresó, deberá abonarlo «Gobierno del estado libre de Veracru…</t>
  </si>
  <si>
    <t>Faya, Juan Bastas y</t>
  </si>
  <si>
    <t>Juan Bastas y Faya</t>
  </si>
  <si>
    <t>…modo de. benefi cante por ascenso de D. Ramón Vicente y Espeléta á plaza de al ciarlo, y sus aplic«c¡on«sínduMri*les, «1 que ie concluirá en el riúcalde de la Real casa y corte, á D. Juan Bastas y Faya, oidor, mero siguiente: un ctMderup.et&gt; 4 Q ccnunaestamps desicte figu-: jubilado que era de la de Gatalúflá, ,, ras á 10 rs. en rústica. Se vendene» k tihftríadeMiyar. r; Asimismo se ha servido S. M. nombrar pro la vara de al-, U—los qiW;M t^«zn;c«s-,derecho…</t>
  </si>
  <si>
    <t>FBMAHbaVrf'por</t>
  </si>
  <si>
    <t>…la'paz y el buen: orden de qué tanto' necesita ban mis amados pueblos; después 'de haber examinado este grave negocio, y oido-el dictámen de ministros zelosos de mi servicio y tai D. FBMAHbaVrf'por^ la grtci* ¡d? Dio» , R»T'de¡G*tilIv' del-bien público; por mi Real decreto dirigido al mi-Consejo en d£ León, de Aragón, de I» defe Sicili* ;deje*uttlén,de&lt; Navár-f 26 del presente mes,.he venido en mandarle que con- presencia de rt,deG ranada ;&gt;dc .Tbledóy…</t>
  </si>
  <si>
    <t>Fcraandez, Martin</t>
  </si>
  <si>
    <t>Martin Fcraandez</t>
  </si>
  <si>
    <t>…qúé'dftija sus destinos. - Máríá't&amp;'Navasgüéz; y para una media ración de la de Sto. Do Tenemos pues unfe1 rtoeVa revolucion en aquellos-malhatBdcs mingo de la Calzada, por la de D. Martin Fcraandez^Miñauo,é pueblos, que apenas salétt de'una* cuando te presenta otra á‘.ha»¿' Di Evaristb-Simon González de Peñalba. ' cerles mas acerba-su- exisfeheiaj y mas insoportable la vida que ar rastran. CAM1IOS DEL DIA. No quieren 'persuadirse qne todo lo que tenga o…</t>
  </si>
  <si>
    <t>Fe</t>
  </si>
  <si>
    <t>…o pa honrarla con su presencia nuestro Soberano., el Serenísimo Delfín rece.ser _el duque de Reichstadt; pero deja 500^,.francos á cada y su esposa. ’■ ■* uno de .sus hijos , y al cardenal Fe&gt;ch, y grandes limosnas á los Ayer no llegaron periódicos ingleses por la estafeta; pero un pobres de Roma y . de Córcega. viagero y algunas cartas-particulares nos han suministrado noticias ■ " A un mismo ticiTipp se. ha: recibido ,1a noticia de haber adhe re…</t>
  </si>
  <si>
    <t>Fe, Josef</t>
  </si>
  <si>
    <t>Josef Fe</t>
  </si>
  <si>
    <t>…ltado de ésta comisión decidirá pro el tomo 1.® y p3gár el i.° bablemente de Ja'elección del futuro soberano de la Grecia , por - .i.. librería de Escribanos, Abogados y Jueces de D. Josef Fe que el Emperador de Rusia consentirá dificilmenté (sin «pié pre brero , reformada por el licenciado D. Josef Máteos Gutiérrez; ceda un medio'positivo qíie garantice los intereses dé su imperio), séptima edición, con un tomo de Adiciones con que se completan q…</t>
  </si>
  <si>
    <t>Fe, Kollenbach y</t>
  </si>
  <si>
    <t>Kollenbach y Fe</t>
  </si>
  <si>
    <t>…to ya tratando.” sin duda de los'grandes movimientos de tropas que se advierten — Se habla aquí con el mayor interes sobre el aspecto que pre después de un mes. El conde Mazin, el barón Kollenbach y Fe senta la bolsa de París. Atribuyen principalmente la baja á la' po derico Bret-Schneider han sido elevados á la gran dignidad de ca confianza que inspira el gobierno, poco afianzado todavía. Unos feld-mariscal: nueve coroneles promovidos á mayores genera le c…</t>
  </si>
  <si>
    <t>Federi</t>
  </si>
  <si>
    <t>…juzgado Entre las personas distinguidas que han venido á informarse en el asesor del mismo que tenga Real nombramiento. (Se conti- de Ja salud del augusto enfermo, se ha visto al príncipe Federi miará.) ■ co 5(}íS P^USia. ( . y. ^ y 4 ** v- V ,A ' r y*’Tr i - . —Parece, según no|\hah|nforpiado, ^iejho tardíri en llegar - . OFICIAI. " A &lt;A'#»0 ‘ " \ un rtoble brasileño, autorízalo con-'plénos joderé,-jpara someter t v Jyt gjf y _5£, r - *. *'í El Rey…</t>
  </si>
  <si>
    <t>Federica</t>
  </si>
  <si>
    <t>…render que r'an. frecuentemente se repitan las despachado un 'correo al cuartel,general de Vilvorde, pidiendo tempestades en un pais volcanizado, y cubierto todavía de azúfre y ni príncipe Federica .que restablezca las comunicaciones de sustancias eléctricas; sin embargo la que hubo en esta ciudad el</t>
  </si>
  <si>
    <t>Federico</t>
  </si>
  <si>
    <t>…nes, ó el curso de que le han festejado; y finalmente el entusiasmo que ha excitado los acontecimientos humanos, habiendo sido ademas profusamente su presencia en todas partes. El príncipe Federico también ha vi recompensados los servicios contraídos en algunos puntos de sitado algunas provincias, y S. M. ha pasado hoy para la Frisa. América con ascensos y grados militares, de cuyas gracias no ha INGLATERRA. ciéndose mérito en los expedientes de dicha c…</t>
  </si>
  <si>
    <t>…e S. M., ha llegado 4 esta ca nario de Francia, Mr. de Montesquieu, 4 quien el Soberano Pon* • pital con noticias del cuartel general, de donde salió ayer; según ellas S. A. R. el príncipe Federico se hallaba con tu ejército en tífice recibió con su acostumbrada benevolencia. Mas adelante con-, Diegem. Luego que llegó el conde reunió S, M. el consejo de testará S. S. con arreglo á los registros de la cancillería apostólica, acerca del objeto de su misió…</t>
  </si>
  <si>
    <t>…con la división del noiu. general Heiliger: ia.fuerza total de ambos.cuerpos reunidos as ciende á io9 hombres sin contar las guarniciones. Aseguran que Berlín »6 dt Setiembre. el príncipe Federico debe concentrar sus fuerzas y atacar, á Brusélas; mas por otra parte parece que los movimientos de su ejército , Parece que el príncipe Guillermo , hermano del Rey, mandavi en gefe loa tres cuerpos del ejército prusiano acantonados en te dirigen á impedir que…</t>
  </si>
  <si>
    <t>…á quienes la gravedad de sus crímenes haga indig Dusseldorf áj) ¿¿Setiembre. " nos de esta gracia, ni' los de lesa Magestad divina ó humana, de Cón la autorización y acuérdo riel príncipe Federico 3e Frusta alevosía, de homicidio de sacerdote', ni el delito de1 fabricar mo y de las autoridades-sé-ha formado ;ünácom¡sión'de‘los'habitante neda falsa, el deiflCendiario, el ¿extracción de cosas-prohibidas Mas distinguidos, icón el objetó dé-réifnir por rné…</t>
  </si>
  <si>
    <t>…egún se anunció en la ul— decir qbdf^te número lo compondrán tos régimíentos de infante tima Gaceta , y'seguii en córfirmácion’ de nuestra noticia ^e ve en ría principe ^.Iberio y príncipe Federico, ^1; de caballería ligera esta, 'artículo de Paris. Tambicn de Perpiftan van saliendo para lo príncipe Alberto, dos batallones de arcabuceros y íeisbat crías da interior aiguños émigfados. •' 1 artillería.’ Se trabaja con actividad én armar'é instruir la guar…</t>
  </si>
  <si>
    <t>Federico-Grapósitos</t>
  </si>
  <si>
    <t>…le han librado Mediterráneo y de Brest, donde aun hecha la paz permanecieron paraque los invierta en'Ja'lájctanciji de los piños ex-p mas de dos años, saliendo de alli al mando de D. Federico-Grapósitos ,'á quienes están ájpíitjádós .por Real or^en de vina para la isla deSto. Domingo, y regresando á Cádiz. Rotas de 3 de Febrero de 1804 •■■•«•■«*»*•••«•#«•••••*«•••*«•*••¿a~v¡¡a', 1. ¡ 1 ■ . 1 6,000. aqevo!las hostilidades por los ingleses-en 1804 con un comba…</t>
  </si>
  <si>
    <t>Felipe</t>
  </si>
  <si>
    <t>…* ■■ 'Jen:'-' '.'..'-.i sí.' ‘ ¡ í: ’ - • &lt; ■ Segevia............¡Di Domingo García Segura. • { ' i ''' n~ri ” Sa villa...* ....... D. Rafael de U^Madrid j de li üont JÍ ¿SI 9VAe :D. Felipe ftamba Oyardo. ""r" - • - tóñdras 3dfj_Paris rg i9.__Santander } beneficio.^. Bilbae D. Romualdo de Huertas. par á ¿ ídem.__Cádiz i á iL idem^Sevilla ídem idem.^MálaValencia....................... ' D.HenriqueO’Shea y compafift. ' ■ gé Idoñ idem Granada par__…</t>
  </si>
  <si>
    <t>…ulten a favor de los por el fomento de los arbolados; los cuales mas de dos siglos y cuerpos y. clases militares por sus ajustes anteriores al restableci medio há que el prudente.-Señor Don Felipe 11 temió ver consu miento ael gobierno legítimo, cuando según el orden establecido midos eñ sus dias. Aquellos sabios Monarcas y 'todos sus augustos en la Real instrucción de 4 de Junio de 1827 llegare el caso de sucesores han conocido muy bien que la agricul…</t>
  </si>
  <si>
    <t>Félix</t>
  </si>
  <si>
    <t>…onen apiau— tancias que por alli se aproxime» D.Josef su hermano-, fritando díraiuan generoso designio; y nosotros esperaremos confiados cuan ue no hicieran caso'i sn hermano, que D. Félix estabá'Borracho. to V. M. juzgué á propósito comunicarnos sobré este impor ra era tarde, ya hartan - muerto algunos soldados, y fué entonces tante negoció. queÍ Soloaga mandÓ/Tusi Jar á Pancho - y hacer fuego á Josef. Este «Lo que han disminuido las rentas en…</t>
  </si>
  <si>
    <t>Femando</t>
  </si>
  <si>
    <t>…con él y á formar Asia menor- y Palestina. (Carta particular de un francés á un pe una contrarevolucion los muy conocidos señores Zavala, Rejón, riodista de Parir.") . . ' Valle; D. Femando, Gondra y el extrangero Cornavo. Los nue . i t ■ vos planes se han formado en la casa de Mr. Poinsett. AMERIC AS ESPAÑOLAS. Idem 33. ;■Anoche á las 12 £ se han pronunciado por el plan del vice Méjico 7 de Diciembre (a). presidente de la república l^s tropas q…</t>
  </si>
  <si>
    <t>…te. Por supuesto han empezado . Él Príncipe y su fuello, ó deberes. d«l pueblo español hácía otras contestaciones con todos los vicecónsules que dicen no te su legítimo Rey el ir. D. Femando va. Escrito por el Sr. barón puede ya sufrir tanta iniquidad. de Juras-reales, ministro de la Real audiencia de Cataluña, Im Idem 6. Como en los anteriores excesos se ha declarado por preso, en Barcelona este afio, y.dedicado á la Reina nuestra Seño la autori…</t>
  </si>
  <si>
    <t>FenNANiK</t>
  </si>
  <si>
    <t>…e halla bastante mejor, y há pasado bien la noche anterior. Penetrado el coraron piado,o de nuestro católico Monarca el En el momento en que se propalaba por el Foreing-Stock. que Sr. D. FenNANiK» va, de las grandes ventajas que resultan á sus el príncipe Leopoldo se había negado decididamente á admitir la islas Filipinas, tanto en lo espiritual como en lo temporal de las mi soberanía de la Grecia', el Court-Cinular' publicaba el artículo si siones y…</t>
  </si>
  <si>
    <t>Fer</t>
  </si>
  <si>
    <t>…y muy penible; pero si su capital se destruve el Nápotes 31 de Mayó. restablecimiento de su gobierno será problemático y muy dudoso, Con el plausible motivo de ser ayer el día del Sr. D. Fer porque los paisanos irritados le desposeerían probablemente. (Mornando vn, Rev de España , el caballero D. Josef Aivarez de ning-chronicle. ) Toledoministro plenipotenciario de S. M. C. cerca del Ret Noticias de la India. Se habla de disensiones que se han su…</t>
  </si>
  <si>
    <t>Fer, Francisco Galvez y</t>
  </si>
  <si>
    <t>Francisco Galvez y Fer</t>
  </si>
  <si>
    <t>…pues S. M. con satisfacción del brillante resultado que han Madrid 6 de Octubre. tenido las enérgicas y acertadas disposiciones tomadas por el be nemérito alcalde mayor de Gausin D. Francisco Galvez y Fer Los repetidos robos, asesinatos y demas violencias que de al-; nandez para el exterminio de las indicadas gavillas .de bandidos, gunos meses á esta parte cometían impunemente vacias cuadrillas y que con expresión de los sugetos que le han auxiliado en tan de band…</t>
  </si>
  <si>
    <t>Fer-</t>
  </si>
  <si>
    <t>…l de &gt;rSeñora:'elplicer -yálügría febdsa eóélpoébloéspafiol: el España, del mismo'D. Marcos Gutiérrez. Én beneficio de ios que venturoso enlacé de V. M. con diíéStróSoberano ét Sr/D. Fer- tienen las anteriores ediciones del Febrero reformado sé venden xavdo vu anuncia dias de prosperidad , grándeza y unión, di*, por separado, tanto los [Indices cuanto el -tomo de Adiciones. en los que el#einOpróipere;íbrilfehllu:*rimsdel Ret, el co Se halla va…</t>
  </si>
  <si>
    <t>Fermín</t>
  </si>
  <si>
    <t>…ción que se nos ha remitido, se ha celebrado D. Antonio Gaviria, cuatro de los mas tiernecitos, siendo ambas con menos pompa de la acostumbrada. piezas composición del seminarista D. Fermín de ¡a Puente y Totana. (Reino de Murcia) Bajo k presidencia de la juma Aptzeckea; y en seguida oyeron una oda latina recitada por Don inspectora de esta villa tuvieron exámenes públicos los niños con Manuel 'Meneses y Eguia, dirigiéndoles un breve discurso en…</t>
  </si>
  <si>
    <t>Fernandez</t>
  </si>
  <si>
    <t>…consejero que fue en el supremo de Hacienda, á fin de que en el ra porque, se metieron-otra vez en Francia por el CoU de tes Fal- término de jodias comparezcan á deducirlo ante el Sr. Fernandez güeras , camino de 1a Manera. No por otra razón pudo también : dé Córdoba, ministro del mismo supremo tribunal, por la escri salvarse uno dé ÍOs hijos de Milans, el cual parece que fue herido banía de Barba; pues de lo contrario les parará perjuicio. por los…</t>
  </si>
  <si>
    <t>Fernandez, Francisco</t>
  </si>
  <si>
    <t>Francisco Fernandez</t>
  </si>
  <si>
    <t>…deras el Vulcano y. el Vesubio. que pueden contentar el gusto mas delicado, como lo ha hecho «Un convoy de 13 barcos chatos con un mes de víveres, y otro ver el acreditado artista D. Francisco Fernandez, pianista de buque que sirve de caballeriza van con esta escuadra. SS. MM. y AA. . «El almirante Rosamel tiene orden de dirigirse sobre Bona, «Y qué diremos por la falta que se experimenta de combus en donde debe establecerse una guarnición, aunque sea i la f…</t>
  </si>
  <si>
    <t>Fernandez, Francisco de Paula</t>
  </si>
  <si>
    <t>Francisco de Paula Fernandez</t>
  </si>
  <si>
    <t>…ía reinan en toda Italia: de dos meses ¿ esta He dadó cuenta al REXtiuestro Señor dé' una instancia pro-' parte no, ha. caido ni una gota de agua, y el termómetro se ha movida por D. Francisco de Paula Fernandez , capitán de caballe mantenido'casi siempre á *5 grados. Los campos que en la prima ría retirado en lá villa de Alba de Tormes, en solicitud de que vera pronietian una abundante cosecha, apenas dan la mitad del se le trasladéief retiro ¿ Ciudad-Rodrigo, en do…</t>
  </si>
  <si>
    <t>Fernandez, J. M.</t>
  </si>
  <si>
    <t>J. M. Fernandez</t>
  </si>
  <si>
    <t>…ia de Argel , y jamas ha llegado á nuestros oidos'que Coruiia 1$ de id. Bergantín español Ntra. Sra. de los Dolo hayan abusado de sus derechos. El aumento de poder que el go res , capitán J. M. Fernandez, de Trinidad de Cuba con la cor bierno francés sacaría del establecimiento de algunos de sus súb respondencia. ditos en el norte de Africa, seria que en Argel se estableciese' un Mahon tj de id. Corbeta americana, Lexinton, de Smirna. sistema de gobierno, y p…</t>
  </si>
  <si>
    <t>Fernandez, Leoncio</t>
  </si>
  <si>
    <t>Leoncio Fernandez</t>
  </si>
  <si>
    <t>…en materia de comercio. {Núm. 109.') de S. Carlos, y endosadas pór su cajero al de I).Manuel JLancieReal orden eximiendo del pago de derechos de puertas á Jos go, y por este al de D. Leoncio Fernandez de'Luco. La persona efectos pertenecientes á S. M. {Núm. ir o.) á cuyo poder por cualquiera acontecimiento hayan llegado s-e ser Otra declarando el sueldo que deben gozar los médico-ciru virá entregarlas, ó al D. Vicente Fernandez de Luco .en Logroño, janos d…</t>
  </si>
  <si>
    <t>Fernandez, Luis</t>
  </si>
  <si>
    <t>Luis Fernandez</t>
  </si>
  <si>
    <t>…e parece tnótil hablar dé la» qué están ... Por providencia- dél Sr. Qpvia, jircí de los autos de testadebajo, y concluiré manifestando' que,dudp.mucho del buen éxifo ,mentaría de D. Luis Fernandez ,Qppzalo del Rio, se cita J los dé los taladros que se forman cn.ila actualidad,cnya ocurrencia henderás de este, para.que en e| término de 30 dias se jíresendebe ser muy sensible, porque el cmMcaario no ha ooiitidp ga»{o, .ten á.nsar de.su derecho por la ¿sc…</t>
  </si>
  <si>
    <t>Fernandez-, Fráncisco</t>
  </si>
  <si>
    <t>Fráncisco Fernandez-</t>
  </si>
  <si>
    <t>…ncés con noias y lemísimo ‘Sr. conde de Guaqui, comisario riégio: del Sr. üiar- - adiciones por eí Dr. D. M. Jiménez., acudirán á -recoger el ;cques^de^Otsa-lrujo, director , y de D. Fráncisco Fernandez-, ca*4 Í‘ lindo lotno y adelantar el importe del tercero á las librerías den- jeto;: y ademas en las dos márgenes largas ¡super ¡oré inferior fue» ese hayíd-sus£rito,yenGórck&gt;6a'encasa de D. -Jostf A ule. ra dej giab?&lt;jp,;las rúbricas del secreiario y tenedor…</t>
  </si>
  <si>
    <t>Fernando</t>
  </si>
  <si>
    <t>…Diferencia. cultura se presentase bajo un método científico; pero tan gloriosa empresa estaba reservada para el reinado de nuestro augusto Sobe 1826 14-9*5.754 13.809,838 rano el Sr. D. Fernando vii, quien conociendo que nunca fue 1827 17-35 *.854 -t-2.427,100 14.286,192 •+* 47^.354 tan precioso, como en estos tiempos volver los ojos hacia los teso 1828 19-534.9*2 182,068 I3-H4.36* —1.172,830 ros de la tierra, se decidió por el establecimiento de la…</t>
  </si>
  <si>
    <t>…e establece la rido Padre, y de la certificación de los escribanos mayores de sucesión regular en la corona de España. Cortes, cuyos documentos se le han acompañado, publique inme D. Fernando vii por la gracia de Dios, Rey de Castilla, diatamente Ley y Pragmática, en la forma pedida y otorgada. Pu de León, de Aragón, de las dos Sicilias, de Jerusalen, de Navar blicado aquel en el mismo mi consejo pleno, con asistencia de mis ra, de Granada, de Tol…</t>
  </si>
  <si>
    <t>…ato y comercio de los mercaderes y oficiales,; con. asistencia de yri Jiói&lt;i&amp;(áe tódas«us oper»riohc»j(i ■). Tal 'jéSíflupstro de&gt;ao. AD. Antonio María Segovía, D. Domingo Suarez, D. Fernando «^to sólo se/rolunea nueslroslAape*- Que la nacipn sea para sietn-, Pinuaga y D. Ramón de Vicente Ezpeleta, alcaldes de la . Real pre libre, y prospere.es^i/esHO mas fervrtenté.voto ; y en defan-, casa y corte de &amp; M., se publicó la Real Pragmática-sanción an…</t>
  </si>
  <si>
    <t>…cañada, que llegando abajo, se colocan en las máqui en el Despacho de la imprenta Real. nas ó carros para conducirlos al muellecito que hay en dichas can Decretos del Rey nuestro Sr. D. Fernando vii desde 4 de teras y embarcarlos en las pontonas: á e»tos confinados se les ense Mayo de 1814 hasta fin de Diciembre de 1827, toda la colección ña también la labra de sillares y todo lo perteneciente á canteros, de 12 tomos y un apéndice á los tomos i.°, 1°…</t>
  </si>
  <si>
    <t>…deudos, con dictamen los fiscales', no tuvo , ulterior progreso , por las agitacio las prevenciones que se expresan. nes políticas del reino, hasta que en el año próximo pasado se D. Fernando vil por la gracia dé Dios, Rcíde Castilla &amp;c. dio nuevamente vista del asunto á mis fiscales; y con presencia de A los del mi Consejo &amp;c. Sabed; Que en el año de 1713 se lo que expusieron, en consulta que mi Consejo elevó.á mi. Real acordó por los del mi Cons…</t>
  </si>
  <si>
    <t>…tédula que contiene el reglamento de imprentas. misma, con las pequeñas modificaciones que expresaba y exigían las diversas circunstancias del dia, se evitarían con su observancia D. Fernando vii por la gracia de Dios, Rey de Castilla &amp;c. A y la de las citadas cédula^ de 1824 y 25relativas á la introduclos del mi Consejo&amp;c.Sabed: Que por las leyes del remo compren ción de libros extrangeros, tos graves daños que podrían seguirse didas en el tít. 1…</t>
  </si>
  <si>
    <t>…ideración, y dieron el grito con espanto y asombro La Herodías, grabada por Sclma, 8 rs. ( Se continuará.) de los hombres de bien. Lo cohonestaron bajo el principio de obedecer al Sr. D. Fernando vh, no reconocer otra soberanía Manual del farmacéutico, 6 compendio elemental de farmacia, que la suya, y i fin de preservarle las provincias y toda la Amé traducido.del francés con-.notas por el Dr. D. Manuel Jiménez. rica del influjo y yugo de Napoleón, es…</t>
  </si>
  <si>
    <t>…rado embajador para la de Lisboa Asimismo en L úl tima promoción ascendió á la dignidad de fcld-mariscal el archimercio. Art. a.° La ¡unta excitará el zelo de lassociedadc económi duque Fernando, uno de los hijos del Emperador. cas de Canaria, Gomera y Tenerife, á fin de que le franqueen los Continúan marchando tropas hacia la alta Italia. Se dice que resultados de sus trabajos, y le informen de las mejoras que crean entre otras disposiciones ha acor…</t>
  </si>
  <si>
    <t>. tfr§ confiada ensu ejército y en su guardia nacional. (Aplausos) —..Sr. D. Fernando ir, Rey de las Dos-Sicilías, por decretos «El modo mas eficaz de consolidar la paz y hacerse respetar al de ai de Noviembre último,- refrendados del marques Tomasi, mismo tiempo, es que la nación francesa aparezca á los ojos de presidente inter.no del consejo…</t>
  </si>
  <si>
    <t>…e los obispos, el Emo. Ruífo-Scília del &lt;ie -'■'w ' ■' Ñapóles. de Noviembre. los presbíteros, y el Emo. Albani del de los diáconos. En Roma . Deseando nuestro augusto Soberano el Sr. D. Fernando n ci s« hallan 27 cardenales; 13 en los ést.idos Pontificios, seis en el catrizar las profundas llagas qué afligen nuestra hacienda pública, y resto de Italia, uno en Austria, dos en España, uno en Portugal,, acreditar que se halla pronto á todo sacrificio qu…</t>
  </si>
  <si>
    <t>Fernando, Di</t>
  </si>
  <si>
    <t>Di Fernando</t>
  </si>
  <si>
    <t>…ero aun Rl innumerable,gentío que ocupaba.la,gran calle de Toledo solo no estaba-Rolíva'r revestido dé' autoridad civil; sin embargo puede competer Seal que asistió al funeral del Sr. Di Fernando 1, de que la opinión unánime del país le llamaba «I perecer al man de gloriosa incmeria. Xa tropa quecubria la carrera estaba dispues do supremo. 'El14'de 0¿fubrer»*lió de Sta. Marra un cuerpo do ta de modo que-dejando el espacio suficiente para el tránsito d…</t>
  </si>
  <si>
    <t>Ferrar, Zicbi</t>
  </si>
  <si>
    <t>Zicbi Ferrar</t>
  </si>
  <si>
    <t>…urier.) 'diplomáticos de alto rango. Se ha anunciado formalmente el 'pró ximo matrimonio del príncipe de Metternich con la condesa Zi- VKAKCIA. . , . chi, hija tercera del general conde Zicbi Ferrar». Naney aú de Noviembre. Han llegado i esta capital muchos viageros de distinción, entre Esta mafiana. hubo alarma en esta ciudad. Unos diez -guardias ellos el mariscal Marmont, que según dicen pasa i Rusia. nacionales quisieron, apoderarse del seminario, é i…</t>
  </si>
  <si>
    <t>Ferrari, Luis Escasi y</t>
  </si>
  <si>
    <t>Luis Escasi y Ferrari</t>
  </si>
  <si>
    <t>…es de los antiguos artistas hayan do- ;mstrumento, le. previno ai maestro de los de cirugía de este trasmitido á la posteridad sucesos de la historia de aquellos tiem Real colegio D. Luis Escasi y Ferrari, que construyese otro por pos. Los napolitanos que los vierpn antes de la salida .09 SS. MM. las lámina? grabadas eti lá obra: del .referido Mr. Giviale, con el Sicilianas, han reconocido en ellos rasgos de la vida de Semíramjs objeto de tener uno á mano para…</t>
  </si>
  <si>
    <t>FerSS, G.</t>
  </si>
  <si>
    <t>G. FerSS</t>
  </si>
  <si>
    <t>…nífico baile mercantes de la misma nación Carmen y Mercurio, capitán D. J. que el Sr. duque de Orleans ha de dar el lunes en obsequio de Prats y D. P. Sola, y la polacra Humildad, capitán D. G. FerSS. MM. Sicilianas. rer , de id., con azúcar , añil y otros efectos; bergantín español Mañana domingo el príncipe de Castelcicala, embajador de S. Pablo, capitán D. J. Manuel, de Matanzas, con azúcar y ca Nápoles, dará un gran convite á sus augustos Soberanos, a…</t>
  </si>
  <si>
    <t>Fezensac</t>
  </si>
  <si>
    <t>…conde de Aberdeen, en donde se establecerá el cuartel general- Para el 10 ó 12 del por qué motivo ó en virtud de qué insinuaciones habia escrito al corriente se aguarda en Aix al general Fezensac con su estado ma príncipe Leopoldo que seria incompatible con el honor y con la yor. La primera brigada de la división de reserva se acantonará en dignidad del carácter de S- A. R. que diese oidos á los consejos Tolon , adonde deben llegar el 20 del actual do…</t>
  </si>
  <si>
    <t>Fica, M. de Rementería y</t>
  </si>
  <si>
    <t>M. de Rementería y Fica</t>
  </si>
  <si>
    <t>68</t>
  </si>
  <si>
    <t>…olencias, y solo ellos podrán conse c¿y.*y. Matilde deftokeby, novela histórico-poética dé sir Walter guirla al fabo de mas ó menos tiempo; * - Sedrt . traducida ál castellano por D. M. de Rementería y Fica. Coinó seria ún dislate querer disminuir la producción , que es ' El -mérito del autor rito necesita elogios por ’ser bien conocido en el primer elemento de lá riqueza, es evidentemente una necesidad vía república de lasletrás.Esta composición, como otras muc…</t>
  </si>
  <si>
    <t>Figueroa, Joaquín de Mosquera y</t>
  </si>
  <si>
    <t>Joaquín de Mosquera y Figueroa</t>
  </si>
  <si>
    <t>…ral que el gobierno francés procure asegurar la 155,346 rs. 31 mrs. que ha hecho por la cláusula 10 de su testa ejecución del proyecto que forme, ó de las condiciones que le mento D. Joaquín de Mosquera y Figueroa, ministro que ha sido acomode imponer. del Consejo y Cámara, de Indias, en certificaciones de créditos de No es dable saber en el dia si para conseguir sus fines ocupará la deuda sin ínteres, procedentes de sueldos vencidos y no cobra militarmente á Argel; si…</t>
  </si>
  <si>
    <t>Figueroá, Manuel</t>
  </si>
  <si>
    <t>Manuel Figueroá</t>
  </si>
  <si>
    <t>…ida de Cristina. Silva lírica al mismo asunto, por D. Juan Do de Hacienda de España. noso, profesor de humanidades en el colegio de Cácerés. Se vende á 2 rs. en la misma librería. D. Manuel Figueroá y.D. Miguel López Gonzalo. En la villa de Parla, á tres leguas de esta corte, se halla va cante la plaza de médico titular, dotada con 500 ducados anua Lo mas notable que contienen los últimos periódicos extran les, los too de propios y los 400 por repartimie…</t>
  </si>
  <si>
    <t>Filhon</t>
  </si>
  <si>
    <t>…por su izquierda y sobre la altura de topográfica, formaban el itinerario y. levanuban planosbajo la di lá'montafta, se arcaron con tanto ímpetu en la* posiciones del rección del comandante Filhon, y hacían observaciones geodési enemigo ¿ que en un instante se apoderaron de ellas. cas!: pues la expedición de Medeah po solo tenia un objeto militar, En fin después dé haber superado el valor de nuestro* solda sino el de reconocer el pais que íbamos á atra…</t>
  </si>
  <si>
    <t>Filón, Joaquín Bernardo</t>
  </si>
  <si>
    <t>Joaquín Bernardo Filón</t>
  </si>
  <si>
    <t>…rección, .nada se cisco-Sastre: para la canongía magistral de la colegiata de Alfaro, habla de ella, ni hasta «1 7 de&lt; Agostp se menciona.cosa, de que vacante por fallecimiento de D. Joaquín Bernardo Filón , á Don pueda inferirse semejante ocurrencia..(/«!.)' ■ ■. , • : ! Juan Perez y Vallcjo: para el obispado de lbiza, á D. Juan Jo____El Rey de Prusia , que debia permanecer algun jiempócn los sef .Bonel y Orve,-doctoral de 1.» catedral de Málaga: para el baños…</t>
  </si>
  <si>
    <t>Fimitir, Josef Vázquez</t>
  </si>
  <si>
    <t>Josef Vázquez Fimitir</t>
  </si>
  <si>
    <t>…da* sóH'déz y hermosura, cónarréglo á lo estipu- , cisco de Paula Casasola. lado y lo que permitía éí telréuo , y én disposición dé podér per Poir lá ciudad dé Antequera los Sres. D. Josef Vázquez Fimitir el trártsrtb siti tétüorde riesgo, él jue'i comisionado déícu- gÚCToa , y D. Cayetano de Urbina. ' b/íó una. inscripción.colocada de antemano, en la que se expresa Por . la villa de S. Salvador de Bayamo en lá isla de Cuba, la époéa’ eh qtíé sé’ há héélfo est…</t>
  </si>
  <si>
    <t>Firrao, Cardenal</t>
  </si>
  <si>
    <t>Cardenal Firrao</t>
  </si>
  <si>
    <t>…lataron su conclusión, fuera de los pla-- la visita de nuestro augusto Redentor, terminó ayer su existencia zos marcados en los artículos *9, 30 y 31 del mencionado Real' e‘l Emo. Sr. Cardenal Firrao, primer presbítero del título de S. Eudecreto. La extraordinaria actividad que requerían los plazos de sebio. Sus despojos mortales se trasladarán á la iglesia metropoli signados, se derivaba de;la necesidad de tener concluidas las ope tana para depositarlos'…</t>
  </si>
  <si>
    <t>Fitz-Clarense</t>
  </si>
  <si>
    <t>…Cle' «Os doy gracias por los subsidios y disposiciones que habéis mentina de Orleans duquesa de Beaujolais. acordado para atender los varios ramos de administración públi ■ . .El coronel Fitz-Clarense, hijo natural del nuevo Reyde In ca en lo que falta de tiempo hasta que se reúna el nuevo Parla glaterra, salió de Lóndres el 18 con dirección á Botona. (Fran mento. cia ) Llevaba la comisión de invitar de parte de su augusto padre «Os dov un cordial parabién…</t>
  </si>
  <si>
    <t>Fkrvavdo</t>
  </si>
  <si>
    <t>…os sus re en lo alto de la montaña; y procurando cuidadosamente camiqar cursos. rozándose siempre con la línea divisoria de España y Francia, lle Navarros: Óid vuestra obligación. D. Fkrvavdo m de Na garon á las 12 del dia delante de la casa-fuerte que en aquel punto varra, vn de Castilla, es nuestro Rby y Señor natural. Debemos ocupaban unos 100 carabineros de costas. Su primera diligencia fue defender su Real Persona, honor y estado con el sacri…</t>
  </si>
  <si>
    <t>Fleizalde, Fermin de</t>
  </si>
  <si>
    <t>Fermin de Fleizalde</t>
  </si>
  <si>
    <t>…r__Alicante pariLbcnef. Murcia $ Valladolid.............. ...... D. Luis de-Rojas, dafio.^_Valeucia par; .L^Bareelona á pesos fbertes i i tf beoef._ Vitoria....*..........¿...i... D. Fermin de Fleizalde. : ; Zaragoza 4 dafio.—Corulla 4 idetniJSantiago 1 á if idem._DesZamora«..»■•••*^. - - D. Matco Heriúndez de Medina. cuentodeletras 4 ¡razón de 4 por loo.'al aflo._Valesconsol¡dadosde Zaragoza...................... D. Juan Toron. i:i¡í : . . t EnesoV Mayo y S…</t>
  </si>
  <si>
    <t>Fleuri</t>
  </si>
  <si>
    <t>25/02/1830</t>
  </si>
  <si>
    <t>Gaceta de Madrid n.º 24</t>
  </si>
  <si>
    <t>…drá ao serlo para núes-..., «—.i.. Catecismo kistórico-dogmítico morai de la religión cristiana, tros nietos.! En tiempo dé Henrupie n, las medias de seda eran áegup.el método del abad Fleuri, tratado ya; etí otro tiempo en lujo; y la -toza de Tahvera lo a también comparada con la co- sus obra por ?1 gran Padre de lalglaia ¿.‘Agustín. Escrito ea mnn, así como lo a la porcelana, si se compara icón la deiTala verso para mayor aliciente é ilustración…</t>
  </si>
  <si>
    <t>Flores, Manuel</t>
  </si>
  <si>
    <t>Manuel Flores</t>
  </si>
  <si>
    <t>…sta y C¡fuentes: su precio 3 rs. Montero, D. Cristóbal Bordju, D. Josef Higinio Archc, D. Jo -------Trabas en lenguage antigyo castellano al augusto enlace de sef Antonio Uriarte, D. Manuel Flores, D. Ramón Navarretc y SS. MM., por D. Agustín Duran. Algunos ejemplares que han Villamil y D. Eusebió de la'.Barcena. sobrado al autor se venden en la librería de Cue.ta á reul,__La Honores de oficiales del archivo de la Acretaría del Despacho• venida de Cris…</t>
  </si>
  <si>
    <t>…de los ro Los que deseen interesarse en esta laudable empresa, pueden manos , asi como el objeto con que se establecieron, y la influen dirigirse al director de ella, en Santiago, D. Manuel Flores. . cia que tuvieróti en la suerte del imperio, expuesto todo con cla ridad y.-cóndsion.- Un tomo en 8.® que se hallará juntamente con el Enseñanza pública. , compendió: de da historia, de Grecia, y al mismo precio de 10 rs. El colegio de humanidades de la vil…</t>
  </si>
  <si>
    <t>Floresr</t>
  </si>
  <si>
    <t>…marques Alfieri di Sostegno, Valencia 7 de id. Laudes españoles S. Antonio y S. Cayetano, sumiller.de la Persona, presidente.ssEl caballero Cesare Saluzzo. patrones .'vi. Bauza y D. Floresr, de Palma en Mallorca. Mani =EÍ secretario perpetuo, director.=Monticoni, secretario pro fiestan que á su salida dejaban en aquella bahía sobre 350 embar fesor. caciones , trasportes de la expedición francesa,entre ellas seis bar Acta de abdicación del Prínci…</t>
  </si>
  <si>
    <t>Florez, Ignacio Fernández</t>
  </si>
  <si>
    <t>Ignacio Fernández Florez</t>
  </si>
  <si>
    <t>…icante par dinero.^.Murcia f daño- _Vala vela la .fragata de gucirirAr/a, cuyo comandante pl capitan w lenciaT bencficio._Bjrcelona á pesos fuértés | á 1 idéin.«JZara» igual clase D. Ignacio Fernández Florez es el gefe del conyoyhasta goza i daño.-_Coruña 4ídem dinero-*.Santiago 1 á 14 idean._ Canarias. A las 7 mareó la misma fragata; y sucesivamente ‘siguieron Descuento dé letras i raion déApor 100 al año—.Valés consoli su rumbo el navio el Rey Fernándo, al mand…</t>
  </si>
  <si>
    <t>Fmnakdó</t>
  </si>
  <si>
    <t>…Sánchez y Cuesta; mío el afio de 1788 : no tuvo efecto hasta que , pasados dos reina* en Cádiz en la de Hortal y compañía, y en Sevilla en la de Oliva. dos, nuestro Soberano el Sr.D. Fmnakdó vn,magnánimo pro* PnUr* t ó el verdugo Je Amsttrdam, drama nuevo en tres, tector de las bellas artes, la amparó bajo su augusto patrocinio, actos,, por el autor de la vida de un jugador, á 4 rs. en rústica..^. mandando imprimirla á sus expensas, para que1 la…</t>
  </si>
  <si>
    <t>Foinset</t>
  </si>
  <si>
    <t>…as provincias viembre estaba Tornel todavía en Méjico; pero lo gracioso es qua Contribuyentes. 6.° Qué pira la exacckm del derecho de aduanas aquí se había anunciado la venida del señor Foinset por la misma se coniideren como introducidos por' tierra los géneros:que.«e des- fragata, y se aseguró que ya tenia tomado pasage en ella, y ahora emharcanen BilbaO y-S. Sebastian en¡ cualquiera' clase de bandera que sabemos que se mantenía aun en Méjico, dic…</t>
  </si>
  <si>
    <t>Foissac-Latour</t>
  </si>
  <si>
    <t>…ntes comunico á V. ____ Por decreto de S. M. se ha dado retiro á los tenientes gene la situación de la linterna flotante situado á la entrada del rio rales Rifaud de la Rafinierey vizconde Foissac-Latour; al maris Delaware. cal de campo conde de Quinsonas; á los coroneles de estado ma «Esta linterna demora al E. 30 N. del cabo Mai á 14 millas da yor conde de Hautefeuille de Texier, conde de Himecourt y distancia. Allouis;á los tenientes coroneles del mismo es…</t>
  </si>
  <si>
    <t>Folíete, Agustín</t>
  </si>
  <si>
    <t>Agustín Folíete</t>
  </si>
  <si>
    <t>…parará perjuicio. por los perseguidores. ——.Habiendo fallecido en Sta. Cruz de Tenerife (islas Canarias) Se sabe que-han recibido nuevamente te orden de pasar al de-i el relojero D. Agustín Folíete, conocido por el Ginebrino, sin partamehtp del Aude; y parece que esta orden de internación se . haber hecho testamento, se cita á las personas que se consideren te; hecho, extensiva á los oficiales, inclusos Milans y £aiges, bien con derecho á la herencia de…</t>
  </si>
  <si>
    <t>Foncer-, Jósef Cayetano de</t>
  </si>
  <si>
    <t>Jósef Cayetano de Foncer-</t>
  </si>
  <si>
    <t>…1890. Empréstito Real de España i 8 jl. Renta A D. Juan Mensa-para el deanato de la iglesia catedral de Lé perpetua de ídem ó24* . .’J .I y,. -1 rida* vacante por'fenecimiento de D. Jósef Cayetano de Foncer-</t>
  </si>
  <si>
    <t>Foncillas, Joaquín</t>
  </si>
  <si>
    <t>Joaquín Foncillas</t>
  </si>
  <si>
    <t>…. 5 Secretarios de S.~Mi con ejt nielo de de'cretós. ''"'"i D. Manuel de Cristantés, D. Francisco de^Páula Córdóbié Londres gíf. París 15 rí. Santander par i i beneficio _ Ibarra, D. Joaquín Foncillas, D. Juan Fernandez del Pino y Don 'Bilbao q daño.ILCádiz idem. idem.LiSevilla | idem. _I Málaga ^ Bernardino Melgar. ‘: &lt;y'-&gt; á i, beneficio.__Granada 1J daño___Alicante 1 á if idgm. _ Murcia idem. idem.__Valencia J idem.__Barcelona á pesos fuer Honores de se…</t>
  </si>
  <si>
    <t>Fordham</t>
  </si>
  <si>
    <t>…s elástico como el vapor, y puede ser comprimi do en un espacio menor que el que necesita su volúmenordinario. ' * Hoy r i á las doce dé la mañana se ba administrado á S. A. R. El Sr. Fordham después de haber demostrado la teoría de ia el satino Sacramento del Bautismo en la Real capilla, con asis aplicación del aire comprimido á los coches que se mueven por sí tencia delCuerpo diplomático, Secretarios del despacho, Gran solos, impelidos por otros…</t>
  </si>
  <si>
    <t>Fordham, E. S.</t>
  </si>
  <si>
    <t>E. S. Fordham</t>
  </si>
  <si>
    <t>…n de gracias por tan inestimable beneficio i rogando En una memoria presentada al Instituto Real de Lóndres ha at mismo tiempo por lá salud de la Reina, y que ampáre con su bló el Sr. E. S. Fordham de una nueva invención que habia lo diyíijaTdfnnipotencia el primer fruto de nuestro matrimonio. En grado la patente pira sustituir el aire al vapor en ia conducción Palacio jT-tb de Octubre de 1830. ==A D. Francisco. Tadeo de de los coches y carruages, aun p…</t>
  </si>
  <si>
    <t>Fores, Pelegrin</t>
  </si>
  <si>
    <t>Pelegrin Fores</t>
  </si>
  <si>
    <t>…alor equivalente á dos jornales de un hombre del. campo; . Idem, D. Josef Verdaguer, franjas de seda y lana. esto ademas de la leche desnatada que queda y se consume en !l», Idem, D. Pelegrin Fores , planchas de marfil. casa, la cual puede:estimarse en otros dos jornales. Es obra-propia Idem, D. Josef Rivas, guingas de seda y gasas. de. las. mugeres y de los niños el ordeñar las vacas y hacer la man Idem, D. Josef Ramón y Vea, cáñamo hilado, teca. Lo pr…</t>
  </si>
  <si>
    <t>Fórtócarreió, Marcelino Calero y</t>
  </si>
  <si>
    <t>Marcelino Calero y Fórtócarreió</t>
  </si>
  <si>
    <t>464</t>
  </si>
  <si>
    <t>…e. Números. Premios. Administraciones.. Semanario de agricultura y artes de lóndres. Este periódico que se publica en Lóndres en lengua espartóla - 31,411.... 8000 pS» Madrid. por D. Marcelino Calero y Fórtócarreió, y se halla de venta por' *&gt;75®"** 2000»*seee ••*•##•**• ••••■•■* Sevilla. colecciones en Madrid en la librería de Sancha y en Cádiz en la : *5,814.... IOOOmsmssssss •••••••••*#«* Puerto de Sta. María. de Hortal y compañía, ha concluido su primer afiódepublic…</t>
  </si>
  <si>
    <t>Fournas, Blas de</t>
  </si>
  <si>
    <t>Blas de Fournas</t>
  </si>
  <si>
    <t>…r sus ventanas los sediciosos, y algunos fueron desarmados por la tropa francesa,general D. Manuel Llauder: al mismo tiempo ha nombrado S. M. capitán general de Aragón al teniente general D. Blas de Fournas, cuyo comandante me ofreció hacerlo de todos. y concedido su cuartel al de igual clase duque de Castroterrefio. En este acto le advertí que aunque hallaría algunos muertos en el territorio de su mando, eran heridos en el nuestro, pues que no El teniente coron…</t>
  </si>
  <si>
    <t>Fr</t>
  </si>
  <si>
    <t>…ando se celebraron dos concilios ta de Prusiá y el cónsul general de las ciudades anseáticas.(Gatetade Lima, .y Otros dos en Méjico; lós primérós por el Sr. arzobispo IVuremberg.) D. Fr. Gerónimo dé Lóaísa, y los tégiindos por el Sr¿ í&gt;. Alonso ——El Rey de Baviera ha comprado de su bolsillo particular cien Mónáífar, también arzobispo. Algunos dé estos «AiátrO concilio* cuerdas dé lefia, encargando á la policía las-distribuya entre los sé hic…</t>
  </si>
  <si>
    <t>…o ,ó quizá algúnosrhas después; algunos-aseguran que misma ciudad. .. luego qué se adopte el bilí sobre rebeliones, se disolverá la Cáma • Igualmente se ha servido 5. M. nombrar i D. Fr. Lino Matías ra dedos' Gonrunes,-y-qiie'.para' Mayo inmediato ¿é reunirá un Par- Picado, abad del Real monasterio de S. Juan de la Peña, para le lamento nuev©.(Morniugr-JournaL):.' ; abadía vacante en él de S. Cugat del Valles de la congregación - .VfAKCZA. ’…</t>
  </si>
  <si>
    <t>…ia. En el mismo-,' ha dignado presentar para el arzobispado de Manila, en Filipinas, periódico se anuncia que la tropa francesa ha salido de Moréa, y- vacante poí fallecimiento de D. Fr. Hilarión Diez, á D. Fr. Joque la escuadra inglesa se aumenta diariamente. séf Seguí, agustino calzádo, obispo auxiliar d* la misma mitra 'Táyiór va á emprender sil viage á .Egipto con objeto de metropolitana. dirigir las excavaciones que se están haciendo po…</t>
  </si>
  <si>
    <t>…su Perez de Guzman y Rodrigo Díaz de Vivar. El Cid. comunidad............................... 1,500 14. D. Alvaro de Luna, Andrés Laguna, Fernando Nuñez (Se continuará.) de Guzman, D. Fr. Bartolomé de ,las Casas, Francisco Sánchez y D. Alfonso de Villegas. Indice de los Reales decretos y órdenes insertos en este periódico en iodo, el mes de Agosto último.. . 15. Ñuño Nuñez Rasura, Lain Calvo, Pedro Nayárro, Don Juan Bautista Perez, D. Gerónim…</t>
  </si>
  <si>
    <t>…que no se limita á.estas disposiciones para lo pado de Nueva-Cáceres, en Filipinas, vacante por fallecimiento grar la sumisión dé las kabilas, envía con frecuencia varios indi tíe'D. Fr. Bernardo 'di la Concepción; á D. Fr; Juan Antonio viduos de esta casta, de .la cual ñay. muchos eu Argel*.para que de Ltllo, francisco descalzo, obispo in partibus de Amata, au Jugan entender á los que habitan /cn los montes las .ventajas que xiliar de la mi…</t>
  </si>
  <si>
    <t>Fran</t>
  </si>
  <si>
    <t>…r por término de 30 días, contados desde el de esté anuncio .Zefreób.. Trjgo.aó ¿ 42 f-cebada 12 á 13: vio© 10á 12: acei la subasta de diferentes bienes raíces, correspondientes á D. Fran te 64 á 70.' cisco García de la Vega, para pago de un acreedor, sitos en el La Cosecha de aceituna ha sido cortísima', por haberse helado concejo viejo de Castropol, el Franco, Coafia, Navia y otros pucr la mayor parte. blos del principado de Asturias, de cuy…</t>
  </si>
  <si>
    <t>…Tm herederos de Doña Margarita Rodríguez, que lo fue de graciada Orihuela, víctima ya de los terremotos anteriores en los parte de unas casas sitas en esta corte pertenecientes á Doña Fran edificios de huerta y campo á la parte del Mediodía, y en otros cisca Enamorado, acudirán á acreditar la cualidad de tales al juz muchos de la ciudad que han quedado ruinosos. Después de 15 dias gado del Sr. Prado, por la escribanía de Santin, dentro del tér…</t>
  </si>
  <si>
    <t>…sesión ordinaria del 7 se dió cuenta, entre otros asun nes que contribuye á aumentar la calma 1 en las fábricas del jabón tos de la correspondencia, de un oficio del corresponsal D. Fran aflojan los trabajos. (Diario del Comercio.) cisco de Paula Madrazo, residente en ei Ferrol, por el cual con u__Por el Havre hemos recibido cartas de América meridional. testaba negativamente á una serie de preguntas que se le habia diri En una de Puerto Cabe…</t>
  </si>
  <si>
    <t>…Señor , lo hice escribir por su mandado. =eD. Josef Mana presas bajo dichas patentes , haréis que se proceda contra ellos por Puig.erD. Francisco Marin.=D. Josef Hevia y Noriega.=D. Fran delito de piratería; pero en el caso de que no hubieren apresado cisco Javier Aiicll.nD. J,osef Cavanilles.=:Regjstrada: D. Salva ningún buque, debereis asegurar la tripulación, despachar ¡os pa dor María Granés.=Tcnicnte Canciller mayor ; D. Salvador Ma pele…</t>
  </si>
  <si>
    <t>coífo's* y lós europeos, y la Puerta cree que dando al hijo de Is- otra de la iglesia catedral de Osma, por fallecimiento de D. Fran&gt; mail el título de bajá de Egipto, lograría introducir la discordia cisco Arroyo, á D. Manuel Fermín Crespo. en aquel país. En cuanto á Ibrahim se le daria el bajalato de Ara Y por Reales decretos también há lentelo á bien nombrar S. M. bia , en donde ha pele…</t>
  </si>
  <si>
    <t>…para tres raciones de la colegiata de Antequera , vacantes primera clase. La Emperatriz , acompañada de su hermano el Prín por fallecimiento de D. Cayetano Palomo . separación de D. Fran cipe Real de Prusia, salió también "para Silesia. Se ha notado que cisco Javier Govantes, y muerte de D. Francisco Serafín de Aranén la última tertulia que tuvieron SS‘. MM. II. asistió ia Princesa da ,;á D. Juan Rodríguez, D. Josef Antonio Hurtado de Men pol…</t>
  </si>
  <si>
    <t>…tranquilidad :asR'£or las buenas disposiciones de sus habitantes cias que ya se han verificado aquí entre, los plenipotenciarios de como por las acertadas providencias del Capitán general D. Fran fas ¿orles de Francia-, Austria,.Prusia, Inglaterra y.Rusia, pre cisco Vives, éri duyó elogio, yéónhiotivo de cumplirse en aquel sencia dél embajados de los Países-Bajos.. v \ dia óchp afiós dé’sii llegida á Cuba , trae el Diario citado un ar »Er* rste protoc…</t>
  </si>
  <si>
    <t>…tado á S. M. por Ik ciudad y Serranía de Róüda, los Sefiohábiétidó décídrádo ¿1 brijjádtér ya citado/qlié-él ptienfe sé halla res conde de la Estrélla, D. Nicolás María Rendon, y !D. Fran construidb ¿‘óh toda* sóH'déz y hermosura, cónarréglo á lo estipu- , cisco de Paula Casasola. lado y lo que permitía éí telréuo , y én disposición dé podér per Poir lá ciudad dé Antequera los Sres. D. Josef Vázquez Fimitir el trártsrtb siti tétüorde riesgo, é…</t>
  </si>
  <si>
    <t>Fran, Juan</t>
  </si>
  <si>
    <t>Juan Fran</t>
  </si>
  <si>
    <t>…a'canongíar de, la santa primada iglesia de-Toledo, vacante por que en la correspondencia del ministerio de Guerrf, de fecha■ pos fallecimiento-de D..Francisco Teran y Obregon , á D. Juan Fran terior á la que se refieren las noticias de la insurrección, .nada se cisco-Sastre: para la canongía magistral de la colegiata de Alfaro, habla de ella, ni hasta «1 7 de&lt; Agostp se menciona.cosa, de que vacante por fallecimiento de D. Joaquín Bernardo Filón ,…</t>
  </si>
  <si>
    <t>Fran-</t>
  </si>
  <si>
    <t>…esta corte, bajo los felices auspicios de la Reina nuc-urn Srrora en qué estado nos hallamos teniendo á Juan de francisco de Fre- (que Dios guarde), en cuyo nombre los presidió el Sr. D. Fran-</t>
  </si>
  <si>
    <t>Franci</t>
  </si>
  <si>
    <t>…: vinoderp á 10 rs. la cántara. ne acto» celebró,el dia 30 de Noviembre exámenes públicos de la Ha Movido muy en-sazón., y se presenta una cosecha abundan* de niños, regentada por D. Franci$coFernandez O!mena, habien te de aceite: ' • T do preguntado dicho presidentes 3$ de ellos, que se hallaron muy Salamanca. (En la ciudad.) Trigo!superior de ts á 26 rt. bien instruidos en las materias de doctrina cristiana, ortología, ca fanega: cebada á 15 i…</t>
  </si>
  <si>
    <t>Francia, Josef María Zuaznavar y</t>
  </si>
  <si>
    <t>Josef María Zuaznavar y Francia</t>
  </si>
  <si>
    <t>…ías anunciadas. que de lejos, causaba su .vista. , á—^.Ensayo histórico-critico sóbre la legislación de Navarra, El tiempo claro y sereno, y el júbilo que reinaba en todos los por D. Josef María Zuaznavar y Francia, oidor que fue del Con habitantes de esta fidelísima ciudad, han dado mayor reálce i estos sejo de aquel reino, y actualmente alcalde de Casa y Corte; li festejos; siendo de notar que á pesar del inmenso gentío de que bro. 2.0 y 3.0 de la tercera parte: un to…</t>
  </si>
  <si>
    <t>Francia, Juan Ca</t>
  </si>
  <si>
    <t>Juan Ca Francia</t>
  </si>
  <si>
    <t>…dicha corporación. Continúa ’.1¥. f.i i,Í- / abierta la suscripción. De esta vez va de veras la internación de los emigrados en —.Los acreedores al teniente coronel de artillería D. Juan Ca Francia: Tan porfiadas ; tan simultáneas y tan diferentes tentativas lixto de Ojeda, presentarán en término de 15 días los documentos pata probar á la España; han producido al fin el fruto del desengá de sus créditos á k^s síndicos D. Josef Zabala y D. Manuel Apniz,…</t>
  </si>
  <si>
    <t>Francia, Par de</t>
  </si>
  <si>
    <t>Par de Francia</t>
  </si>
  <si>
    <t>24/07/1830</t>
  </si>
  <si>
    <t>Gaceta de Madrid n.º 89</t>
  </si>
  <si>
    <t>…ién ceder al inventario. Tendré el honor de dar parte á V:, E. del re dose construido las-baterías con extraordinaria actividad. Entre Jas sultado. Soy de V. E. i&amp;c.rs.El teniente general Par de Francia,! 26 bocas de fuego que las armaban,había 10 piezas de á 24, ó de comandante en gefe del ejército expedicionario de Africa, conde» á 16, 4111 arteros de á 10 pulgadas, y. 6.obuses de á 8. , _ Todo quedó corriente el 4 antes dél'diá. A las cuatro de la" de Bou…</t>
  </si>
  <si>
    <t>Francia, Par Je</t>
  </si>
  <si>
    <t>Par Je Francia</t>
  </si>
  <si>
    <t>…defensa de la grado mas superior. ’ patria.:(Aplausos.) «Navio Argel, rada de Tolon, á 18 de Setiembre de 1830.= ■ «Estad seguros, señores, que en tan nobles sentimientos se ve El almirante Par Je Francia, comandante en gefe de la armada, nan confundidas todas las opiniones. Pero repitámoslo , la Fran Duperté.” cia ño quiere la guerra.” (Nuevos aplausos.) París 9 de Octubre’. La sesión se terminó discutiendo el mensage de la Cámara de los Pares relativo á la a…</t>
  </si>
  <si>
    <t>Francia, Ramón</t>
  </si>
  <si>
    <t>Ramón Francia</t>
  </si>
  <si>
    <t>…aeiyái? ív-t-.¡.--- t-ídab •.nn&gt; o. ¡-j, v-idoí'Tomas López Linares: pan una ración de la colegiata, de Álfyo,. -6amiiu¡jAiwC«»lnm:44e4Ki^n^£cdiA jt: vinv vacante por promoción de D. Ramón Francia, i D.EitsebiipTo-, d»i| 4?t8varrol»aí mgnii&lt;«diweiei::»o».q la na oi-ic-.-&gt;•&gt; ¡iden mas González: para «trazacioai dé la catedral de Q»ma, vacante iTRrrrf/^Trigpda 46*448 n. fátKfa: vinoida a AL a^«rrob« firermhtmuerteCrespo:de D.para-otrideFrancisco laArroyo…</t>
  </si>
  <si>
    <t>Francisco</t>
  </si>
  <si>
    <t>…' D. Antonio Espinosa y Brun , D. Pedro Demiflguez y D. Josef Blanco González. CAÑIZOS X)£Í DI4. 5 Secretarios de S.~Mi con ejt nielo de de'cretós. ''"'"i D. Manuel de Cristantés, D. Francisco de^Páula Córdóbié Londres gíf. París 15 rí. Santander par i i beneficio _ Ibarra, D. Joaquín Foncillas, D. Juan Fernandez del Pino y Don 'Bilbao q daño.ILCádiz idem. idem.LiSevilla | idem. _I Málaga ^ Bernardino Melgar. ‘: &lt;y'-&gt; á i, beneficio.__Granada 1J da…</t>
  </si>
  <si>
    <t>…gefe ó goberna -r-—También tuvieron el 7 del corrjénte la honra de ser presendor al general Juan. Josef Viamonte, natural de la misma ciudad, tadósal Rky nuestro Señor los Sres. ’D. Francisco; Javier Ro hijo de un español, y de edad como de Si años. £1 gcncralLa— mano y D. Pedro Simó , quienes dírigiérón á 'S. M. el discurso ulls ha quedado de comandante general de'caballería j, y ha uniíénte: " \ J puesto al ciijdado de su compethtor Rosas la ¿on…</t>
  </si>
  <si>
    <t>…Señor, poco madre, tutora y curadora de sus hijos D. Pedro, Doña Manuela antos de|o g; de Diciembre; et\ que después de una enfermedad y Doña Rosa Velasco.__El marques de Lozoya,. D. Francisco prolija^aerniraó su vida en; Madrid, á los So.afios y gé mescsidé Gutiérrez Ordoñez y D. Angel del Castillo, interesados en el edad .JCitá esclarecido español ,• el que mas be ilustrado de todos censo núm. 7 impuesto en cabeza de .García Vázquez1 y los here n…</t>
  </si>
  <si>
    <t>…e I09 Málaga, por muerte de D. Cayetano Palomo , Separación de Don Reales ejércitos D. Francisco Javier de Cabanes. Hállase á 40 'rs. Francisco-Javier Govantes,.y fallecimiento de D. Francisco. Serafin en rústica, incluso el mapa, en Madrid én las libreríJs dB'Sojo, de Aranda, á D. Juan Rodríguez, D. Josef Antonio Hurtado Matton y Boix. En las provincias se hallará tambien ó' la rústicade Mendoza) y D. Francisco de Paular¡Garaia ,y- Sánchez. Y. por…</t>
  </si>
  <si>
    <t>…ndo practicarse nueva liquidación con arreglo i estas bases: Y por último, que los bie Art. 74. Los qué auxilien í los contrabandistas de primero ó nes legados, por el'.presbítero D. Francisco. Viciera .á la casa de ex ítguftdó grado facilitándoles sus compras y, ventas ,-cómunicándo— pósitos de la villa de Marchena en el-áúode 1787, caque falle les noticias pata lá''ejecución y buen éxito de sus operaciones, bus ció, no están obligados á pago algu…</t>
  </si>
  <si>
    <t>…s, la señal de su tidorá" besar la Real mano de SS. MM. en andiencia-particutar mérito, el testimonio de que se ocupan útilmente en conservar y los Sres. D. Carlos Duarte y Zeneá, D. Francisco del- Cristo' ^ adelantarlas laboresque son, en el día,'mucha parte del poder Conde, D. Manuel Gómez de Avellaneda y D. AndrésCastella de los.jeinos, y del esplendor de los tronos. nos , como-diputados de los ayuntamientos dé las ciudades ,de San «No íodps jos…</t>
  </si>
  <si>
    <t>…ue habia lo diyíijaTdfnnipotencia el primer fruto de nuestro matrimonio. En grado la patente pira sustituir el aire al vapor en ia conducción Palacio jT-tb de Octubre de 1830. ==A D. Francisco. Tadeo de de los coches y carruages, aun por los camino-* reales. Es bien sa Calpjmárde. bido que el aire es elástico como el vapor, y puede ser comprimi do en un espacio menor que el que necesita su volúmenordinario. ' * Hoy r i á las doce dé la mañana se ba…</t>
  </si>
  <si>
    <t>…sé León: para dos canongías de la colegiata de S. Patricio de Lorca,aproximasen á la capital, cuidando al mismo tiempo de aumentar diócesis de Cartagena, vacantes por promoción de D. Francisco el número de tropas que los componían; se hubieran reunido en Alvarez Cienfuegos, y fallecimiento de D. Martin de Campos, i París las guarniciones de las plazas grandes: en una palabra, se P- Agustín Briceño, y D. Antonio Jiménez Ibañez.‘ para una ca- hubiera…</t>
  </si>
  <si>
    <t>…n coim&gt; fuera de plla; -pqr manera que aqtcs- de que comiéncen las lluvias estarán Madrid i£de Octubre. ¡ todos á cubierto. La tropa estaba subordinada; las enfermedades Los Sres. D. Francisco y D. Manuel de Mendiota y Miranda, iban disminuyendo, asi como el'calor; sin embargo el día 18 se alumnos del.Real seminario de nobles, han dirigido verbalmente ñaló el.termómetro 33 grados á la sombra, aunque esto puede á S. M. la felicitación siguiente: , , atribuirse .ai viento de tierra q…</t>
  </si>
  <si>
    <t>…rvan * tetimu- ral dé iñfantcríi señalarle .desde lttego cuerpp y compañía; al te ló'. y ensefien la carrera de honor y gloria que esta abierta á la niente excedente de infantería D. Francisco. García el grado de lealtad decidida y ál valor de los que defienden los soberano», dere capitán f la cruz* y ^uc el inspector He reeinplace también, desde chos , y la paz y tranquilidad que gozan los pueblos contra los lúegoV á D. Josef Ramón Ochoa de Ólza,…</t>
  </si>
  <si>
    <t>…IAf. y. E., previniendo que cuando loa reos de contrabando - sean pu yápoles 6, de Diciembre. ramente militares, conozcan y sentencian sus causas sus |ueces in .... El cadáver del Sr. D. Francisco 1, de gloriosa memoria, fue mediatos ; determinación que produjo otra Real orden. por el de trasladado el día 15 de Noviembre por la mañana dasda su dormí. Marina, anuido varias sentencias dada* por el juzgado de Ren</t>
  </si>
  <si>
    <t>FrancisitoFernandekCotóysobre</t>
  </si>
  <si>
    <t>…se antes dcl dia 15 de Se . ....Se cita y emplaza á los torcedores á ;lá ‘herétlcia dél difunto tiembre próximo, por sí ó por medio de .apoderado!, en la* sel* comisario-de guerra D. FrancisitoFernandekCotóysobre'quépencretaría de la Protección, sita; én ría calle del Horno de la Mata; den autos de ooncurso inte ]a‘ júsricia Real y1ordinaria de la con los documentos que acrediten aquellas. ciudad de Tuy; en-Galicia, y por-él ófitio del escribano R'ódrP guez, para qóex…</t>
  </si>
  <si>
    <t>Franco, Ignacio Lerin y</t>
  </si>
  <si>
    <t>Ignacio Lerin y Franco</t>
  </si>
  <si>
    <t>…siciones antes de aban nombrar para la dignidad de maestrescuela de la catedral de Cuen donar la plaza, situándose principalmente á orillas del Sena para ca, vacante por muerte de D. Ignacio Lerin y Franco, á D. Joa hacerse dueños de las comunicaciones mas importantes: por fin se quín Foncillas. hubiera hecho la guerra del modo que debe hacerse, en vez de es perar en la inacción.*! resultado de las disposiciones que tomaba A consulta de la Cáfflar* se há servid…</t>
  </si>
  <si>
    <t>Franinutilizadósnéinco</t>
  </si>
  <si>
    <t>…orté del correoiseráde cuenta dei lós que gusten suscri mas esperanza teman.los labradores, quedó.enteramente destruida, birse, Se reciben las suscripcioBwen'Santiago1,"libreríade D. Franinutilizadósnéinco púentés qué hibis sobré loSartoyos de Ig ééga, citcoLtm Compañel; Madrid ,Doña Antohia drSojo, yen 1“6 j quebrantados los molinos dé harina y aceité. Las aldcás dé Tar principales librerías de las ci^itálos dé provincia:1' &lt; V. , : . b ¿ifiliUJ; ' ‘i~.--.-i-.…</t>
  </si>
  <si>
    <t>Fransobre</t>
  </si>
  <si>
    <t>…r ¿«teellbs allí;:ó en cualqii¡era otra.parle,:que.se pon do elureiod- f'Á gobi*inb;j»éiniariecieran ^Msivos cómo si dudaran ga en rélacjories con lá Doña Isabel; s:corisu hermano D. Fransobre la resolución qUe batriari dfetóíWriyentonces1 podrían sácair loe ciscóEanza Tro lies', vecinodelpuerto de Vega ,.en‘ el mismo revóliéeiOtKrn^ cobclnsiories'ÉsbñjéraS'. pérO' es el'COlmo déí 'des- princtpadoi que uno ú otro' le darán la: córrespondiente .sati…</t>
  </si>
  <si>
    <t>Freí, Antonio</t>
  </si>
  <si>
    <t>Antonio Freí</t>
  </si>
  <si>
    <t>…. Morer, Cruces supernumerarias )íe Catlojjlfl.. ■ . np, compr.e.ndida én lat ;derlos víctimas del ,Dos, de Mayo de 13o3 D. Tomas Infante. ‘l ' en Madrid^ -n.-a .-bidhst ws. . r-, D. Antonio Freí re y.Cástríllon. . 'un; CAMBIO* DSL »JA, . ohcwJ-’ i;[ D. Tomas del Rio. !. '-i XI . ¡íi fir . í landres $6j.JiParis ;r $, 18 á. i^^^tandfr ijtócfic. a par. ,’ D. Antero Cantón. .. ;l &lt;T . ? .m- ,-í J.R'iibaq ¿i. daño. .Cádiz:4...idenv!4i$énllá.rí. idern.—^’…</t>
  </si>
  <si>
    <t>Freire, Tomas Soto y</t>
  </si>
  <si>
    <t>Tomas Soto y Freire</t>
  </si>
  <si>
    <t>…brerizo, y en dias Reales de infantería y caballería,y en ti ejercito, estos son : esta corte en la de Novillo , calle de la Concepción gciónima, y D. Manuel Diez Falcon de Prado, D. Tomas Soto y Freire, en.el almacén de loza , calle de Jacometrczo, casa chica del mar D. Ramón Mcndívil y Roverti, D. Fernando Verdugo y Tama- ques de Villadarias. yo, D. Josef González Vega y Cutre, D. Antonio Torres y Quintanilla, D. Manuel Camarero y Rodríguez, D. Joaquín Riq…</t>
  </si>
  <si>
    <t>Fremont</t>
  </si>
  <si>
    <t>…to para 40Q hombres. Con esta ' ' «AyerTondeárón en Grofetádt el Intrépido Cattarh, capitán precaución quedaría cubierta nuestra frontera, y se impediría que {kheulle., y-Fulgor,. capitán Fremont, cofí bandera tricolor^y nadie.pudiera internarse en Francia. Añaden que en el departa lós elos' fueron admitidos en virtud de órdenes de S. M. I. Esta mento del alto Rhin debe establecerse otrp campamento,.cuyo ob noticia debe ser tanió ‘mas grata para los f…</t>
  </si>
  <si>
    <t>Frimont</t>
  </si>
  <si>
    <t>…mueve á recomendar á vuestra inmediata consideración pero en 1819 se aumentaron hasta 8o§. Los regimientos que el las medidas que deben tomarse para asegurar el ejercicio de la au general Frimont destina para Ñapóles sé hallan en el ducado de toridad Real, en el caso que Dios disponga terminar mi vida an Módena, en donde ocupan las plazas inmediatas á Bolonia y tes de qqe mi sucesor llegue á mayor edad. Me hallareis pronto Ferrara. para auxiliaros á l…</t>
  </si>
  <si>
    <t>…odas las plazas fuertes de la confederación germánica Milanesado.iUn cuerpo, todavía mas -numeroso, mandado por el M han reforzado tus guarniciones; y en las provincias nnianas sé general Frimont, guarnece á Verona y demas ciudades de la par be aumentado considerablemente él ejárcito ptusiano. te oriental. Parma.;:Pla«nc¡a1, Módena, Reggio, Guastalla y las En fin la Díeta de Hungría acaba de conceder al Emperador plazaS que pertenecen á.los.estados he…</t>
  </si>
  <si>
    <t>Fritpont</t>
  </si>
  <si>
    <t>…n la ordenanza. Cuando por ser inútiles los pinos lán , en donde conferenciará con el Archiduque Virey y con el : w permitan cortar en todo tiempo, se harán rajas ántes de sacarse barón Fritpont, general en gefe dél ejército de Italia. del pinar. Ayer se celebró en el cuartel do los inválidos eí aniversario Art. 13. Las licencias que se concedan pór esta Cónservadtf- dé la batalla de Leipsick con toda la pompa y aparato militar qué &gt;ú para cortar árb…</t>
  </si>
  <si>
    <t>FriU</t>
  </si>
  <si>
    <t>…q v 17. .D.;R»blode Su.María, el P, Picgo .Eaj.ñ62» Fr. Gej.;.. En socorro de cdaiu^ndí^’^aliB1043* 4c “ínibot. . , ;.,-v¡ xóniaio G.taclañi, D. Josef del Campillo , el_. Cwóenal D. FriU)^ íexos, " se ii á it^ioy c r( i ció ■......... i........... j .8oe. C-&gt; cisco dé,MendózHjy D. AlfonSo.de CartagopíH-yírnirf . . ^^5n.ál^!pidc.!,ftníilli&gt;s1\íjw!'f!,^^c* 7rV*W9&amp; • - '• ¡» „'ij í *8, o lP-;J!édro .Fcrnipde? .de Velasco , J[iwn. Eebastian del d…</t>
  </si>
  <si>
    <t>Fsxna, D-</t>
  </si>
  <si>
    <t>D- Fsxna</t>
  </si>
  <si>
    <t>…s , adelantado de I4 FI0- D. Gerónimo de la Escdsura—Oda én celebridad del feliz enlace.:: rida, y el conquistador de Tenerife Alonso de Avilés. .X . de nuestro,amado Soberano el -Sr. D- Fsxna»do ivn con.DbííA »Nos encargan igualmente rindamos,lá» mas expresivas, gracias Maria Csjstina he Boáaói(,por D. Antonio; de la Escosura y por.su Real munificencia', manifestada én lá Real orden de 1.? de Hevia. Se hallarán en la librería de Cuestan ' /! 1; ■…</t>
  </si>
  <si>
    <t>Ftitttqüera, Jaime</t>
  </si>
  <si>
    <t>Jaime Ftitttqüera</t>
  </si>
  <si>
    <t>…onería de oro, plata tres la leche sola', en; opiniori'dél'Sr/Ccbbett, es-méjOr’bebida y tejidos imitados al bordado/". ........... que la cerveza fuerte. ' i . ' ’ ■■ Salamanca , D. Jaime Ftitttqüera , objeto? de filigrana de plata. Conviene ordeñar bien las vacas sin dejarles una gota de leche Madrid, Escudero hermanos, botones de asta, pesuña y ba én las tetas. Está averiguado "qué'la'última azumbre que se saca llena.' ..................................…</t>
  </si>
  <si>
    <t>Fuente, Cayetano de Ramos</t>
  </si>
  <si>
    <t>Cayetano de Ramos Fuente</t>
  </si>
  <si>
    <t>…lleros. Menciones, hpmrtficas. En cuanto al material no se traen mas que los cañones y cureñas del parque de sitio del cuerpo de expedición; al reata será entre Llanca (Asturias), D. Cayetano de Ramos Fuente, es critura.</t>
  </si>
  <si>
    <t>Furkañdo</t>
  </si>
  <si>
    <t>…tunela. Rotonda. Triciclo. Idem con el Emperador de las Rusias en 1801, 4.°. papel • ^De Bayona i :,#tí rústica 1. - 7 Inm........... ad 21 *18 id- .. ' Ideni con el Rey nuestro 'Señor D. Furkañdo vii y S. M. - Vitoria...... 118 roa 8d 78 • •• - 33bnesa «n 1814^ 4.t;;rústica 4 rs. Búrgos........... aoo 182 id4 148 ■■'.'64 \ Tratado de Iss^ obligaciones del hombre, por, Esooiquiz, 8.^, Madrid........... 370 320 *70 250 ido ■ papel a. rs., pergamino urri…</t>
  </si>
  <si>
    <t>Fushabiéndosele, Justo Pastor</t>
  </si>
  <si>
    <t>Justo Pastor Fushabiéndosele</t>
  </si>
  <si>
    <t>…cuya Biblioteca valenciana dé los escritores que florecieron hasta descripción se halla depositada en el Real'Conservatorio1 de Artes; nuestros.días, y de los que aun viven , por D. Justo Pastor Fushabiéndosele expedido' por el supremo Consejo de Hacienda la ter, socio de mérito de la Real sociedad económica de Valencia: dos tomos en folio. Contiene el primero im catálogo dé los ára- Real cédulq de dicha gracia. . ' bes de este reino que se distinguieron en la, lite…</t>
  </si>
  <si>
    <t>FViñda, Rlmoo</t>
  </si>
  <si>
    <t>Rlmoo FViñda</t>
  </si>
  <si>
    <t>…nte al Banco de S. Feíháñdo; en Barcelona en la 1¡ración dé lá dé Alfáío, ó6¡sjfadó de Tarázona, por promoción bi éria de Gorchs; en Valencia en lá de Mallen ;en Cádiz en lá de dé D. Rlmoo FViñda, i D. Eustbló Tomás González; y pira Mortal, y en Santiago en h/de Conipafíél. EN LA IMPRENTA REAL.</t>
  </si>
  <si>
    <t>Gabaldon, Antonio Ma</t>
  </si>
  <si>
    <t>Antonio Ma Gabaldon</t>
  </si>
  <si>
    <t>…tuvieron exámenes públicos los días 18 y 19 de Junio último bajo Cádiz en la de Castillo; Sevilla en la de Caro; Granada en la de la presidencia de su ayuntamiento y dirección de D. Antonio Ma Gabaldon, y en Zaragoza en la de Pardo. ría Francés, maestro principal. Se presentaron á los ejercicios 15 ____Se halla vacante una plaza de catedrático supernumerario del jóvenes de la clase de rudimentos en latinidad, 15 en la de sinta Real colegio de medicina y cir…</t>
  </si>
  <si>
    <t>Gabarró, Magín</t>
  </si>
  <si>
    <t>Magín Gabarró</t>
  </si>
  <si>
    <t>…Roma hacen mención del siguiente'ejemplo Arias. de longevidad muy notable, sobre todo en los países' meridionales. En las cercanías del lago de Trasimeno acaba de molrir ún labra D. Magín Gabarró , oficia! cuarto de la administración prin dor á la edad de 123 años y ri meses. E§re anciano nació el p de cipal de correos de Léíidi , ha puesto-á: la disposición del Rkv Abril de 1726; contrajo segundo matrimonio á 101 años; y nuestro Señor varios document…</t>
  </si>
  <si>
    <t>Gabarron</t>
  </si>
  <si>
    <t>El Sr. Gabarron leyó varias observaciones de asma curado ■ llegar á tiempo, continuará abierto el concurso hasta que finalizapor el régimen antiflogístico, cuya censura fue encargada al in 1 dos todos los ejercicios remitan los. jueces sus respectivas censu frascrito, secret…</t>
  </si>
  <si>
    <t>Gafcia'bóñcélú</t>
  </si>
  <si>
    <t>…e,unó y 01ro, ¿exó, y éfie a,D.,:Miguel de Echarr/, pata que .dép'fo de.j 5&lt;Uas com-i escogidos los internos entre familias honradas de todas las.provih- parezcan,^,¿1 juzgado del Sr. Gafcia'bóñcélú ciás, y mantenidos algunos por el Real erario^y loséxternós giisr Mejía , ¿ usar de su derecho ; pues de no baceiio les parará-perteados a sus expensas, ó auxiliados, si son póbrés, con una pensión.. juicio.. ..,u rr,;j .,!,*!&gt; La réligibn'y la moral, sin las…</t>
  </si>
  <si>
    <t>Gagrigues, Juan Bautista</t>
  </si>
  <si>
    <t>Juan Bautista Gagrigues</t>
  </si>
  <si>
    <t>…huevos, Idem, I). Antonio Sánchez, pelucas y postizos, azúcar y leche. Salamanca , D. Miguel de Lis, curtidos' (2) El rods es una medida inglesa que equivale á 98,48 esta Madrid , D. Juan Bautista Gagrigues, objetos de hoja de lata dales cuadrados españoles. charolados, ...... - (3) Llámame asi porque son de figura de pilón de azúcar.</t>
  </si>
  <si>
    <t>Gal, Guadalupe de</t>
  </si>
  <si>
    <t>Guadalupe de Gal</t>
  </si>
  <si>
    <t>…. Madrid. nueva. 3,609.... 400...... . Reus. __Se cita á los herederos de Doña Isabel de la Roche, come a,100.... 400............ Patencia. sucesores en las acciones y derechos de Doña Guadalupe de Gal1,040.... 400.............. Madrid. vez , uno de los cuatro herederos de los Excmos. S^es. D. Bernar 1,583... 406............. Reus. do de Galvez y Doña Feliciana St. Maxent, pan; que dentro del . 400 -......... Madrid. término de go días se presenten cn $i ju…</t>
  </si>
  <si>
    <t>Galaup, Domingo</t>
  </si>
  <si>
    <t>Domingo Galaup</t>
  </si>
  <si>
    <t>…7 A A. corttinuan sin novedad en $ü importante sa Idem, Dí Josef Peira, tejidos-de seda, punto imperial. lud en esta capital. - ' , Idem, D. Josef Rogént-, algodón hilado- ¡ Idem, D. Domingo Galaup/algodón hilado. continuará.") Continúa ti artículo de la Cracetaánterior sóbre la exposición de ; ' r' ■ t ,; • . los froductos de la industria española , y premios concedidos. VARIEDADES. ' 1 Siguen las medallas de plata/1 • AcKicutTtiRA.__Cuidado con las va…</t>
  </si>
  <si>
    <t>Galindo</t>
  </si>
  <si>
    <t>128</t>
  </si>
  <si>
    <t>…de Febrero; Trigo ta 4 20:cebada 9: aceite 36. y dós cerdos.en vara sin pagO alguno. i n , í, -. Galici¿&gt;&gt;,3Í de Enéro^-jCWsi/í». Trígo, fanega'37: centeno ——-Poe providencia, del Sr. Galindo se cifa á los que te crean st8: maíz's^i.cebada 39; vino,’10 4 18. *, teñera derecho-i Ios-bienes que. hayas quedado&gt; ?or abintéstMo de \ Oren*/. Trigo. 45: centeno,.ao: maíz' 15:, vino, carga l8o.; p..Qndid« Gómez dp Agüero, vecino qui filerde la villa de Al…</t>
  </si>
  <si>
    <t>Gallardo, Rafael</t>
  </si>
  <si>
    <t>Rafael Gallardo</t>
  </si>
  <si>
    <t>…Pan- rústica y 136 en pasta, y en las provincias 8 rs. mas por los por corBó, y ño haber tenido efecto el nombramiento hecho en Don tes y derechos. Marcos Vázquez, y por muerte de D. Rafael Gallardo, á Don ____El experimentado Cazador y perfecto tirador, compuesto Josef, Antonio Palomino y D. Juan Ortiz: para otrá ración de la por D. J. M. G. N. Obra útilísima á .todo aficionado al arte dé cátcdral de Cartagena, por fallecimiento de D. Salvador Cañadá, c…</t>
  </si>
  <si>
    <t>Gallega, V.</t>
  </si>
  <si>
    <t>V. Gallega</t>
  </si>
  <si>
    <t>…compone de la ciudad y 43al 'Cádiz id. 14. Correo español núm. 3, da la Habana. deas dé su jurisdicción: la dotación es de 400 ducados, ademas de Id. 16. Fragata española Céfiro, capitán D. V. Gallega* , de los emolumentos que le proporcionan sus visitas. Los pretendien la Habana, con azúcar, añil y café. tes dirigirán las solicitudes al secretario del ayuntamiento antes Mahon id. 6. Bergantines españoles de guerra Realista y del 31 de Julio. F.N LA IMPREN…</t>
  </si>
  <si>
    <t>Gallego, Juan Nicasio</t>
  </si>
  <si>
    <t>Juan Nicasio Gallego</t>
  </si>
  <si>
    <t>…encia de Madrid en su empleo de directo^ ge de Frías, D. Mariano Josef de Larra, D. Francisco Martínez de neral, con amplias facultades para cooperar por sí, ó de acuerdo la Risa, D. Juan Nicasio Gallego, ’D. Eugenio de Tapia, Don con las fuerzas francesas de mar y tierra, á- lograr la libertad del Ramón López Soler, D. Manuel Joséf Quintana, D. Ventura de Ruy, encerrado por una facción dentro de los muros de Cádiz. la Vega, D. Alberto Lista, D.Ancel'de Saave…</t>
  </si>
  <si>
    <t>Gallegos, Josef</t>
  </si>
  <si>
    <t>Josef Gallegos</t>
  </si>
  <si>
    <t>…críticas colocadas al fin de cada tomo, y y_ resultando de las diligencias practicadas ser uno de los partícipes escritas con el objeto de que contribuyan á formar el gusto de la D. Josef Gallegos,cuyo paradero se ignora, ha acordadotambien juventud estudiosa, asi pm la parte de composición, como en ,1a se anuncie para que llegue á noticia de este interesado, y le pare de versificación y de estilo. Sé ha dado rn aumento muy conside el perjuicio que nay…</t>
  </si>
  <si>
    <t>Galli, Mariano Saleta y</t>
  </si>
  <si>
    <t>Mariano Saleta y Galli</t>
  </si>
  <si>
    <t>….’,' v\ francés por J. Coster, doctor en medicina -de la universidad Parist.qegunda edición, con adiciones importantes; y traducida al: , ■;i.-.f . h. avKo9. u-J¡ '&lt; • español por D. Mariano Saleta y Galli, iicenciado de medicina y En la Real capilla del Rey nuestro'Señor ce halla vacante la- cirúgía: médica. Se hallará en Madrid en la librería de Sojo, á 10 tercera (plaza de tiple dotada con iq9 rs: Ón. anuales) con opcion rs. en rústica y zo en pasta; y en la…</t>
  </si>
  <si>
    <t>Gállirá, Pablo</t>
  </si>
  <si>
    <t>Pablo Gállirá</t>
  </si>
  <si>
    <t>…tiene solo un campo de 40 ó pocos mas rods y algo alfabeto^, viñetas , florones, cenefas y demas adornos. en los baldíos. Supongamos que' solo tenga los 40 rods de tierra Matará, D. Pablo Gállirá, tejidos de punto de algodón. limpia con su casita y accesorias , y que -no cuente cón mas terre Madrid , Uriarte y compañía, gaioncría y obra de tirados de no para mantener su vaca. oro y plata. AL suponer que tiene solamente los referidos 40' rods de tier B…</t>
  </si>
  <si>
    <t>Gallo, Andres Diaz de</t>
  </si>
  <si>
    <t>Andres Diaz de Gallo</t>
  </si>
  <si>
    <t>…aquel la hermosura-deque es capaz: que tes mas cercanos las que se hallen vacantes. todos los caminos que vienen á ella desde una determinada -dis ....... Se desea saber ti existe D. Andres Diaz de Gallo, que re tancia se vestirán con el.frondoso y fuerte álamo, con el variado sidía en esta corte, y pasó hace años á ía ciifdad de L^ma:.quien j útil castaño de las Indias/¿on él placentero árbol del amor, la tenga noticia*: de sir psr»dero »e íervirá :piftic'ip…</t>
  </si>
  <si>
    <t>Gálomarde, Francisco Tadeo de</t>
  </si>
  <si>
    <t>Francisco Tadeo de Gálomarde</t>
  </si>
  <si>
    <t>…e algunos debates, en. que • Por el correo dé esté dia recibo una Real orden- de S. M. co E se efectúe inmediatamente él alistamiento pedido: por S. M. Por municada !por el Excmo. Sr. D. Francisco Tadeo de Gálomarde, consiguiente, habiéndose;concluido este asunto. , se espera que la secretario de Estado' y del despacho universal de Gracia y Justicié, Dieta cerrará al instantesussesiones, y que la familia imperial se con fecha de 7 del corriente, que á la letra dice asir…</t>
  </si>
  <si>
    <t>Galvez, Josef</t>
  </si>
  <si>
    <t>Josef Galvez</t>
  </si>
  <si>
    <t>…e sean demasfadü impotetites. 1 £ a dighádó acceder á la solicitud del teniente de carabineros.de La deserción del bájfde Scfitari, si so ba de creer i Otros parcostas y fronteras D. Josef Galvez, concediéndole derecho al fes,er la causa secrétá dé Atos Movimientos, los cuales ofrecen Monte por los 7,500 reales del sueldo de su anterior destiló , de por estérmismo raUchos: mavpeligros al gobierno otomano , por que sufrió los respectivos descuentos; cu…</t>
  </si>
  <si>
    <t>Gaminde, Benito Felipe</t>
  </si>
  <si>
    <t>Benito Felipe Gaminde</t>
  </si>
  <si>
    <t>…mas terre Madrid , Uriarte y compañía, gaioncría y obra de tirados de no para mantener su vaca. oro y plata. AL suponer que tiene solamente los referidos 40' rods de tier Bilbao, D. Benito Felipe Gaminde, lavado de lana en vivo. ra , suponemos por decontado que en ellos no hay árboles, y que Madrid, D. Josef Antohió Uceda, pájaros disecados. éstán bien limpios en la primavera. En esta época se cavan bien: Idem, D. Francisco Izquierdo, obras de tirados de oro…</t>
  </si>
  <si>
    <t>Gándara, Juan Francisco</t>
  </si>
  <si>
    <t>Juan Francisco Gándara</t>
  </si>
  <si>
    <t>…egorio doti Express.") . de la Lastra, vacante por fallecimiento de D. Juan Rop-, , uamu. ••■ • • 7-. g‘fo; pasit otra cat^ngí* dé fe&lt;^f4 .d«.Tofedq, vacaste pty fa llecimiento de D. Juan Francisco Gándara, á D. Cirilo Simón Taxis *3 de Mayo,' ' Carrillo.. , , \7, j Bolsa de ayer. Cinco por ciento consolidados 104 f, , A.cpqsulto de la CáCMM M fo MTVjdo S. feL. 0pn&gt;k».r ¿aja la clones del banco 1912,5»; Empréstito ReaJdfrEspafu 86},Reata regencia de la audienci…</t>
  </si>
  <si>
    <t>Gandarias, Perfecto</t>
  </si>
  <si>
    <t>Perfecto Gandarias</t>
  </si>
  <si>
    <t>…cios se hermosean diariamente, y es de ____Viages de Florentino: novela moral y divertida, compuesta desear que los arbolados y plantíos no queden en olvido, ya que el por el Lie. D. Perfecto Gandarias, abogado de los Reales Con pais se presta con tanta ventaja i su reproducción. sejos. Para hacer gustosa y atractiva la lectura, el autor ha procu EL tiempo es muy favorable en todo el principado, y promete rado exornarle con episodios varios, curiosos y dive…</t>
  </si>
  <si>
    <t>Gangoiti, P.</t>
  </si>
  <si>
    <t>P. Gangoiti</t>
  </si>
  <si>
    <t>…!3Ínii v..r.'l tercero y último de dicha obra. Nfimeros: AdininistrKioncs. —... Colección de muestras dal carácter bastardó, por D. J. H. de • r" i" . "Tr ’r ' Zafra, grabadas por D. P. Gangoiti. Se vendén én la librería dé irfidrid; '8óbd'pií¿‘fi.^ilí^:i Gila, en el almacén de papel de Bueno, calle del Carmen, y en ’S^Vrlli. - " - el de Lardlez, calle di la Concepción gerónima-, á 12 rs. el cuan,*35~« jibs7n,j '’or: íi;r. í-j:i"lacári. derno, compue…</t>
  </si>
  <si>
    <t>Gaona, Juan Manuel de</t>
  </si>
  <si>
    <t>Juan Manuel de Gaona</t>
  </si>
  <si>
    <t>…. Los de 100 id. desde 21 del mismo* y Granada................;.............. t). Francisco dé Paula Vejarano. Los de 50 desde el dia 6 de Julio. Guadálaj ara..................... D. Juan Manuel de Gaona. Las inscripción*» séráa entregadas desde el i.s de julio; y en</t>
  </si>
  <si>
    <t>…lar, y Noriega. el debido arreglo. - ¡ .■-. &lt; Granada................ D. Francisco de Paula Vejarano, Los extractos de inscripción de la deuda consolidada de 5 Guadalajara........ D. Juan Manuel de Gaona. por 100 msfetible, las certificaciones de la misma clase de deu Jaeti............... ....v., Sres- Viuda de Jauret é hijos. da no trasferible, y los residuos de inscripciones procedentes del León................ ........ D. Francisco Salinas. Complementó de…</t>
  </si>
  <si>
    <t>Garai, Josef</t>
  </si>
  <si>
    <t>Josef Garai</t>
  </si>
  <si>
    <t>…uela. di cepfUntí agravi /&lt;*; mono,.de dicha ópera-puesta para piano solo,, Honores de Secretarios de S. M.' &lt; ¡ á 4 rs. Duetto, Ah se puoi cosí lasdarmi, para piano solo 7 rea-’, D. Josef Garai. ,ci : , ; les. Duetto, Parlar splegar non posso, para piano solo * 6. Ple D. Ceferino de Cevallos. : ' ■ r garia , todas-de la misma ópera, para piano solo á 3 rs. Coro, de D. Santiago Capetillo. Guerreros, Regtta ii, terrpr del Tañeredo,, para piano solo, á…</t>
  </si>
  <si>
    <t>Garaicoechea, Juan Francisco de</t>
  </si>
  <si>
    <t>Juan Francisco de Garaicoechea</t>
  </si>
  <si>
    <t>…onstruir los instrumentos que despue^ po Enterado el Rey nuestro Señor del expediente instruido £ drían servir en cualquiera otro lugar, ascendía á 15tí rublos dividi instancia de D. Juan Francisco de Garaicoechea y D. Martin de dos en 300 acciones, de las cuales la sociedad determinó tomar Guisasola, del comercio de Cád z, sobre los derechos de puertas jiór su cuenta 40 acciones, y á su ejemplo los individuos de ella que deben pagar los cacaos procedentes de tas provincias de las…</t>
  </si>
  <si>
    <t>Garayavieta, Josef Manuel de</t>
  </si>
  <si>
    <t>Josef Manuel de Garayavieta</t>
  </si>
  <si>
    <t>…1.* una rebaja considerable en los de la santa iglesia Catedral de Palencia, por muerte de D. Bernar impuestos: 2.* disminuir mucho los gastos: 3.a poner en circula do Mañueco, á D. Josef Manuel de Garayavieta; y para una ca ción valores mas sólidos. nongía de la catedral de Avila, por la de D. Andrés de Toro, á Después de alguna discusión se suspendió esta por ser muy D. Francisco Cortés Merino. tarde, reservando continuarla en otra sesión. El Courier no conviene…</t>
  </si>
  <si>
    <t>García</t>
  </si>
  <si>
    <t>…de Vales Se emplaza á Bernardo Tapia y su muger Isabel Alcalde, para 34 á.J._JDeúda consolidada con interes de ,5 por 100, á dinero 46. que dentroude ocho dias eomparezcan ante ft Sr. García .Doncel, . .Idem liquidada con-ídem áopapei 14 I4^iy 15.__Idem sin in- por la escribanía de Raya &lt; 4 usar de su derecho en razón de la *em. ¿¿.¿¿Accionas &lt;kl banco, cada una i^f pcsos fuertes. ■ instancia hecha por Juan'Clemente de 4.Vega, vecino dp esta cort…</t>
  </si>
  <si>
    <t>García, Antonio</t>
  </si>
  <si>
    <t>Antonio García</t>
  </si>
  <si>
    <t>…ridad que llegó á andar en una hora 1 i á 15 .millas. Pero habién NOTICIA. EXTRAORDINARIA. dose construido con alguna precipitación el carruage. y todo su Parte oficial que el Sr. coronel D. Antonio García, comandante aparejo, no salió con la solidez que debia, asi es que soplando de auxiliares de caballería del Bajío, dirige á esta comandan con alguna violencia un Nordeste se volcó, sin qué ninguno1' de cia general. los pasageros recibiese daño notable. Inmedi…</t>
  </si>
  <si>
    <t>García, Arcadio</t>
  </si>
  <si>
    <t>Arcadio García</t>
  </si>
  <si>
    <t>…dirigirán en .Madrid i D. Manuel Eernandcy .de 10: avenad: vino, cántaro 44: aceite, arroba 48. (J5e concluiráJ los Ríos, calle■ de Jaconietrezo, núm. 12,cuarto 2®, yen Sevilla 4 D. Arcadio García , calle de los Abades,'núm. 28, junto 4 la casa arzobispal. .. CA MI IOS DEL OIA. — ..... Se cita 4 los parientes ¿ interesados 4 los bienes quedados por fallecimiento de Antonia de Motilla, muger que fue de Ma lóndrés 36f 4 $—París 15 19 s. 4 i61¡b.,__Santan…</t>
  </si>
  <si>
    <t>García, Benito Bernardo</t>
  </si>
  <si>
    <t>Benito Bernardo García</t>
  </si>
  <si>
    <t>…anta el Si. GalíndoValcaldeáe Catay Cor-, lsas especiesde pesadilla. 1 té, por la esc/ibanía de Huerta rádeducir su derecho en lot fdftoa 1 ■■ f .. VÁltECIDOe. qua contra él sigue D. Benito Bernardo García de la Fuente, ma . Octubre..... Hombres 47 Mugiré» óz Niños 36 Niña ga 177. rido de Doña Ines de Rueda y Medina, patronos del Real de la Noviembre. Hombres 48 Mugeres 51 Niños 50 Niña» 19 168. gos que fundó D. Diego López de Medina; pun da lo contraria Diciem…</t>
  </si>
  <si>
    <t>García, Francisco</t>
  </si>
  <si>
    <t>Francisco García</t>
  </si>
  <si>
    <t>…ier to tenian que poner toda su atención en la venta. El referidomente que SS. AA. RR. los Serraos. Sres. Infantes. Ochoa mandó que saliese de su gente, una guerrilla al mando del teniente D. Francisco García. Este avanzó con tanto denuedo á Is El Rey nuestro Sefior por su soberano decreto de 25 del cor venta que luego entró en ella, y como las paredes de un costadoriente se ha servido reunir la capitanía general de Guipúzcoa al vireinato de Navarra, nombrando par…</t>
  </si>
  <si>
    <t>García, GaipK</t>
  </si>
  <si>
    <t>GaipK García</t>
  </si>
  <si>
    <t>…ica.ettfjar^cribanía de bfejía. sázu»Zjitíb?*’raiug «vi«js.isftMwílP mm.-s yclcofóniil Jacqucminot)t con los duouu9p5x.de la•«VjKGRcorona. ____Se cita en el, término de, jo^días á D. GaipK García . psdre írhu' otnaú' \ , Iwt en q .y legítima *lmin¡»tradar deiD.'Erancisco.G!atC)aí.SJmcbez/4e.,SilSl¿í) sil urrf. m&gt; Otsq ; '•?' yeir#, pare quo comparezca 'én .el juzgado.-del nSr. Doncel ,, poír ai,L «rv-'sii. íil&gt;sbui t’&gt;letiqp m -unva ,1a ^scribanía de…</t>
  </si>
  <si>
    <t>García, Gaspar</t>
  </si>
  <si>
    <t>Gaspar García</t>
  </si>
  <si>
    <t>…pasarán á la librería de Razóla ¿ recibir el cada una r8¿ pesos fuertes. cuaderno 14, y pagar el que sigue— ...Se cita y emplaza por el preciso y perentorio término de 30 dias, á D. Gaspar García, padre y legítimo administrador de Don Francisco García Sánchez de Silveira, para que comparezca en el juzgado del Sr. Doncel teniente corregidor de esta villa, y por la ANUNCIOS. escribanía del número de Sancha, donde se le notificará el conte nido de cierto…</t>
  </si>
  <si>
    <t>García, Ignacio</t>
  </si>
  <si>
    <t>Ignacio García</t>
  </si>
  <si>
    <t>…y Escocia, y después de un maduro nos revoltosos, que son fós siguientes: D. Esteban Aguirre, Don eximen hemos adaptado la jurisdicción de los tribunales supremos Bonifacio Rojas; D. Ignacio García de la Mora, D. Hilario á las necesidades de un pueblo ilustrado, industrioso y empren Benitez, D. Miguel Villegas, D. Pedro Silva, y el presbítero dedor. D. Josef María Sánchez (tódos diputados del congreso.)** «Tais han sido, Señor, loa objatot mas important…</t>
  </si>
  <si>
    <t>García, Jesualdo Josef</t>
  </si>
  <si>
    <t>Jesualdo Josef García</t>
  </si>
  <si>
    <t>…. Obra útilísima á .todo aficionado al arte dé cátcdral de Cartagena, por fallecimiento de D. Salvador Cañadá, cazar por los virios secretos que en ella se manifiestan á todo gé á D. Jesualdo Josef García: para otra de la de Segovia, por des nero de caza: conocer en los montes donde están encamados los titución de D. Luis Perez Rozas, á D. Baltasar Catalina: para conejos, venados&amp;c.:modo de tener buenos perros, saberlos criar ¿Ira de la dé Plaséñcia, por muert…</t>
  </si>
  <si>
    <t>García, Josef</t>
  </si>
  <si>
    <t>Josef García</t>
  </si>
  <si>
    <t>…ue otras. A un labrador le sale mejor lá:cuenta de te Idem,'D. Juári Lac'o'mbé, gulntes y pieles preparadas. ner vacas inglesas de la inferior'calidad, porque solo comen 70 á Idem,D. Josef García 'Rodríguez , perdigones y mostacilla. 80 libras de buena yerba fresca cada 24 horas. Idem, D. Francisco Lor'enz'0, instrumentos de matemáticas. Pero como se haya de sacar ésta cantidad de un campo de 40 Valladolid, D. Valentín-Vaívjerde, curtidos. rods (2) es…</t>
  </si>
  <si>
    <t>García, Narciso Manuel</t>
  </si>
  <si>
    <t>Narciso Manuel García</t>
  </si>
  <si>
    <t>…ormación nuestro Señor nombrar para dos canongías, vacantes en la iglesia del' índice general latino y castellano de todas las sustancias qué catedral dé Santander, por ascenso de D. Narciso Manuel García se compone, y cuando estaba muy adelantado sobrevino uña fuer i canongía de la de Málaga, y fallecimiento de D. Francisco Al- te indisposición al encargado de su redacción. La obra se halla ve buerñé ¿ á D. Josef Ramón de la Peña y D. Josef Bárnola: para nal…</t>
  </si>
  <si>
    <t>García, Pantaleon</t>
  </si>
  <si>
    <t>Pantaleon García</t>
  </si>
  <si>
    <t>…ueda irritar los ánimos.Se cree qué esta orden se g.° «Que estas noticias las hubo dicho González por conduc debe al condé Diebítsch, pues, aseguró á los habitantes mas nota to de D. Pantaleon García y de D. Santiago Gordíllo , ambos, bles de Andrinópolis que el bajá de Scútari no entraría en la ciu vecinos de Chilecito, y yernos del arriba mencionado D. Josef San dad, ni tendrían qiíe tpmer -ñmguna persecución ínterin cumplie Román f los cuales llegaron…</t>
  </si>
  <si>
    <t>García, Tomasa</t>
  </si>
  <si>
    <t>Tomasa García</t>
  </si>
  <si>
    <t>…ñón, bordado de flores crito por A. L. J- Biyle y traducido al castellano, está ya venal hecho de cintas. ! en las librerías siguientes: Madrid, viuda de Cruz; Cádiz, Hortal Idem, Doña Tomasa García, bordado. 'í y compañía; Barcelona, Piferrer; Valencia, Cabrerizo; Salafnárt* Idem, marquesa de Mal pica, aceites. ca, Blanco; Santiago, Rey Romero, y Pamplona, Longas. Sé Granada, I&gt;. Josef Linares, D. Plegó Hernández y D. Ra Vende toda-la obra á 24 rs. en r…</t>
  </si>
  <si>
    <t>García’, Angel</t>
  </si>
  <si>
    <t>Angel García’</t>
  </si>
  <si>
    <t>…rdhibiénido la trrciilacion- :de élgddónés de lü clases ^ue '¿L, VEl Castillo misteriosOf é él' Huérfano- heredero, tiovela in* se señalan.(.Id.') glesa, traducida-del francéé ñor D. Angel García’, distintú tta* dsiccion'fe lá anunciada en la Qaieéta'núm. 131. fe hallará da cion del reino. ,(W.) , verúa ói esta corte en la librería de Sanz y en las priqérpálés dé Jaii Ofré^sdbre el thodo de expedir lai certmeaeioacs de eridJto provincút; en aquella á 8…</t>
  </si>
  <si>
    <t>Garieta, Rafael</t>
  </si>
  <si>
    <t>Rafael Garieta</t>
  </si>
  <si>
    <t>…rra. Habrá también úna ocultación de Vénus con lé luna. JCtot orden sobre privilegios para máquina* drputees artesiano/. 1831. Eclípse de luna._Ocultacion de Júpiter con la luna._ D. Rafael Garieta, del comercio de esta córte, hizo presente al Eclipse de Mercurio por el sol_-Ocultac¡on de Saturno por la Rby nuestro Señor que han llegado á su poder dos juegos de má luna. '*&gt; quinas para abrir pozo» artesianos, y que su ánimo es establecer 183a. En este a…</t>
  </si>
  <si>
    <t>Garlos</t>
  </si>
  <si>
    <t>…Reales sitios. g.° Que se abonen los haberes lativa á la liquidación y pago de créditos procedentes del reinado devengados durante la invasión por las viudas y huérfanos de la del Sr. D. Garlos iv en los ramos de su Real servidumbre, con Real casa , capilla , cámara y caballerizas, hayan residido ó no en sultaron al Rjsx nuestro Señor lo que' tuvieron por conveniente país libre, cuidando: por todos los’medios posibles, respecto á al las personas de…</t>
  </si>
  <si>
    <t>Garoz, Benito</t>
  </si>
  <si>
    <t>Benito Garoz</t>
  </si>
  <si>
    <t>…sladarse después ■ á' Tulczyn. El general coro de la santa primada- iglesia deiTolédo, vacante por promo Kisseleflf pasará el Danubio por Brailow, y desde alli irá á-Jassy ción de D. Benito Garoz, y falleeim lento de D. Evaristo Gonzá porGalárz. lez, á D. Deogracias Marcelo do Urda, y D. Joaquín Alvarez ■ ■ S-.-; : . ¿J”. . ' 1 ... ____Las noticias de Roma hacen mención del siguiente'ejemplo Arias. de longevidad muy notable, sobre todo en los países'…</t>
  </si>
  <si>
    <t>Garreta, Rafael</t>
  </si>
  <si>
    <t>Rafael Garreta</t>
  </si>
  <si>
    <t>…eron exámenes públicos los niños con Manuel 'Meneses y Eguia, dirigiéndoles un breve discurso en currentes á sus escuelas de primeras letras, en los dias 3,4 y 3 de idioma francés D. Rafael Garreta. Habiendo SS. MM. manifes Enero próximo. las pruebas que mas de 300 dieron de su aplica tado en todo la mas colmada satisfacción, se presentaron todos los ción y adelanto en todas las partes de su instrucción, fueron tan jóvenes dispuestos á satisfacer á cuan…</t>
  </si>
  <si>
    <t>Garriga, Francisco</t>
  </si>
  <si>
    <t>Francisco Garriga</t>
  </si>
  <si>
    <t>…nio Daban. ; . P. Francisco Careases. ' nD. Ramón Ortiz Otañez. . . ! ' i' D. Bernardo Rui-Bamba. ' &lt;n,: - ^ -i-*í;í; l - D. Pedro Hurtado;de Corcuera. s ■■■ iiu tnusi , O J.TÍJ O D. Francisco Garriga. . v s&gt;.', r ^ y. .1 t\ í{ ’JJ ru.'íwlf o;. D. Gregorio González Azaola. . ví í . , JPpr,;renuncia que ha lfecho *1 R|no- P* -Frz Juaff- ;rf ra B«*UTd» y pór. Real decreto de 2W &amp;:4éuDicietn!^fc4l^P»1y3. de Isakel • Cruces de Comendadores de la Real Ordena-Am…</t>
  </si>
  <si>
    <t>Gaspar</t>
  </si>
  <si>
    <t>…ioude las costas y fronteras deL reino. Juan AgustinfCean Bermudez : Memorias- pata ¡a vida dtl ExLos individuos-pues que aspiren al honor de servir en carabineros^ celentüimo gr. D. Gaspar:‘MeUkor de Jovelisihai, y noticias-'Ana obtendrán su admisión &gt;toaa vez que reúnan las circunstancias* qué líticas dspus otras: un tomac en Ü.anafor¿L-Deieription de la exige el soberano, decreto, hasta completarse la fuerza de que debe eatedral de-Sevilla, t…</t>
  </si>
  <si>
    <t>Gavina, Manuel de</t>
  </si>
  <si>
    <t>Manuel de Gavina</t>
  </si>
  <si>
    <t>…,,r, • ne^ para recibir los Santos Sacramentos, ;con la; explicación del, D. Josef Muñoz Maldonado., , .. , f , Padre nuestro &amp;c. Se halla ya de venta, y podrán acudir, á reco- : D. Manuel de Gavina. ; gerlo los suscriptores á jas librerías .siguientes: MadridRazóla; D. Joaquín López Vázquez. ¡,- t { Zaragoza,,Rolo; Barcelona Brusi y; Sauri; Valencia, Cabrerizo;, D. josef María MonreaU . Sevilla , Caro; Valladolid , Roldan Salamanca, Reyes ; Badajoz,. ■…</t>
  </si>
  <si>
    <t>Gaviria, Antonio</t>
  </si>
  <si>
    <t>Antonio Gaviria</t>
  </si>
  <si>
    <t>…n á la nación con sus luces. Aun la sesión misma, según por D. Primo y D. Antonio Delgado, D. Fernando Btlloch y se trasluce de la relación que se nos ha remitido, se ha celebrado D. Antonio Gaviria, cuatro de los mas tiernecitos, siendo ambas con menos pompa de la acostumbrada. piezas composición del seminarista D. Fermín de ¡a Puente y Totana. (Reino de Murcia) Bajo k presidencia de la juma Aptzeckea; y en seguida oyeron una oda latina recitada por Don…</t>
  </si>
  <si>
    <t>Gcrard</t>
  </si>
  <si>
    <t>…rido en Francia se halla disuelta la Diputados de París del 6 p.-r Mr. Mojé, Ministro de Negocios excomisión encargada de la demarcación de ios límites de las fron trangeros, y el general Gcrard del de la Guerra, han .calmado la teras. agitacion.que había causado el decretó sobre el alistamiento de &gt; o89[ El Scraskier ha pasado revista á las tropas regulares en hombres, pues.han declarado del modo-tn** positivo, y nosotros Staphafio, para lo cual con…</t>
  </si>
  <si>
    <t>Ge</t>
  </si>
  <si>
    <t>…gún lo que se ve en los documentos oficiales, es lo siguiente: la continua acción entre los principios fermentativos que encierra; El 31 de Julio á las 7% de la tarde dió orden el general Ge y hacen que haya continuamente una vegetación viva y animada. ni d , ministro de la Guerra, á Mr: Tourton , mayor general de la Sin los bosques y arbolados no hay que esperar humedad, y guardia nacional, en nombre del duque de Orleans, para que menos aguas; n…</t>
  </si>
  <si>
    <t>Geismar</t>
  </si>
  <si>
    <t>…soberanía nación d , po puede fuerzas se hallan ya én marcha par! sus respectivos destinos. El, to- comprometerse á sostenernos ni 4 desear para no,otros lo qup ppnieitte «eneral barón Geismar . comandante de la primera división ■ driamos querer en el caso de una nueva distribución de territorio, -peedido ya pan el reino de los». Piüaes-Eüjos; y como la* prcien— gKiÁ itini" (Observador austríaco-)</t>
  </si>
  <si>
    <t>…aquel puerto y hermosear la ciudad. ... La división del ejército ruso mas cercana á Varsovia es Ja qifq Abunda el. numerado, pero faltan operarios inteligentes para les dimanda él general Geismar, cuyo cuartel generé sé halla cnKowpo. versos ramos en que allí se trabaja. La atencion.pr¡nc¡pal del Y&gt;’ey Se Cree qué llega á 8o9 hombres la fuerza qqe tjene esta divisio^ se dirige á la marinarse ha limpiado el puerto^ yen algunos pun porque ha debido aume…</t>
  </si>
  <si>
    <t>Geláda, Antonio</t>
  </si>
  <si>
    <t>Antonio Geláda</t>
  </si>
  <si>
    <t>…cuanto-ála cantidad del trabajo que deberá emplear éV-U—. Barcelona, D. Isidro Cruells, algodón hilado. brador cada año, que todo el terreno se ha .de cavar, cinco veces ‘ Idem, ’D. Antonio Geláda, globo terráqueo. del todo; sin contar con el sembrado, cosecha y demas deáígttnps Idem, D. Jaime Búsqueta, estopillas. artículos pequeños; y cree que un labrador diestro cavará i 2 tods -• Madrid , D. Blas Martin, parra artificial. de tierra rada dia. Suponi…</t>
  </si>
  <si>
    <t>Genebriera, Luis</t>
  </si>
  <si>
    <t>Luis Genebriera</t>
  </si>
  <si>
    <t>…shon- algunos profesores destinados étl puntos en que se padece aquella rarlosá la faz dé la Francia^'íjuien juzgará de sil patriotismo,” enfermedad. El académico COrVéspónsal Dr. D. Luis Genebriera, - ' En la revista naeionat,~co\'éb¿Íón de economía política, dedi-^ médico del hospital njilifár de 'la Habana, ha asistido según los cada C'pecialjneaté ála agricultura, industria‘y cothercio se lee el' principios de dicho régimeW en tos años pisados de 182…</t>
  </si>
  <si>
    <t>General</t>
  </si>
  <si>
    <t>…la Cámara adopre la ley pura y simplemente.” Este informe se Segovia go de Agosto. mandó imprimir y distribuir. F.l Sr. presidente leyó después una carta del Sr. conde de Ses- El Sr. General director del Real colegio general Militar, que nraisoiis, que solicita suceder en la dignidad de Par al Sr. vizcon desde el 18 del mes anterior se hallaba en esta ciudad con el obje de d’Ambray. Se nombró una comisión compuesta de los Sres. dé to dé recibir á…</t>
  </si>
  <si>
    <t>Gerard</t>
  </si>
  <si>
    <t>PDF p. 7</t>
  </si>
  <si>
    <t>…os. Con el mismo objeto publicó Otra, pro clama el general Lafayette, diciendo á los soldados.que,f&gt;£, r^jinie— Ya fiemos anunciado en el número anterior que el descontento sen al general Gerard, y asegurándoles que no se les haría,cargo, se manifestó en los habitantes de Paris luego qué -se publicaron de la conducta que habían observado. .'Vi1 los Reales decretos de 15 dé Julio último, disolviendo‘la Cáma Viernes jo. A las diez de la mañana S. A. R.…</t>
  </si>
  <si>
    <t>…el norte, y refrescar los ardientes del mediodía, que Guerra el general Tourton, y á medio dia aprobó y firmó el suelen aniquilar las mas lisonjeras esperanzas del labrador, inter conde Gerard las condiciones que le presentaron los dos oficiales. poniendo en los parages donde tanto convienen unas hermosas bar Asi pues el acta que se fumó a las ocho de la tarde del 2, de que reras de árboles! Porque se puede probar hasta la evidencia, que han hablad…</t>
  </si>
  <si>
    <t>…viduos que concurrieron 4 esta reunión, ni enu F» conde Mole ha sido nombrado ministro de Negocios ex— merar las bendiciones que daban &amp; los libertadores de nuestros trangeros. El general Gerard , ministro de la Guerra. El general compatriotas. Sebastian!, ministró de Marina. Mr. Duponr de l’Eure, ministro ____La noticia de la (9030 de Argel llegó á Roma el i9jde Ju de la Justicia. Mr. Guizot, ministro del Interior. El barón lio. Los gómanos celebrar…</t>
  </si>
  <si>
    <t>Gerárd</t>
  </si>
  <si>
    <t>…así; en-lá tropa cional. deloreinó &gt;al general Lafayette* y ha elevado á la dignidad de tierra como en la tripulación de los buques. El día 31; por la' de« mariscal &gt;de Francia al conde Gerárd. (Monitor.} &gt;u ■ tarde se presentaron^ bordo del navio almirante cinco ó seis tur -i Testimonio. . Los .qut abajo firmamos encargados para- acompa cos ricamente vestidos', éntre ellos uno que había sido ministro ñar al Rey Carlos x y su familia hasta'CherbQur…</t>
  </si>
  <si>
    <t>…rio cerca de nuestro gobierno. ____ El conde de Bourmont escribe de Kasaba con fecha de 17 boló otra bandera tricolor, declarando que no la quitaría sino por de Agosto al mariscal conde Gerard, ministro de la Guerra , di fuerza, ó en virtud de orden por escrito:esta mañana ya no tenia ciendo que aquel mismo dia se habia cnarbotado la bandera trico dicha insignia, de resultas,según dicen,de un convenio celebrado lor : que las tropas se habían quitad…</t>
  </si>
  <si>
    <t>…en casas de campo'muy lindas, á pesar de lo cual no se iiberHemos sabido con disgusto el apuro, cnque*é halla el general tkn de las'enfermedades que OoS'arrebatan'mucha gente: E! general Gerárd con la innumerable legión de pretendientes que embaraza y el ejército suspiran por volver á. Francia, pues temen 'qué Ioj las antesalas del ministerio de Guerra. Por desgracia no es este el últimos acontecimientos sean causa de que los olviden. único ministro…</t>
  </si>
  <si>
    <t>…la tercera parte de esté nú ejercen profesiones liberales. La discusión mas fuerte será sobre mero. (Cot) esta materia. ' De Lóndres nos escriben lo siguiente: ^ Se asegura que el mariscal Gerard se dispone á part ir para’ins- ’ El conde Grey como gefe del ministerio ha dicho en las Cá peccionar las fortalezas del norte, y que el general Harispe está maras , hablando de la reforma del Parlamento. encargado de una grande inspección militaren los depart…</t>
  </si>
  <si>
    <t>Geratd</t>
  </si>
  <si>
    <t>…primer nombre de aquel principado, con motivo del feliz nacimiento de aviso de la Dieta germánica. • j : : S. A. R: la Serma. Sra. Doña María Isabel; por medio de los dis ____.El 'mariscal Geratd, ministro de Guerra, ha hecho dimisión cursos,¿siguientes: r-.por causa de una enfermedad de cuyas resultas se teme piérdala •: «Señar: Son tan-extraordinarios'.lósisucesos que han ocurrido vista: se cree que le sucederá el general Sebastian!. , ¡ á:Vi Mj en-…</t>
  </si>
  <si>
    <t>Germ, Josef</t>
  </si>
  <si>
    <t>Josef Germ</t>
  </si>
  <si>
    <t>…oñuelmjr^tónes d**ed^ * ' -VfíIKilt1 • • ‘ • ' ' *,f * • * • . O? í»f'&gt; ■ 450 4pon! , : &gt;l.adr*da Pffña,Joseffode-M Iglesia,. bordados;;, . . Pe Madrid'á Guadalajara y vi-' Mahon. D. Josef Germ^, jarcias. . ,7 j!. ..ü • ,ceivcrsa..‘...:f„i.,...........i.;..I..iv .‘$6. 30 26 »4 Idem, P. Juan Germán ,.joñas. De Madrid á; Aranjuez y vfée- ' &lt; * . Brea (Aragón), D, Josef parejo, curtidos. \ 20 ,18' Antequera, P. Juan Montero, cordobanes. ... De Madrid'á…</t>
  </si>
  <si>
    <t>Germán, A. de S.</t>
  </si>
  <si>
    <t>A. de S. Germán</t>
  </si>
  <si>
    <t>…do mozo de café, y otras inso ------Tratado elemental de afectos externot y operaciones de ci lencias de que se avergonzaría hasta el mas miserable ganapan. Hay rugía , por el Dr. D. A. de S. Germán, a tomos en 4? Se halla ya protestas de otros vicecónsules que han hecho causa comun coa rá en la librería de Razóla , calle de la Concepción gerónima. au compañero; pero el comandante Lemus los ha tratado á todos -1 .. .Defensa católico-dogmática de varios p…</t>
  </si>
  <si>
    <t>Gerona, Manuel</t>
  </si>
  <si>
    <t>Manuel Gerona</t>
  </si>
  <si>
    <t>•1 canónigo de Lérida Dr. D. Manuel Gerona, salió e:j la pro conocimientos que el ingeniero director ha manifestado, aplicándo cesión la imagen de Ntra. Sra. del Carmen, bajo cuya especial los al mas puntual y exacto desempeño de tan honrosa y protección están puestas dichas Reales obras. Al llegar la…</t>
  </si>
  <si>
    <t>Gerónimo</t>
  </si>
  <si>
    <t>…de adhesión a Y. R. Mi, como lo. hicieron con sus Rea- , Serma. Srav Priñcesá DoÜA María Cristina de BoRsov . por le? ascendientes Pedro Menendez de Aviles , adelantado de I4 FI0- D. Gerónimo de la Escdsura—Oda én celebridad del feliz enlace.:: rida, y el conquistador de Tenerife Alonso de Avilés. .X . de nuestro,amado Soberano el -Sr. D- Fsxna»do ivn con.DbííA »Nos encargan igualmente rindamos,lá» mas expresivas, gracias Maria Csjstina he Boáaói(…</t>
  </si>
  <si>
    <t>…uda sin ínteres qf. ducir las aguas del Tajo para el riego. Industria. ANUNCIOS. Santiago de Galicia. Con el fin de la esplotacion de minas, .Compendio de la historia de Roma, por D. Gerónimo de la y particularmente para beneficiar la de plata en Sante, y de plo Etcosura, Este libro formado bajo los mismos principios, y con mo en Riotorto, provincia de Mondoñedo, se ha establecido «o igual objeto que el compendio de la historia de Grecia, del mis…</t>
  </si>
  <si>
    <t>Gesenio</t>
  </si>
  <si>
    <t>27/03/1830</t>
  </si>
  <si>
    <t>Gaceta de Madrid n.º 37</t>
  </si>
  <si>
    <t>…y peligrosa; pero los hombres juiciosos de París anuncian que esta NOTltlAS EXTRiNGEKAS. pasará sin sentirse ninguna consecuencia adversa. Loé dos respetables teólogos de Hala, el doctor Gesenio y el TUKQUIA. doctor Wegschneider han sido acusados de heregía. Las autorida Constantino pía 1 r de Febrero. des competentes han tomado mano, en el asunto; y asi se espera Satre loa reglamentos y decretos que te hlñ puesto en ejecu que se hará justicia á su c…</t>
  </si>
  <si>
    <t>Ghassé</t>
  </si>
  <si>
    <t>…a, y las discusiones en las por algunos dias, pues no hay apariencias de que vuelva á hostili Cámaras, sobre la respuesta á él, han excitado en Lóndres una zarnos la xiudadela. El general Ghassé ha prometido que ya no se sensación muy viva. dispararía un fusil desde aquella fortaleza sin que se le provocase á Los consolidados bajaronel día 3 desde 83! á 82; pero luego ello; á lo menos asi lo ha manifestado del modo mas formal Mr. subieron algo , y á…</t>
  </si>
  <si>
    <t>Gíausel</t>
  </si>
  <si>
    <t>…os aficionados á la botánica podrán ad Vnr aviso telegráfico, con fecha en Argel 3 del-que rige, se mirar á los 6o grados de latitud boreal la belleza y la variedad de sabe que el general Gíausel ha conseguido’ organizar un cuerpo de la flora del mas vasto imperio situado entre los trópicos. árabes Zuarer, que'son de los mas guerreros y mas fiéles.entre los __El Corresponsal de Nurembcrg anuncia en el artículo de nacionales: espera servirse de ellos d…</t>
  </si>
  <si>
    <t>Gíistina, Mazía</t>
  </si>
  <si>
    <t>Mazía Gíistina</t>
  </si>
  <si>
    <t>…s tropas, descripción dt las i fiestas con que bah celebrado los faustos dias con dirección á Medca . con objeto de dispersar las bandas que de nuestra augusta Soberana la Sefior» Doña Mazía Gíistina de existen aúnen favor del Dey de Titeria, y asegurar la comunica BorIoít , sus 6eles vasallos de la siempre fiel ciudad de Puerto ción del litoral con lo interior.deAfrica. (Monitor.) Príncipe , y S. M. se dignó aceptarlos con la benignidad que le es ____No…</t>
  </si>
  <si>
    <t>Gilabert, María Lucía</t>
  </si>
  <si>
    <t>María Lucía Gilabert</t>
  </si>
  <si>
    <t>…an fuerte en Modon que los habitantes despertaron, dejando la Madrid. D. Luis Francisco Silvestre, cerveza. mayor parte sus casas a toda priesa para salvarse, sin embargo de Idem, Doña María Lucía Gilabert, bordados «n piedra y que el tiempo era malísimo. madera. No han contribuido poco estos disgustos á aumentar la impa Idem, Doña Mercedes y Doña Ana Florez, bordado de ca ciencia de las tropas. El último convoy ha debido darse á la vela ñamazo. el 15 de Diciem…</t>
  </si>
  <si>
    <t>Gimo</t>
  </si>
  <si>
    <t>…anta María de Salamonde, ¿ja:c&lt;kséíureMerb5 ipir»ínnaacmpre*»iTiilit»ri,:y qUc; MilaosVquo .jurisdicción, de Roucoa.,en.Galicia, que puedan continuar cele ba recibido el título de general Gimo pojr ¡nombramiento dft los brando ,1a fer¡i en el&lt; liugar de San Amaro ejt el dia aó de ca .•.•oldadbnyjqibqnieiéjceder^ysofifa con abominación á López Bi- da mes.: . .- ' r- ; ttíl &lt;VMitJ* ,5i i'il r -.-L w.-' .‘ ■ i.i-f.-t —j-^Purpróvidctics^ tfíl Consejo R…</t>
  </si>
  <si>
    <t>Giregoria</t>
  </si>
  <si>
    <t>…icho término P9 V9ti6s&amp;jfc;fi9 proveerá jo que v¡ ANUNCIOS. aya lugar.,: ^ El R,*t rnuesisrp Sefior por su Real decreto de,ap del corrien Se cita á los parientes. mas; cercanos de Doña Giregoria fiate se ha servido mandar se agregue á la plazaóe nwestrode músi liegos, para que: en el término de go di#s;;CQmparczcaji ante la ca dü su «pilla, y .reclpr del colegio deNifios cantores,Ja , Real audiencia de Sevilla ¿y 4Scriban4:d&lt;cC4máM de Morón ,¡4 de co…</t>
  </si>
  <si>
    <t>Glausel</t>
  </si>
  <si>
    <t>…s hasta ahora. "y glaterra?” y' ■ '* -^.Escriben de Árgél con fecha 31 de Octubre lo que sigue .El Globo hubiérá podidb añadir taúibien que bajo de Mr. de Antes de ayer recilnó él general Glausel una diputación del Villele Cádiz fue tomada á pesar de Mir. Canniug y del lord Li bey de Túnez, compuesta del sobrino' de-aquel Soberano, uno de verpool. (Gaceta di Francia.) tos primeros empleados de su corte y de su primer dragomán. ____ Este año no se, ha…</t>
  </si>
  <si>
    <t>Goburgo, Leopoldo de Sajonia</t>
  </si>
  <si>
    <t>Leopoldo de Sajonia Goburgo</t>
  </si>
  <si>
    <t>…dose SS. MM. admitir á- la diputación con la mayor íl. JófgeW, como todos'saben, soló tuvo una hija, qúe casó bondad y distinción, igualmente que al corregidor de la provin con'el príncipe Leopoldo de Sajonia Goburgo, destinado hoy á cia Di Rafael Ainat y Sala que se presentó también «n el misreinar. efi;cl nuevo Estado griego ; la princesa -Carlota, que era la •mo punto de Arlaban. esperanza de Inglaterra, falleció pocos meses después de su matri En la villa de Vergjra f…</t>
  </si>
  <si>
    <t>Gode</t>
  </si>
  <si>
    <t>…al discurso del trono, sobre la cual se suscité una acalorada .oposición que adhirieron á ella se vieron jpitcisados á desconocer discusión, en la que hablaron con mucho fuego el lord Gode los principios generales de sus aliados momentáneos, y de manifes rich, el duque deRichemond, el lord Saltonn y el conde de tar la repugnancia que tenían en hacer casa alguna que pudiese Stanhope, quien propuso una adición concebida en estos términos: afectar…</t>
  </si>
  <si>
    <t>Goderich</t>
  </si>
  <si>
    <t>…ero es regular que sea contra todos. Oposición manifestaron deseos de que no fuesen: muy limitadas .sus En Oajaca, según el Censor de Veracruz , se htbian pronuncia* fronteras. Él lord Goderich aprobó el proyecto de formar en.ella do por el plan de centralismo. &gt; una monarquía. De jalisco se asegura que los cívicos gritaron centralismo*. . Ri cuanto ¿ Portugal se expresó con mucha energía contra pero que un puñado de veteranos los contuvo y llamó ¿…</t>
  </si>
  <si>
    <t>…rgó con la ma la tesorería; lord Palmerston, ministro de Relaciones exteriores; yor instancia al correo certificase de la buena salud que coh la Re- lord Melbqurne, ifci Interior; lord Goderich, de la* Colonias; cien-ñacída disfrutaba. El bautismo debía verificarte el diasiguien- lord Lansdown, presidente del consejo; lord Althorp, Canciller te¡ siendo los padrinos, en nombre-de nuestros augustos Sobera- del Échíquier; lord Durham, del sello privado…</t>
  </si>
  <si>
    <t>…, después de su primera abEstado de Negocias exttangeros, lord Pataerston; secretario de di^ion , mandó durante lpt .(¡eu dUf úuc .todos los ciudadanos estado jjT fes Coloiias ,'¡ lord Goderich ¡primer lord dei ATmi- diesen por escrito su velo sobre dPaAawd&amp;iotunafyas conttiturantazgo&gt;sir JamesGúitom, presidente del departamentode .Co eitmt dtl imperio. Por .¿no día las^tkulosidecstaaXta se preten mercio, lord Auckfend; presidente de la oficina de r…</t>
  </si>
  <si>
    <t>Godoy, José</t>
  </si>
  <si>
    <t>José Godoy</t>
  </si>
  <si>
    <t>…rancia, ría que peleaba con (a mayor decisión- Pancho Aldaó entró en y avaro de la sangre de sus hijos, ha retardado hasta ahora el to nuestro campo con propuestas de par; también D. José Godoy y mar satisfacción del insulto hecho á su bandera por una Potencia otros clérigos, ya se iban á firmar;-nada faltaba, todo estaba he berberisca; pero juzgando ya que este no debe quedar impune por cho, se habían mezclado algunas tropas nuestras con los énerti…</t>
  </si>
  <si>
    <t>Gome, Alejandro</t>
  </si>
  <si>
    <t>Alejandro Gome</t>
  </si>
  <si>
    <t>…ardia Real estaba diseminada á 50 legua* tedral de Salamanca, vacante por muerte de D. Josef Gonzálezde la capital en persecución de los incendiarios; se habrían dado de Huelva, á D. Alejandro Gome* Cortina, y D. Eugenio Perez antemano órdenes á los campamentos de instrucción para que sé León: para dos canongías de la colegiata de S. Patricio de Lorca,aproximasen á la capital, cuidando al mismo tiempo de aumentar diócesis de Cartagena, vacantes por prom…</t>
  </si>
  <si>
    <t>Gómez</t>
  </si>
  <si>
    <t>…o Calcedo: que el ejército de Bogotá se dirige sobre Sulia y to, y que la infracción de las disposiciones que se tomen sobre es Maracaibo; y que Paez cifra toda su confianza en el general Gómez, te particular se considere como uno de los mas graves delitos.” En que se ha comprometido mas que otio en los últimos aconteci mi juicio, añadió el lord Canciller, este bilí que va á presentar mientos. Copia también parte de la proclama que Paez ha dirigi se…</t>
  </si>
  <si>
    <t>Gómez, Antonio</t>
  </si>
  <si>
    <t>Antonio Gómez</t>
  </si>
  <si>
    <t>…omó Mr. Stewart la cogulla de S. Benito en el monasterio de la misma nuestro Scñqi. nombrar para dos ración*?* de la santa iglesia primada-dp-Xpledo, vetantes por fallecimiento de D. Antonio Gómez ciudad. (Id.') . . . M^tüa y D. ÁgusUn Alejandro. Guian, á D. Facundo Montero F¡ Aia II del corriente sufrieron con cristiana resignación ca</t>
  </si>
  <si>
    <t>Gómez, Gregorio</t>
  </si>
  <si>
    <t>Gregorio Gómez</t>
  </si>
  <si>
    <t>…del país que le h» sido confiado.** ... 1 •- • El 8 de Noviembre último tuvo el honor de presentir al Rey _¿__Elgeneral Clausel sigue sus1 planes para la-pacificación del nuestro 'Señor D. Gregorio Gómez, brigadier de Guardias' de la territorio de Argel, y desenvuelve sus proyectos de colonización. Real Persona, dcw ejemplares con el' título de Breve historia y Estos dias- há salido de aquella- ciudad ai frente de algunas tropas, descripción dt las i fiestas…</t>
  </si>
  <si>
    <t>Gómez, Joaquín Riquclme y</t>
  </si>
  <si>
    <t>Joaquín Riquclme y Gómez</t>
  </si>
  <si>
    <t>…D. Ramón Mcndívil y Roverti, D. Fernando Verdugo y Tama- ques de Villadarias. yo, D. Josef González Vega y Cutre, D. Antonio Torres y Quintanilla, D. Manuel Camarero y Rodríguez, D. Joaquín Riquclme y Gómez, D. Miguel de Resa y Serrano, D. Rafael En ______________ANUNCIOS. late' y Acedo, D. Eduardo Alcaráz y Montanaro, D. Ramón Mas- Continúa el catalogo de ¡as estampas que se hallan de ven(a en caro del Hierro, D. Antonio Sánchez Solís y Mayoli, D. Ma la calcogr…</t>
  </si>
  <si>
    <t>Gomoáun</t>
  </si>
  <si>
    <t>…empeñarlos: ¡qué juicio se formaría de aquel ge orden constitucional ? Las comisiones no quieren reputar á aquel neral que siempre fuera vencido? ¡Cuál la de aquel jurisconsulto á general Gomoáun ob$tinadd.delincuente, sino mas bien comoá un cuya dirección se perdieran todas las causas? ¡Qué se diriade aquel hombre que echó sobre sí úü carga que superaba mucho á sus fucs juez en cuyo tribunal se vejara continuamente la justicia? ¡Poiqué ias naturales.…</t>
  </si>
  <si>
    <t>Gon, Mariano'Rufino</t>
  </si>
  <si>
    <t>Mariano'Rufino Gon</t>
  </si>
  <si>
    <t>…les pre de col de pan de azúcar (Sugar Loaf Cabbage') (3) de la mejor paradas. ' ,/ calidad, en pequeños hoyos separados 8 pulgadas entre sí, y,der Puebla de D. Fadrique (Madrid), D. Mariano'Rufino Gon ramando poca cantidad en cada uno. Si las plantas salen á dos pul zález , vino común, elaborado por.el método üé M-H* Gervais. gadas de distancia (pues si salen mas espesas se aclararán) se labra Barcelona , D. Francisco Torras , y Romea-', azúl de Prusia. rá…</t>
  </si>
  <si>
    <t>Gonsalviinstado</t>
  </si>
  <si>
    <t>…as de la Puerta para aumentar las cargas á padre del cardonal de Yorck, con un principe indiano. Se ha sa sus tributarios* ¡Cómo sabe que la independencia completa del bido que el cardenal Gonsalviinstado por el gobierno ingles, territorio asignado i Grecia- debe ser el resultado de las últimas hizo recoger &lt;1 citado documento original de poder de un anti conferencias, y ha de formar un artículo especial del próximo ar guo caballerizo del cardenal Duque: ignor…</t>
  </si>
  <si>
    <t>Gonzá, Evaristo</t>
  </si>
  <si>
    <t>Evaristo Gonzá</t>
  </si>
  <si>
    <t>…eral coro de la santa primada- iglesia deiTolédo, vacante por promo Kisseleflf pasará el Danubio por Brailow, y desde alli irá á-Jassy ción de D. Benito Garoz, y falleeim lento de D. Evaristo Gonzá porGalárz. lez, á D. Deogracias Marcelo do Urda, y D. Joaquín Alvarez ■ ■ S-.-; : . ¿J”. . ' 1 ... ____Las noticias de Roma hacen mención del siguiente'ejemplo Arias. de longevidad muy notable, sobre todo en los países' meridionales. En las cercanías del lago…</t>
  </si>
  <si>
    <t>González, Bernardo Simón</t>
  </si>
  <si>
    <t>Bernardo Simón González</t>
  </si>
  <si>
    <t>…. A, Fernandez de Liencres , á D. Julián Fernandez Sorillo': pañi otras dos capellanías de S. Fernando de la ciudad de Sevilla, vacantes Aranjuez 21 de Abril. , ; por promoción de D. Bernardo Simón González, y fallecimiento Él Rey nuestro Señor ha pasado muybuena noche, y se ha. de D. Francisco Javier Alyarez, á D. Dionisio Laiglesia,y Don levantado* las ocho de la mañana co»,mas alivio que ayer: aun- Manuel González Castaño: y para una canongía de la iglesia co…</t>
  </si>
  <si>
    <t>González, Eustbló Tomás</t>
  </si>
  <si>
    <t>Eustbló Tomás González</t>
  </si>
  <si>
    <t>…Feíháñdo; en Barcelona en la 1¡ración dé lá dé Alfáío, ó6¡sjfadó de Tarázona, por promoción bi éria de Gorchs; en Valencia en lá de Mallen ;en Cádiz en lá de dé D. Rlmoo FViñda, i D. Eustbló Tomás González; y pira Mortal, y en Santiago en h/de Conipafíél. EN LA IMPRENTA REAL.</t>
  </si>
  <si>
    <t>González, Francisco</t>
  </si>
  <si>
    <t>Francisco González</t>
  </si>
  <si>
    <t>…o Húsar, de mismo autor. Málaga.. . Breve compendio de la ilustración del derecho Real de Espa» Cáliz 19 id. Fragata, paquete de vapor ingles Echo, capitán ña de D. Juan Sala, por D. Francisco González: un tomito en J. Vint, de Corfú, Malta y Gibraltar con la correspondencia. 8.° Se vende en la librería de Hurtado, á 6 rs. en rústica y 8 en Li. ai. Bergantín americano Agemria, capitán C. ChafFusj pasta. de Santiago de Cuba, con frutos. ____De la garantía y…</t>
  </si>
  <si>
    <t>González, Francisco Antonio</t>
  </si>
  <si>
    <t>Francisco Antonio González</t>
  </si>
  <si>
    <t>…aría del Castillo. Todas se dirigen ¿ persuadir la seguridad de la república mejicana; D. Antonio Martínez Salcedo. pero no debemos extendernos mas en su refutación. -Lo que es 1» D. Francisco Antonio González.</t>
  </si>
  <si>
    <t>González, Jósef</t>
  </si>
  <si>
    <t>Jósef González</t>
  </si>
  <si>
    <t>…penales. para otra dé la de Bélrridnté, obispado de Cuenca , por promoción Se hallará en la librería de Peréz, calté'de Carretas, y en-él puesto dé D. Jiíart de la Cruz Calvete, á D. Jósef González: par* una dé Barco j frente al Banco de S. Feíháñdo; en Barcelona en la 1¡ración dé lá dé Alfáío, ó6¡sjfadó de Tarázona, por promoción bi éria de Gorchs; en Valencia en lá de Mallen ;en Cádiz en lá de dé D. Rlmoo FViñda, i D. Eustbló Tomás González; y pira Mo…</t>
  </si>
  <si>
    <t>González, Juan</t>
  </si>
  <si>
    <t>Juan González</t>
  </si>
  <si>
    <t>…-, verde y cuaderno 19, y adelantar el importo del que le sigue. morado . símbolos de- sus respectivas sectas; y venian gritando viva ■ • ..Practica breve de segura 'devoción, por D. Juan González, ¡a libertad. No • dejaron proclamas ni otro» papeles incendiarios, -obra útil i toda clase de pér»onas.‘Se hallará en la sacristía de pa de los qué suelen, prodigar tanto coma si alocuciones y anónimos dres Trinitarios*descalzos , yen'lás 'librerías de Ruiz…</t>
  </si>
  <si>
    <t>González, Manuel</t>
  </si>
  <si>
    <t>Manuel González</t>
  </si>
  <si>
    <t>…na.'" ' que. han corrido sobre Ja retirada de Mr. jfteí'y de la entrad» de 1 Sevilla., D. Josef María.Cisneros y ¿entiza; trilló, ' .-t Mr.Huskissonen el ministerio. r: , Granada, D. Manuel González, molduras doradas. ’ / .. ntAMCIA. ■ .1' . ' r- . Sevilla, D. Manuel Valera, tejidos de seda. ^ &gt; . Idem, D. Josef María,de la Calzada, pañolería de seda. : . . París 01 de Diciembre. , , Madrid , D. CristóbalrSedeñO', sedas teñidas. . *. ; consejo de Almiran…</t>
  </si>
  <si>
    <t>González, Mariano Rufino</t>
  </si>
  <si>
    <t>Mariano Rufino González</t>
  </si>
  <si>
    <t>…ail én esta gresos , los cuales debe á loá tfectWsos distaba creados por el, movi corte. . :"—r miento de la circulación excitada :por elempleo:tatinadodelcré- Por providencia del Sr. D. Mariano Rufino González , del dito. Con estos íngresosSe pxitinguen ^ada :d&lt;a lasdeudas que cir- consejo de S. M. .en el supremp de Hácienda, juc¿ encargado dé la cunstancias!dificile$ obligaron a contraer py^si tal vez' sobrevienen extinción del Monte pío dé criádos distinguidos de…</t>
  </si>
  <si>
    <t>González, Pedro</t>
  </si>
  <si>
    <t>Pedro González</t>
  </si>
  <si>
    <t>…uardar ’’ tario. { Redactor.) el día en quepodíamosextraerlos del'papel que los contenía. Cum " ’ TURQUIA. plimos pues con este triste deber. Per* 37 de ¿ypviefnire. »E1 ciudadano D. Pedro González, procedente de Catamarca, A de donde salió el $ de Agosto, ha hecho «n la policía de Córdo ’~-r Desde ayer se sabe de ciertío qqf Jos rusos Kán evácitódo á At&gt;ba, donde llegó el 14 del mismo, la siguiente declaración: . . drinópblis-, y que él general Diebíts…</t>
  </si>
  <si>
    <t>González, Rito</t>
  </si>
  <si>
    <t>Rito González</t>
  </si>
  <si>
    <t>…ticia de la prisión de Bravo y Barmo emisarios para llevar adelante el mismo plan. Yo he recibido bavosa que anunciaban la cartas de Veracruz recibidas por la Vir esta noticia del coronel Rito González , que fue despachado, por ginia; aunque por todas partes hay rumores de que fue cierto que ellos á tratar con Bolivar y Montilla. Hay ademas otra probabili habia sufrido dos derrotas consecutivas, habiendo tenido en la úl dad grande de que sea cierto, porque…</t>
  </si>
  <si>
    <t>González, Rudesínd.'</t>
  </si>
  <si>
    <t>Rudesínd.' González</t>
  </si>
  <si>
    <t>395</t>
  </si>
  <si>
    <t>…del presupuesto; hé aquí los resultados que wTambien se pidió salieran del estado de Chihuahua el cx-gober- -ofrecen los resúmenes publicados en el suplemento á la Gaceta de nador D. Rudesínd.' González, y los magistrados de justicia Don 8 de Diciembre de 1829 y en el adjunto. El haber líquido, según Fernando Ramírez y D. Josef María Sánchez Pareja c todos es -aquel, de los cuatro primeros títulos, sin resultas de provisiones tos han marchado y a para S. Lui…</t>
  </si>
  <si>
    <t>González, Tomas</t>
  </si>
  <si>
    <t>Tomas González</t>
  </si>
  <si>
    <t>20 D. Tomas González. D. Josef Scrralde. : E ’ 'h™* .1 D. Pedro Castelló. D. Antonio Porro de-UWdi». 'in • . f: 9Ív&gt;-:rr v &gt; ■ í, í j! D. Antonio Daban. ; . P. Francisco Careases. ' nD. Ramón Ortiz Otañez. . . ! ' i' D. Bernardo Rui-Bamba. ' &lt;n,: - ^ -i-*í;í; l - D. Pedro Hurtado…</t>
  </si>
  <si>
    <t>…pios tintos de laReü- [■: despacho y almacén de la ítnprenta Real. ■ion , su propio convencimiento, y ías medidas constantes del go- ... yí-tbrqs poético; de la. santa Biblia, por D. Tomas González oierno, podrán hacer de la niáyór parte vasallos pacíficós-y; útiles; Carvajáíj desde el tomp: i;® al ,8.“, rústica 24 rs. , : y sobré todo cstá cieito de que sus hijo» educados enja religión . í^emoria sobrc,:la ^construcción del pavimento 6 firme de;los .y…</t>
  </si>
  <si>
    <t>Gonzálezde, Josef</t>
  </si>
  <si>
    <t>Josef Gonzálezde</t>
  </si>
  <si>
    <t>…del mar, D. Josef López Miranda: para tina eanongía y una ración de la cay en que parte de la Guardia Real estaba diseminada á 50 legua* tedral de Salamanca, vacante por muerte de D. Josef Gonzálezde la capital en persecución de los incendiarios; se habrían dado de Huelva, á D. Alejandro Gome* Cortina, y D. Eugenio Perez antemano órdenes á los campamentos de instrucción para que sé León: para dos canongías de la colegiata de S. Patricio de Lorca,aproximas…</t>
  </si>
  <si>
    <t>Gonzalo, Miguel López</t>
  </si>
  <si>
    <t>Miguel López Gonzalo</t>
  </si>
  <si>
    <t>…a lírica al mismo asunto, por D. Juan Do de Hacienda de España. noso, profesor de humanidades en el colegio de Cácerés. Se vende á 2 rs. en la misma librería. D. Manuel Figueroá y.D. Miguel López Gonzalo. En la villa de Parla, á tres leguas de esta corte, se halla va cante la plaza de médico titular, dotada con 500 ducados anua Lo mas notable que contienen los últimos periódicos extran les, los too de propios y los 400 por repartimiento vecinal, que jeros es…</t>
  </si>
  <si>
    <t>Gonzalsz, Josef</t>
  </si>
  <si>
    <t>Josef Gonzalsz</t>
  </si>
  <si>
    <t>…de 42 4 4$ ts. fanega: «ébada io4 aafejaaeitv de la colegiata de Bclmonte, vacante por promoción de P, Juan ^«nebníPyWo dB"¿4 é3S4dedí&gt; J¡» Ojlbóitsq ;;U----de la Cruz Calvete , 4 D. Josef Gonzalsz:.para otra de Ja colfr-; -TalaA■lá’iüiaar-1 Trigo-Íée-'O^ áfi-áAmi fbMm:'«cbjd» grata de Covadonga , -vacante por reotfncia .de D. Ramon-deMír 4¿rd&gt;iAvdcette dé )8 bs^cSTS.arrobatviaodeoS'^'édizaimsra. y. Matas, i D. VicenteSolano: para-eldéanato de la colegi…</t>
  </si>
  <si>
    <t>Gór</t>
  </si>
  <si>
    <t>…5 namarca probando la necesidad de continuar el mando supremo ea el libertador ! ? , ; -. ! . 1 2 8 55 9o 18 ... 47 .76 , , t?j Pero el que conozca, personalmente el- carácter del general Gór— • En Agostó.....,...—....... 6 S , *&gt; »7 - 5*. • 78 doba, convendrá que no conduciéndose por principios de.ninguna consejos su demente especie , oye de des- solo lo, orgullo , de su 1 Tbtál.—.......... 4Í 38 ; . #4• ■ í &gt;7^ 426 al- conducido; que fin funesto…</t>
  </si>
  <si>
    <t>Gordíllo, Santiago</t>
  </si>
  <si>
    <t>Santiago Gordíllo</t>
  </si>
  <si>
    <t>…e cree qué esta orden se g.° «Que estas noticias las hubo dicho González por conduc debe al condé Diebítsch, pues, aseguró á los habitantes mas nota to de D. Pantaleon García y de D. Santiago Gordíllo , ambos, bles de Andrinópolis que el bajá de Scútari no entraría en la ciu vecinos de Chilecito, y yernos del arriba mencionado D. Josef San dad, ni tendrían qiíe tpmer -ñmguna persecución ínterin cumplie Román f los cuales llegaron en fuga á Catamarca, á mas…</t>
  </si>
  <si>
    <t>Gordon, Miguel de</t>
  </si>
  <si>
    <t>Miguel de Gordon</t>
  </si>
  <si>
    <t>…assau (N. P.), á San Cristóbal ó dito que á su original. Dada en Palacio á 29 de Marzo de 183.0.== á cualquiera de los territorios de S. M. B, donde haya tribunales YO EL REY.isYo D. Miguel de Gordon, secretario del Rey competentes que puedan procesarlos; y si hubieren hecho algunas nues'ro Señor , lo hice escribir por su mandado. =eD. Josef Mana presas bajo dichas patentes , haréis que se proceda contra ellos por Puig.erD. Francisco Marin.=D. Josef Hevia…</t>
  </si>
  <si>
    <t>Gorriti</t>
  </si>
  <si>
    <t>…que no profesa reli interior, que las raerías de Salta que se hallaban en el Valle de Ca- gión alguna. Empresas locas, errores crasos y enormes crímenes Mtnarca á las órdenes del coronel Gorriti (hermano del padre Gor- &gt; contra su pkis, al que intenta uncir al yugo mas pesado, son el pa riti, hoy capitán general de la provincia de Salta), se han disuelto ; trimonio de este héroe, que se cree superior á Napoleón, y que. después de haber sufrido una pé…</t>
  </si>
  <si>
    <t>Gower</t>
  </si>
  <si>
    <t>…reciable para el mi sidencia de Mr. Peel, quien tenia á la derecha al duque de Wenisterio á qujen se proponga atacar: La destreza poco delicada, coa. llington, y á la izquierda al lord Gower. Asistieron á esta junta la que se ha aprovechado de los conocimientos que le facilitó el; aoo personas. Cuando el presídeme anunció que la suscripción de fiaocr sido en otro tiempo individuo del consejo, y la preten S. M., incluso su donativo anual, ascendía…</t>
  </si>
  <si>
    <t>Goya, Francisco</t>
  </si>
  <si>
    <t>Francisco Goya</t>
  </si>
  <si>
    <t>…o se le han dado en cumplimiento de Real Un cuaderno de los caballos de Vclazquez, grabados al agua orden de 13 de Noviembre de 1796............................. 31,000 fuerte por D. Francisco Goya, 41 rs. ... Salamanca. ... .,, Dos vistas del Prado de Madrid i 30 rs. Á la ¡casa hospicio y de niños .expósitos de este Una vjsta del puerto de Cádiz, tres de la Carraca, una de Se ciudad se le han dado en cumplimiento de Real or- .... villa y otra de Luarca…</t>
  </si>
  <si>
    <t>Gozar, Josef López</t>
  </si>
  <si>
    <t>Josef López Gozar</t>
  </si>
  <si>
    <t>…an de Valeiiciénr?s, cón fecha 10 del corriente,que el Clase cesantés purificados D. Manuel Rodríguez Valderabano y moviqiiénto que se había notado el miércoles anterior entre los D. Josef López Gozar; y para ira. de alcalde.del crimen del pro jornaleras/fio había ténido hasta entonces consecuencias desagra pio tribunal, ú D. Smtiago Fernandez de Negrete, al honorario dables ; pues'aunque aquél|á noche se hablan visto algunos corrí-, y alcalde mayor déCull…</t>
  </si>
  <si>
    <t>Graham</t>
  </si>
  <si>
    <t>…glase el qobrpde los derecH.os.de los empleados en;los tribunales • por el Parlamento. ordinarios (CommoH LdnVóuris)'. Luego eh un largo discurso ex En la Cámara de los Comunes el Sr. Graham se presenró con puso1 los,objetos acerca de los:cuajes debían yersar las reformas , á proyectos de economía dirigido á entorpecer á los ministros; pero .saber : simpiiear las fórpuías iorenses: extender¡ Jas facultades^ . después de haber hablado estos, tuvo…</t>
  </si>
  <si>
    <t>Gran</t>
  </si>
  <si>
    <t>…ndo 'IjUe 'se hátisioa a/ dt Forero. „ ?,-&gt; bian verificado duCartte su ausencia. El ai miran te inglesplémíng y . Ja' gatéri .portuguesa Nova Pirdadt, qde acaba ¿é. llegar^ dé él general Gran, gobernador de Trinidad, asistieron álíá dos jun RiÓ-J.ííié.:ro-, trie laidótr^iás-siguientés': S! •’ tas qtié: presidió el geherál Clemente; intendente de'la provinejaj. Los primeros qué habUfon en eHa; 'pKrfirIéron contra Bolívar las X *Eldia- 7- de EJictém…</t>
  </si>
  <si>
    <t>Granada, Francisco de</t>
  </si>
  <si>
    <t>Francisco de Granada</t>
  </si>
  <si>
    <t>…dad de sus crímenes; que al expresado alcalde mayor se con otros. le concedan ¡os honores de alcalde del crimen de la chancillcría El alcalde mayor de Gausin, en aquella serranía, D. Francisco de Granada, recomendándosele á la Cámara para qüe se le ade Galvee y Fernandez, que habia principiado á perseguirlos, y lante en su carrera: que se instruya formalmente el oportuno ex aprehenoido ya cuatro de esos criminales con el corto auxilio de pediente sobre el rel…</t>
  </si>
  <si>
    <t>Granados</t>
  </si>
  <si>
    <t>…ndón qúelósguiasitt Kalias se alistados bajo la ban hementes , remitida por el corresponsal Aguayó, la cual pasó al dera enemiga. En vano procurarán conservar aun-algun símbolo de Sr. Granados para'su censura. ’ su abandonada creencia, alguna parte del lenguage que han profa - En la sesión del 17 sé-dió lectura á una memoria dirigida ¿ nado; su voz rehúsa , á pesar oe ellos, prestarse á su deseo; y la esta corporación por ei profesor de medicina D.…</t>
  </si>
  <si>
    <t>Gravar-, Antonio</t>
  </si>
  <si>
    <t>Antonio Gravar-</t>
  </si>
  <si>
    <t>…dico consultor y cirujanocen Cheltemhsin: traducido dal!U%les al y en conformidad de há leyes orgánicas, eligió un gobierno provi frunce*.;;y. de cite al castellano, por elií,ic.: D. Antonio Gravar-? sional compuesto del presidente del tribunal supremo y ,dé los.do* ría y MÓntoya..EI nombre del sabio autor, de esta obra ;.?r-Jn» tas senadores más antiguos. poder ejecutivo si» cpnfió al Dr. Velez, ediciones hechas en Inglaterra, bastan pan inspirar confia…</t>
  </si>
  <si>
    <t>Grego, Hernández de</t>
  </si>
  <si>
    <t>Hernández de Grego</t>
  </si>
  <si>
    <t>…t D. Anto ne dos estampas en que se continúa la descripción del cerebelo &amp;c. nio María Esquivel. En la de arquitectura D. Miguel Viso, y el Se halla de venta en la casa botica del Sr. Hernández de Grego accessit D. Miguel Leyva. En adorno D. Gregorio de la Tor rio , donde continúa abierta la suscripción á 12 rs. vn. cada ejem re, y el accessit D. Josef Coba. En geometría práctica, aritmé plar, y á 15 el cuaderno suelto. tica y álgebra fueron igualmente premi…</t>
  </si>
  <si>
    <t>Gregor, Hernández de</t>
  </si>
  <si>
    <t>Hernández de Gregor</t>
  </si>
  <si>
    <t>…hó mano dc. los ómnibus, loscO- dtACidi%.,\opno 5.0, nám.; 4.0 Se hallarán de venta en Madrid en che* dé alquiler y de todo; cuanto podía* servir, de trasporte, y ce la botica del Sr. Hernández de Gregor¡o, :socio de dicha,acade ’ halló dátfoipbie - para conducir, gente arnuda; ysc dice que i lia mia; en,la Jibreríade .Paz y; Dávila,.y en,las de las principal» 4 de la tarde estaban «^movimiento mas de Óo$ jsombreabajo las .capitales del reino al precio de:4 r…</t>
  </si>
  <si>
    <t>Gregorio</t>
  </si>
  <si>
    <t>…del cerebelo &amp;c. nio María Esquivel. En la de arquitectura D. Miguel Viso, y el Se halla de venta en la casa botica del Sr. Hernández de Grego accessit D. Miguel Leyva. En adorno D. Gregorio de la Tor rio , donde continúa abierta la suscripción á 12 rs. vn. cada ejem re, y el accessit D. Josef Coba. En geometría práctica, aritmé plar, y á 15 el cuaderno suelto. tica y álgebra fueron igualmente premiados D. Josef Capitán y ___ Historia general de…</t>
  </si>
  <si>
    <t>Gregorio, Antonio de</t>
  </si>
  <si>
    <t>Antonio de Gregorio</t>
  </si>
  <si>
    <t>…potencia militar. Impotencia militar, decimos; porque ciertamente Excmo. Sr. D. Nicolás de Llano, Ponte. á'no haberse visto , nadie hubiese creído que todas las fuerzas de Excmo. Sr. D. Antonio de Gregorio. la bulliciosa república reunidas bajo el mando de sus principales Excmo. Sr. Conde del Venadito. caudillos, no habrían podido rendir á tan corto número de realis Excmo. Sr. D. Felipe Saint Marcq. tas , hasta que al cabo de mes y medio hicieron las enfermedad…</t>
  </si>
  <si>
    <t>Gregorio, Hernández de</t>
  </si>
  <si>
    <t>Hernández de Gregorio</t>
  </si>
  <si>
    <t>…ntarías de la Real academia médico-quirúrgica ele Cádiz, tomo 50, núm. 3.0 Se hallarán de venta en Madrid en La compañía guipuzcoana de Minas celebrar! el 25 del cor la botica del Sr. Hernández de Gregorio, como socio correspon riente en la casa consistorial de la ciudad de S. Sebastian junta ge sal de la Academia, y en las librerías anunciadas, á 4 rs. vn—Se neral de todos los socios, interesados á lo menos en 10 acciones, avisa á los socios corresponsales acu…</t>
  </si>
  <si>
    <t>Gregorio, M. H. de</t>
  </si>
  <si>
    <t>M. H. de Gregorio</t>
  </si>
  <si>
    <t>…es de España, Títulos de Castilla, Diputación de los ■ — Tarifa elemental de Farmacia ó Arte de tasar recetas, per reinosMagistrados , Generales y Gefes militares, con otras va el doctor D. M. H. de Gregorio: con esta obra y la tarifa de ley, rias personas distinguidas, que con tan plausible motivo han cum se pueden tasar cualesquiera recetas y allanar las dudas que puedan plimentado á SS. MM y A A., quienes se dignaron admitir con ocurrir á Jos profesores de far…</t>
  </si>
  <si>
    <t>Grey</t>
  </si>
  <si>
    <t>…no formase juicio hasta haberlos exa del gobierno, en el cual se ordenaba dividir en dos clases los co minado. merciantes, estableciendo ciertos privilegios. Pero habiendo sido El lord Grey indicó hubiera sido mejor no hablar del parti instruido de esta ocurrencia el Presidente, se vino inmediatamente cular sin tener reunidos todos los antecedentes, y concluyó pre á esta ciudad , é hizo prender á la mayor parte de los amotinados, guntando qué pe…</t>
  </si>
  <si>
    <t>…omisión sualidad algún usurpador triunfa de nuestras tropas, no conseguirá para el exámen de los antecedentes. la victoria sin pasar sobre mi cadáver, pues he resuelto no sobre El lord Grey, conviniendo con todo lo expuesto por el lord vivir á mí derrota. La asamblea de Bogotá despreciando la mani Canciller dijo: que mediante á la gravedad del asunto creta que la festación que hemos hecho, declara que el pacto celebrado con ella segunda lectura…</t>
  </si>
  <si>
    <t>…pasado ma gobierno,enuoa parte del de Kalonga y.aun mas.allá. En r8¿p ñana estará ó á disposición de la Cámara.” consumieron las fábricas de Moscou 3^9 pudt(r) dealgodoa hila- El lord Grey indicó que á su entender la única causa que ha dof zg9 de seda ! de diferentes suertes, 8o9 dé la crueza, y se pueda bía movido'al Príncipe á renunciar la corona era.a que seguQ la dee asegurar que*existen en los paragés citados 8o3f telares, de los cuar marc…</t>
  </si>
  <si>
    <t>…hubiese separación de las provincias habérsele cambiado la suerte; pero bien pronto se conoció que aún de norte y mediodía. Ademas ha declarado que usaria de la fuerza, cuando el lord Grey y el lord Holland llegasen á apoderarse del si necesario fuese, para impedir esta ocupación. (Times.') gobierno, Mr. Huskinson nunca seria admitido en él por consi Carlos x muestra en su retiro la mayor resignación, dándose deraciones personales que no se com…</t>
  </si>
  <si>
    <t>…ión del Francia. Inmediatamente después de la caída de Cirios x, se trató todo el Ministerio ha dado su dimisión, que ha sido aceptada; aña de: «sé sabe qué Si M. ha consultado al conde Grey y al marque*de réunir muchos ejércitos sobre lasfronteras de aquel reino, y Lansdown sobre este asunto.” Mr. Peel anunció este suceso en laqúetódas las Potencias publicasen de común acuerdo un' manifiesto declarando que recOnoéian el principio de no intervenc…</t>
  </si>
  <si>
    <t>…lamado .por Hay rizones pira creer que S. M. se ha aoonsejado con el lord unanimidad, votando -por llamamiento nominal, la independenAnglesey, y según el Court Nevismem parece que lord Grey ha dencia de'Bélgica-, salvas las relaciones del ducado de Luxemburgo tenido con él Rey una conferencia de 4 á 5 horas- y aun añaden con la confederación germánica. El emperador .de ¡Rusia 'ha man que S. M. lo ha autorizado para formar un minisucio. (Jimesi)…</t>
  </si>
  <si>
    <t>…altura en Es indudable que hasta ahora lps ultra-torysse han negado á toriiáv su oriente ,ly: Ueñii de goto lar AfpnárqÜfd Española, parece qué parte en un ministerio formado por lord Grey:; ,y "también, lo.ee ha sido fet pensamiento ’ ¿c esta iluminación alegórica. Véase en que en Lóndres reinaba la mayor ¡ncertidumbré acerca del resul bosquejo so desempeño. ' F ' tado de la dimisión de lord’Wéllington. Si el ministerio del En medió de la fach…</t>
  </si>
  <si>
    <t>…palacio para anunciar nisterio; oero la que nosotros damos hoy, puede mirarse coma á SS.MJÜ;&gt;desead* nueva ;y los que saben el: tierno' amor que exacta, pues parece indudable que lord Grey es primer ministro,' SS. ílMi! profesan á tus hijos , comprenderán fácilmente cuán * in y lord Palmerston ministro de Negocios extrangeros. j tensa alegría les habrá causado semejinte not¡cía. S. M. la Rima —Durante la sesion de la Cámara de los Lores circuló…</t>
  </si>
  <si>
    <t>…iudadanoino ha qocrido tanta libertad; noto con-: ¿±i¡üEv l* smion'céfeblrada'toy en la Cámara- de k»Lóiíes ha di sultado la nación sobre su advenimiénto altrooo: séparando de cho lord Grey•• »Ya be manifestado al principio de la sesión que sus empleos á todos los hombra frdjei ¿ su juramento , obligándor la nación' pide con ansia lareformi i sEoefefider esta gráhdisposi- los de éste mqdp á maúifést^ á’sus .Ópnciudadatos' fes cansas por eion, me…</t>
  </si>
  <si>
    <t>…a en alto; y el aire de presentado por el anterior Ministerio del’duqué de Wellíngton.' le cabeza , que es de Joven, a tan Opresivo y animado, que al " El discurso pronunciado por lord Grey en la Cámara de la parecer se oyen la» palabras que pronuncia. EÍ rostro ta ve tam- Para del día a2 ha causado mucha satisfacción.'en la bolsa; porque bíatj de perfil, y dirigido al cielo. Pero •obre todo , lo qué. yara confia en que todo a* arreglará para al…</t>
  </si>
  <si>
    <t>…rales. La discusión mas fuerte será sobre mero. (Cot) esta materia. ' De Lóndres nos escriben lo siguiente: ^ Se asegura que el mariscal Gerard se dispone á part ir para’ins- ’ El conde Grey como gefe del ministerio ha dicho en las Cá peccionar las fortalezas del norte, y que el general Harispe está maras , hablando de la reforma del Parlamento. encargado de una grande inspección militaren los departamentos "Aprovechamos esta ocasión para asegura…</t>
  </si>
  <si>
    <t>…JU cierto que los barcos inglcsea Servar lapaz en cuanto sea compatible coh él honórbáctói^l.* ^ cuestan grandes sumas': uno que sé botó al Támesis costó de 300 Este Jenguage del lord Grey es exactamente igual.al d^(lós’I°” i SOá^tWqcoL^iw ni.i '-.h S;S 'vV-íi : • s!. tn"- 71 ires;¿íúiíitt«-¿agíi r XV"¿1 íngton. ,.t c wNo sc dudatí* se «ños hice que se pudiese* recibir en seis Lord Grey ha manifestado que desea conservar lá jja;£.« «ate amante…</t>
  </si>
  <si>
    <t>…erio será la separación de las funciones políticas de las judiciales que desempeña unidas el lord canciller. (Standard.) NOTICIAS EXTRANGERAS. T «ss que suponen que la opinión dei lord Grey, respecto al - TURQUIA. asunto de Luxemburgo, difiere esencialmente de la del duque de Wellington, exageran la oposición de los partidos que existen en Belgrado 14 de Noviembre. Inglaterra. , En esta provincia van tomando buen aspecto loe asuntos inte En la f…</t>
  </si>
  <si>
    <t>…obierno de trae el Times de a del corriente. Canning, del mismo modo que en el de Wellingfón; y no es de «Los periódicos franceses se equivocan cuando quieren hacer esperar que el lord Grey obtenga mas que sus dos ilustres predece creer que los preparativos de lá santa Alianza se dirigen contra sores; el uno probablemente mas hábil, y el otro ciertamente mas su revolución. Puede que Francia tenga que sostener un choque,, firme que él.” pero será…</t>
  </si>
  <si>
    <t>Griñón, María del Carmen</t>
  </si>
  <si>
    <t>María del Carmen Griñón</t>
  </si>
  <si>
    <t>…londas. '___ .El secundo y último tomo del Manual de Anatomía des-* . Madrid, Doña Teresa Díaz, bordados. eriptiva , o sea sucinta descripción de los órganos del hombre ; es Idam, Doña María del Carmen Griñón, bordado de flores crito por A. L. J- Biyle y traducido al castellano, está ya venal hecho de cintas. ! en las librerías siguientes: Madrid, viuda de Cruz; Cádiz, Hortal Idem, Doña Tomasa García, bordado. 'í y compañía; Barcelona, Piferrer; Valencia, Cabreriz…</t>
  </si>
  <si>
    <t>Grouchy</t>
  </si>
  <si>
    <t>…Fonda públicos. Tres por loo consolidados844. Rey nuestro Señor se ha dignado recibir hoy en audiencia parti _ Parece que el discurso del Rey no se entregará antes del a cular al caballero Grouchy como encargado de Negocios de a$áel del inmediato Noviembre. Los días anteriores te gastarán en arre zeino. ... ’ ’glar los asuntos preliminares. El duque de Wellington y Mr.' Peel han escrito cada uno por su parte i los individuos del parla El día 27 Fue des…</t>
  </si>
  <si>
    <t>Gual, Pedro</t>
  </si>
  <si>
    <t>Pedro Gual</t>
  </si>
  <si>
    <t>…: ■ d : : • ciudad de Palma, en Mallorca j'tos'Sres'D. JosefMariade Alús, '■ 1 wNó se puedé’éspéHr gran cosa dé 4g empresa aisladé dé Pla- marques de la Romana, marques de Vivot y D. Pedro Gual y séncia y Vigo. Pbr'vehrtira ¡éreééi eitoi conseguir lo quemo ha loí- Vives. :" x , grado Mina? -¡Lei- irrito estar tratiqitjlWí pot fuerza ^ quieren ex piar csie error involuntario buscando(UKi muerte , qné\eriaí gloriola si fuese útil? La irreflexiva impet…</t>
  </si>
  <si>
    <t>Guerin</t>
  </si>
  <si>
    <t>…de Strampm anuncia que lord W. Bentinck, go — La fragata francesa Victorieuse, procedente deTolon, al man bernador general de la India , ha abolido las Suttís (ceremonia en do del capitán Guerin, fondeó el 23 del corriente en nuestra ba la que las viudas de Indostan se queman en la misma hoguera coa hía. Trae á su bordo algunas damas del séquito de nuestros Sobera el cuerpo' de sus maridos): esta abolición , que se publicó primero nos. (Monitor.') en…</t>
  </si>
  <si>
    <t>Guerra, Andrés</t>
  </si>
  <si>
    <t>Andrés Guerra</t>
  </si>
  <si>
    <t>…e á las determinaciones de,aquel cuerpo;^ jfrmrr.) Santa Ana de la ciudad de Barcelona', vacante por promoción de —• Se. croe, que las sesiones uJel J^f-Jamenta idurarán hasta ¿du D. Andrés Guerra á otra canongtu de la iglesia catedral ide la róos de Marzo ,ó quizá algúnosrhas después; algunos-aseguran que misma ciudad. .. luego qué se adopte el bilí sobre rebeliones, se disolverá la Cáma • Igualmente se ha servido 5. M. nombrar i D. Fr. Lino Matías ra…</t>
  </si>
  <si>
    <t>Guerrero</t>
  </si>
  <si>
    <t>…de nuestro embajador; nuestro comercio Idem 31. tendrá de este modo mas seguridad; y la doble protección conce dida á los intereses temporales y á los espirituales, no puede me El general Guerrero estaba ayer en Temamátla, á nueve le nos de ser ventajosa á nuestras relaciones con levante . Turquía, guas de aqui. Anoche han salido á encontrarse con él y á formar Asia menor- y Palestina. (Carta particular de un francés á un pe una contrarevolucion los mu…</t>
  </si>
  <si>
    <t>…odrá estimar idóneo para regir á uá licia en unos, falta de aptitud en otros. ¡ En qué extremo se puede pueblo libre quien juzga, incompatible la libertad del ciudadanó colocar al Sr. Guerrero á vista de un ejército.desorganizado, de con su independencia? En cualquier clase de empleo, y aun eñ los ün erario exhausto, de um administración de jüsticia paralizada é oficios domésticos, por los hechos se jurga de la capacidad de los interrumpida, y en f…</t>
  </si>
  <si>
    <t>…n mandados por Revenga desde Curazao, y el emba Méjico, que confirman la derrota de las tropas del gobierno por jador es el coronel Machado. Estas son noticias algo viejas, por el general Guerrero, quien habia ganado dos victorias en el Sur. que ya sabemos por Bogotá que el general Silva fue pasado por las Nueve oficiales del ejército han sido arrestados en la capital, acu armas en Tachira por orden de Mariño que descubrió el complot, sados de ser cómp…</t>
  </si>
  <si>
    <t>Guerrero, Vicente</t>
  </si>
  <si>
    <t>Vicente Guerrero</t>
  </si>
  <si>
    <t>…ío sé admiten á deponer en juicio los beodos ,'insensatos y enage— dé la Cámara el siguiente articulo. nados? La ley sábiamente ha previsto, que aun cuando te versen «El ciudadano general Vicente Guerrero tiene imposibilidad los intereses de un solo hombre. no se deba escuchar ei testimo moral para gobernar la república.” nio de aquel que está privado de la aptitud necesaria para cpmbi- Méjico Enero 14.de 1830—Franco Coronel ^Ternas VatgM» nar la «érie de loa…</t>
  </si>
  <si>
    <t>Gui</t>
  </si>
  <si>
    <t>…nuestras, Metz'y Nanci se hallan-actualmcnte en Tréverís. ideas; yaloteneis bien sabido resta sumisión-««.inseparable ¡deja, ■ ■ • El día 9 del corriente falleció en Stutfgardt el duque Gui fidelidad al Príncipe. Nosotros la juramos en i8rS :' nuestro jura llermo de Wurtemberg, tiodci'Rcy. mento no se ha quebrantado en tantos años; todo-el-mundo ha sa—¿El día 12 pasó por Máguncia con dirección dé París á Pe- - bido nuestro modo de pensar. ( Moni…</t>
  </si>
  <si>
    <t>…ana.') dad han tenido un feliz resultado, pues todo ha vuelto á en.rar ____El Rey ha nombrado al mariscal Maison su embajador cer en el orden. El 9 í medio dia llegó á Richmond el duque Gui ca de la corte de Vicna, y á Mr Bertin de Vaux, individuo de llermo , i consecuencia de habérsele expedido un correo con plie •la Cámara de Diputados, su ministro plenipotenciario cerca de gos, en que se le suplicaba encarecidamente fuese á Brunswick. Al S. M…</t>
  </si>
  <si>
    <t>…r 30.de Setiembre. „ El Rey mi«frd Señor, míéstrf amada Rkhía yla augusta Recien-nacida signen' sin novedadetfSÚimportaHtesalud, igual* Con motivo del‘nombramiento! de-Si A. R. el príncipe Gui mente queSS.A A..RR. los SemrósrSres. Infantes; llermo para d gobierno general d« ;las provincias dél Bajo-Riá * *1 * • • . . _ í_t y de Westfália, ha publicado elu primer presidente 7 Consejero ... s i fyal decreto 4&lt; Multes general. privado actual Mr. de Vi…</t>
  </si>
  <si>
    <t>Guia, Antolin</t>
  </si>
  <si>
    <t>Antolin Guia</t>
  </si>
  <si>
    <t>…o Porlier, y no haber tomado posesión Don a rs i (Se continuará^) ' 1 t/.« Francisco Mendoza,[ í D. Pedro Manrique de Lara; para una media ración de la de Cuenca, por promoción de D. Antolin Guia general de correos, postas y caminéis del reinó de 'Es Antonio-González, á Dijósef Agustín Farra, y para tres ra paña para el año de i8%o, con un mapa itinerario de!la; penín ciones de la iglesia colegial de Antequera;-: én el obispado dé sula;: publicada de…</t>
  </si>
  <si>
    <t>Guiden</t>
  </si>
  <si>
    <t>…sin duda habria sucedido algo extraordinario en Francia. Muchos nes, víveres ó dinero á los mismos rebeldes, ó que favorezcan y individuos del cuerpo diplomático fueron á casa del general Guiden ayuda á sus criminales empresas por medio de avisos, conse lleminot para adquirir noticias; pero todavía no habia recibido jos , ó en otra fórnta cualquiera, serán considerado; como traido pliegos. De alli á dos horas desembarcó un oficial, acompañado res y c…</t>
  </si>
  <si>
    <t>Guillcminot</t>
  </si>
  <si>
    <t>…de labor,! la tierra cubierta, en mu cia el Jbaron Lostendes , -teniente coronel, y primer ayudante de chos parages de laurel rosa, de plantas.de regaliz, maíz y trigo; campo del general Guillcminot ; por Inglaterra Mr. Parisch ( pri solo viendo por mis propios ojos esta parte tan amena podría ol-‘ mer secretario dé la embajada de Constantinopla; yporRusia vidar el disgusto que me ha causado lá comarca inculta.de NavariMr; Jorge de Chircjco,;también secr…</t>
  </si>
  <si>
    <t>Guillé-</t>
  </si>
  <si>
    <t>…ntesevoluciones que mandó; el feld dias, ha refer¡do lo que sigue: mariscal conde Diebitsch. Este general, antes de salir-de la ciudad ' «Un personage ligado por parentesco Con el general Guillé-: á la cabeza de sus tropas, tomó las medidas mas convenientes para minot se ha presentado al virey Méhemét-Áli. El objetó de su aseguraren ella di? tranquilidad después de su marcha j y sabiéndo misión se dirige á empeñar al visir para que admita bajo de sos…</t>
  </si>
  <si>
    <t>Guilleininot</t>
  </si>
  <si>
    <t>…a franquicia de su puerto, es indispensable facili Días pasados llegó á esta un correo francés con pliegos para el tar su comunicación con todas las otras ciudades de comercio que conde Guilleininot. Al momento se esparció la voz de que traía se hallan en la costa del golfo Adriático y del MeditérráneoJCon el acta definitiva de las conferencias de Lóndres: en efecto desde este objeto se botaron al agua varios barcos de vapor: ya hay doé entonces se reúne…</t>
  </si>
  <si>
    <t>Guilleminot</t>
  </si>
  <si>
    <t>…escripción que se presente y deposite. Tendreislo en medio de Sir R. Gordon y del Seüchtdar; Madama Hubsch entendido, y dispondréis lo conveniente á su cumplimiento. Seña entre el general Guilleminot y el Devlet—Nysiri (gefe del minis lado de la Real Mano. =rPalacio 23 de Diciembre de x82p.es A terio)^, y á este modo otras. Al concluirse la cena Mr. Gordon D. Luis López Ballesteros. brindó a la salud del Sultán , lo que fue celebrado con mucha al jiro/ or…</t>
  </si>
  <si>
    <t>…tandad ha sido 'mucha, sóHritcwo entre la cla ____El Gran Señor encargó al capitán Caloso manifestase á S. E.; se indigente; y de Figueira escriben que el mar se heló á la inme el conde Guilleminot, que si fuese gustoso al Rey de Francia én- diación de la-playa, y que en loscampos inmediatos ha sido pre viaria ¿París too jóvenes turcos, elegidosde las primeras fuñí-' ciso quebrar el meló para que puedan beber lo» ganados. (Gaceta lias dé la capital, par…</t>
  </si>
  <si>
    <t>Güilleminot</t>
  </si>
  <si>
    <t>PDF p. 5</t>
  </si>
  <si>
    <t>…de deducirse que el - impedido. ( Gaceta de Nuremberg.) bajá de Egipto ha mudado de sistema político, ó cuando menos que RUSIA. no se atreve á resistir á )a Puerta. Se dice que el general Güilleminot regresa á Francia por or Odesa ig de Diciembre. den de su gobierno. (Z). dt los Di) Hoy se ha publicado un bando, en el cual se dice que en vista de no haberse manifestado síntomas de peste de 30 días á esta par- Smima de Diciembre. :fee, se permite abrir las…</t>
  </si>
  <si>
    <t>…e en efecto se liabia pronunciado severancia; habiéndóse hecho notar la prudencia del príncipe de por el dicho plan, y se habia situado en el peñón. Son las seis de Polignac y.del general Guilleminot: por fin se ha concluido des ia tarde, y nada-sabemos. La llegada de Zavala ha puesto en agi pués de cuatro meses de negociaciones complicadas yanunciadas de tación los ánimos; pero ni se ha turbado la tranquilidad, ni ha oficio al cuerpo diplomático. , bajad…</t>
  </si>
  <si>
    <t>…nstantinopla - Siguió una discusión bastante larga y animada sobre los lími-' refiere lo que sigue: tes de Grecia, sobre los*bloqueos establecidos por los griegos, y »Dicen que él conde Guilleminot espera un correo de París sobre la isla de-Candía ¡.concluida leyó el lord Holland una pro que debe traerle instrucciones relativas á la expedición de Argel; posición que tenia dispuesta para pedir se. presentasen todos los y'no seria extraño que S. E. salies…</t>
  </si>
  <si>
    <t>Guilleminót</t>
  </si>
  <si>
    <t>….ppr.¡po. darle hasta el menor motivo de queja, mediante á que aun no está tener con que equiparlos' y, carecer de vestuario; que pl comisio- arreglado el asunto de la Grecia. El conde Guilleminót está en n ido volvió de, Caracas sin los ao9 pesos que su gobernador Je cargado de preparar la Puerta á los acontecimientos dé Argel; y ofreció en 10 de Enero; que, escasamente.'puede racionarlos con para laá miras ulteriores de la Francia; péro áunque no se…</t>
  </si>
  <si>
    <t>Guillemínot</t>
  </si>
  <si>
    <t>…como Reine de Hungría» &gt; del Sultán acerca de este asunto; sin embargo, la Puerta no se ne '■ " iwcLAtnajuu ' :• ‘ ' S J gará á aprobar el actual orden de cosas. En el Interin el conde Guillemínot ha puesto la bandera tricolor sobre la casa de la le Lóndrrt 8 de Ottváre. gación , y los buques de comercio también la han enarbolado. Los discursos .pronunciados en,-la sesión de la Cámara, de lee A consecuencia de lo ocurrido en Francia se halla disuelta l…</t>
  </si>
  <si>
    <t>…algún tiempo á esta parte, con el de Rusia frecuentes conferencias, á que no asiste el de Fran El Rbt nuestro Señor, nuestra,amada Reiva y la augusta cia. De esto se deduce que el conde Guilleminot quiere retirarse de los negocios, ó que no están en la mejor armonía las relacioRecien nacida siguen sin novedad en su importante salud, igual-» Dente que SS. AA. RR. los Sermos.Sres. Infantes. nes de la Francia con las otras Potencias. Acaba de llegar á esta…</t>
  </si>
  <si>
    <t>…cinos, de los hijos de éstos y de los po mientosin consecuencias para los demas Estados europeos.' seedores de bienes raíces, desde la ¿dad de ag años á la dé 45.' Por su parte el conde Guilleminot se esfuerza en persuadir1 Prescribe ademas la fuerza, armamento y modo de organizar ésta que Jas relaciones exteriores de la Francia no sufrirán ninguna al riulicia. teración , y que el nuevo gobierno mira como una de sus princi BAVIERA. pales obligaciones el…</t>
  </si>
  <si>
    <t>…a 10 de Octubre. Ingleses........................... Nada de interesante ha ocurrido en esta capital, á excepción de Portugueses..................... z una conferencia que tuvo el general Guilleminot con el reís— Prusianos....................... f .................................... . I Romanos..................... n ,.T.............................. I . efrendi , para convenirse sobre la admisión del pabellón tricolor en los puertos de Turquía La Puerta…</t>
  </si>
  <si>
    <t>Guillermo</t>
  </si>
  <si>
    <t>…ecimiento, en el que Dicen que á fines de este mes irá nuestro Monarca al palacio ve cumplidos sus deseos. Dígnese pues V. M. con su afabilidad de Fischbach en Silesia, propio del príncipe Guillermo, y que la acostumbrada recibir e;te respetuoso homenage que le tributa esta Emperatriz, y aun quizá el Emperador de Rusia, llegarán allí al ciudad; bendiga el Todopoderoso vuestro augusto enlace concia mismo tiempo. A últimos de Junio se trasladará S. M. á To…</t>
  </si>
  <si>
    <t>…ran que Berlín »6 dt Setiembre. el príncipe Federico debe concentrar sus fuerzas y atacar, á Brusélas; mas por otra parte parece que los movimientos de su ejército , Parece que el príncipe Guillermo , hermano del Rey, mandavi en gefe loa tres cuerpos del ejército prusiano acantonados en te dirigen á impedir que los belgas que sirven bajo sus órdenes, tengan relaciones muy. íntimas con los habitantes de varias ciuda nuestras provincias del Rhin, que pondr…</t>
  </si>
  <si>
    <t>…uropa.” Ahoía se'desea «aben ¡qué papel esta ciudad solo dista de Luxemburgo i r leguas. Se esperaba ya hará la.Francia cuando se desenvuelvan estos grades acontecimien en ella al príncipe Guillermo, gobernador general de las' provin tos í Ciertas disposiciones qué se tofhati en lis rfonférár, y princi cias del Rin, con el objeto, al parecer, de pasar alli revista d las palmente. en el departamento del Mosela, en donde se reunirá un tropas que se hallan…</t>
  </si>
  <si>
    <t>…iones.—Id. no consolidados pf por roo dinero—In En carta de 18 de Noviembre dicen de la misma ciudad que tereses de Vales 5 por 100—Deuda sin interés idem. Ja salud de S. A. K. el príncipe Guillermo se mejora de dia en dia, y que se puede concebir esperanza de que no tardará en resta —oc^oe— blecerse completamente. de Francia.') ANUNCIOS. Nuestro corresponsal de Bruselas nos escribe con fecha a8 del pasado !o que sigue: Reglamento general para el régimen…</t>
  </si>
  <si>
    <t>Guillermo, Grey</t>
  </si>
  <si>
    <t>Grey Guillermo</t>
  </si>
  <si>
    <t>…dp de Xu* gusto que nosotros esta injusta preferencia.” (G. de F.) xemburgo que administrasen justicia en nombre del gran duquje Sí se ha de dar crédito á una carta de Lóndres, el lord Grey Guillermo, Rey de Holanda. (pomo francés.) se'ha pronunciado en una conversación particular contra el esta . Se asegura que de algunos dias á esta parte circulan en Parta blecimiento de los franceses en las costas de Africa. monedas falsas de dos francos. - ,1. .Kcf.ri…</t>
  </si>
  <si>
    <t>Guinea, María Bernarda Oitiz de</t>
  </si>
  <si>
    <t>María Bernarda Oitiz de Guinea</t>
  </si>
  <si>
    <t>…ia capitulado,' prosiguen los ¿ráculos de la rebelión; Excma. Sra. marquesa de Sotomayor y de Pertjá. luego la indépendenciásathericana está irremediablemente estable Excrna. Sra. Doña María Bernarda Oitiz de Guinea. cida.” Pata sentar los revolucionarios esta opinión, suponen qué Excma. Sra. marquesa de la Lapilla. en la empifesa'se apuraron todos los recursos cfeí gobierno-español; Excma. Sra. marquesa de Arneva. 'es necesario que comprendahquehansido tan insensibles p…</t>
  </si>
  <si>
    <t>Guipúzcoa, Cipo Ílentas de</t>
  </si>
  <si>
    <t>Cipo Ílentas de Guipúzcoa</t>
  </si>
  <si>
    <t>…en Poros puede haber contribuido mucho á apaciguar los partidos. i° Que el juez de contrabandos de Bilbao y el subdelegado de Se sabe que las últimas cartas de Egina decían que el conde Cipo Ílentas de Guipúzcoa i remitan mensualmente con puntualidad á la d’Istria se hallaba en una posición muy critica por fulla de fondos dirección general de Rentas nota de los manifiestos presentados y -suficientes para satisfacer todas las reclamaciones que se le lNcen; de los-ates…</t>
  </si>
  <si>
    <t>GuiUqninot</t>
  </si>
  <si>
    <t>…omprendiese bajo esta denominación la tótalihemetiAU, con,.motivp.de un pliego; remitido de Constarifiáqpk dod.de efectos qtié se introducen del extranjero; pero mi proposi pon el general GuiUqninot 5 y se créiaque el Gobierno frióctjs- ción- dice expresamente-, el: sostenimiento de nuestras necesidades había.determinado.acinaluir por sí solo su querella cón -ÁrgjeL '' dependientes de Ultramar. Mi opinión pues es Ja siguiente, enun Segpn escriben da Tolc…</t>
  </si>
  <si>
    <t>Gustavo</t>
  </si>
  <si>
    <t>…gobernar, ehnuevo Estado griego por ECIPTO'. renuncia del príncipe Leopoldo. Las cartas de Viena aseguran que Alejandría 27 de Atril. ■ el gabinete austríaco está muy á favor, del príncipe Gustavo de, En nuestras costas hay actualmente mucho movimiento. Se' Suecia-, en el dia teniente coroneL-de»huíanos; y todo .da margen á-creer que aquel gabinete se interesará con el de S. James para, fortifican con esmero algunos puntos'que hasta ahora no .lo habían…</t>
  </si>
  <si>
    <t>…la per Santo Padrcáo acreditaren la corte de Francia con el carácter do sona delRey, negándose á coadyuvar á sus miras. Porque « en qué Nuncio'de la Santa Sede Apostólica; al"Sr, conde Gustavo de se fundaba esta negativa ? ! qué razón había para decir al Monarca Loewenhidm, - enviado1 extraordinario y ministro plenipótencia- -que iba á ^depositar en su seno lospadeceres de todo un pueblo,’’, rio del Rey de Suecia y-Noruega, quien presentó las crede…</t>
  </si>
  <si>
    <t>Gutiérrez</t>
  </si>
  <si>
    <t>…mano =En Palacio á 6 de Enero da que el 25 del mes anterior había salido de aquella ciudad una di 1830.esA D. Luis López Ballesteros. visión del ejército libertador, al mando del coronel Gutiérrez, con la comisión de pacificar el estado de Nicaragua, y la parle in Real orden con varias disposiciones sobre el ramo de lanías y me-, surreccionada de Honduras, sobre cuyo suceso anadia, que no que dias'anatas. daba ninguna duda. ■ Conformándose el Rey nuest…</t>
  </si>
  <si>
    <t>Gutiérrez, Josef Máteos</t>
  </si>
  <si>
    <t>Josef Máteos Gutiérrez</t>
  </si>
  <si>
    <t>…la Grecia , por - .i.. librería de Escribanos, Abogados y Jueces de D. Josef Fe que el Emperador de Rusia consentirá dificilmenté (sin «pié pre brero , reformada por el licenciado D. Josef Máteos Gutiérrez; ceda un medio'positivo qíie garantice los intereses dé su imperio), séptima edición, con un tomo de Adiciones con que se completan que ocupe el trono de la Grecia un‘'príncipe que sé halla tan ín y amplían varias materias de las contenidas en esta obra, poni…</t>
  </si>
  <si>
    <t>Gutiérrez, Juan Josef</t>
  </si>
  <si>
    <t>Juan Josef Gutiérrez</t>
  </si>
  <si>
    <t>…les ofrecerá en los años venideros un re actualmente se ejecuta: que con respecto a la solicitud del referido curso lucrativo; en éste insecto, tanto ¡mas apreciable cuanto criado Don Juan Josef Gutiérrez y consortes no accede S. M. al alza •espontáneamente no da mas trabajo-,que el de desprenderlo de la miento de su retención.*, Vsíendo su soberana voluntad que con el icoscoja, y matarjo con las preparaciones explicadas en el adjunto fin de averiguar el motiv…</t>
  </si>
  <si>
    <t>Gutiérrez, Marcos</t>
  </si>
  <si>
    <t>Marcos Gutiérrez</t>
  </si>
  <si>
    <t>…n Arinjuézenlos'térmihos siguientes:— librería de Fuente con los tres tomos de la Práctica criminal de &gt;rSeñora:'elplicer -yálügría febdsa eóélpoébloéspafiol: el España, del mismo'D. Marcos Gutiérrez. Én beneficio de ios que venturoso enlacé de V. M. con diíéStróSoberano ét Sr/D. Fer- tienen las anteriores ediciones del Febrero reformado sé venden xavdo vu anuncia dias de prosperidad , grándeza y unión, di*, por separado, tanto los [Indices cuanto el -tom…</t>
  </si>
  <si>
    <t>GuUlcminot</t>
  </si>
  <si>
    <t>…op gran • - ' TVXQVÍA. solemnidad el día a8; lacoron¿KÍon del Principe imperial, como. Cmsteeñtmoplnio de Setiembe. Rey de un Hungría. Un. hermoso tíempou.contribuyoi haóerinaa El conde GuUlcminot luego que recibió pliegos de sn corte, en magnífica e&gt;ta auguttafunejon ,1a cualJyiro' tan grands impresión donde te le comunicaba lo ocurrido en París hasta el 7 de Agoe en cuantos se hallaron presentes, que no pudieron mcñqs jijó-^nalo, tjtó á la Puerta nar…</t>
  </si>
  <si>
    <t>Guzmaiv, Podro Antonio Lazcano.y</t>
  </si>
  <si>
    <t>Podro Antonio Lazcano.y Guzmaiv</t>
  </si>
  <si>
    <t>…-de-¡3^ ru 4'40^w(Luwgatiawefta&gt;dej4b tedral-de Segorve, vacante por fallecimiento deD.JoscfMartH ar»eÍ)r! VÍ^«de'V4¿4 ’jb¡StJ&amp;.i;t a-j ulqmsio ouiv ad sa on laus oí nez Xoaisa, 4 D. Podro Antonio Lazcano.y Guzmaiv:pita pira- 'Merida. Trigo de 42 4 4$ ts. fanega: «ébada io4 aafejaaeitv de la colegiata de Bclmonte, vacante por promoción de P, Juan ^«nebníPyWo dB"¿4 é3S4dedí&gt; J¡» Ojlbóitsq ;;U----de la Cruz Calvete , 4 D. Josef Gonzalsz:.para otra de Ja colfr-; -TalaA■lá’…</t>
  </si>
  <si>
    <t>H, J.</t>
  </si>
  <si>
    <t>J. H</t>
  </si>
  <si>
    <t>…Razalá a recibir el tomo . &gt;■ ' . .n c:! vvvjt o:}r!3Ínii v..r.'l tercero y último de dicha obra. Nfimeros: AdininistrKioncs. —... Colección de muestras dal carácter bastardó, por D. J. H. de • r" i" . "Tr ’r ' Zafra, grabadas por D. P. Gangoiti. Se vendén én la librería dé irfidrid; '8óbd'pií¿‘fi.^ilí^:i Gila, en el almacén de papel de Bueno, calle del Carmen, y en ’S^Vrlli. - " - el de Lardlez, calle di la Concepción gerónima-, á 12 rs. el cu…</t>
  </si>
  <si>
    <t>Hábil</t>
  </si>
  <si>
    <t>…destiló , de por estérmismo raUchos: mavpeligros al gobierno otomano , por que sufrió los respectivos descuentos; cuya declaración es ú'sóbep que la .insurrección halfa^ien él uqr.general Hábil y valiente. xana voluntad sea extensiva i todos los empleados que sé halieto La revolución dé los 'álbaneses debe hallar por otra parte en la én igual caso que Galvez. Dé Real Orden &amp;c. MadricFax de J'ur Grecia*.muchos auxiliarés'jy si la insurrección carece…</t>
  </si>
  <si>
    <t>Hacien, Ministro de</t>
  </si>
  <si>
    <t>Ministro de Hacien</t>
  </si>
  <si>
    <t>…ue se Madrid £ de Febrera. resolvió favorablemente el problema de la aclimatación del café, SS. MM. y AA. continúan en esta corte sin novedad en su la muestra presentada al Excmo. Sr. Ministro de Hacien a prueimportante salud. que esta haba hecha indígena, no seria inferior á lo. cafes mas exquisitos del Levante. Se anuncian ensayos para la aclim ilación del cacao, y e. verosímil que un éxito completo coronase os que Concluye el artículo inserto en el número…</t>
  </si>
  <si>
    <t>Hacienda, Hoconsejo de</t>
  </si>
  <si>
    <t>Hoconsejo de Hacienda</t>
  </si>
  <si>
    <t>…visita de etiqueta al nuevo inistro de Necocioe extrangeros. (Courisr.’) ■ Otra prorogando por dos meses el 'término para presentar en el S „ - elMmüngPaper,lotdGrey tiene66 años; lord Hoconsejo de Hacienda ¡os- título* de corredores• ,&lt; • ;\'u ||.«H 57; lord Lañsdown 50; lord Melbourne 49;iord Go^ench ' Enterado el ReY nuestro Señor de 'una instanóá de D. Adrián Joni Althorp 48; lord DqrhamsS; lord Palmerston 46, y Hernaez, vecino dé Málaga, etique solicita se…</t>
  </si>
  <si>
    <t>Hacienda, Juan Do de</t>
  </si>
  <si>
    <t>Juan Do de Hacienda</t>
  </si>
  <si>
    <t>…obrado al autor se venden en la librería de Cue.ta á reul,__La Honores de oficiales del archivo de la Acretaría del Despacho• venida de Cristina. Silva lírica al mismo asunto, por D. Juan Do de Hacienda de España. noso, profesor de humanidades en el colegio de Cácerés. Se vende á 2 rs. en la misma librería. D. Manuel Figueroá y.D. Miguel López Gonzalo. En la villa de Parla, á tres leguas de esta corte, se halla va cante la plaza de médico titular, dotada con 500 ducad…</t>
  </si>
  <si>
    <t>Hacienda, Secretario del Despacho de</t>
  </si>
  <si>
    <t>Secretario del Despacho de Hacienda</t>
  </si>
  <si>
    <t>…á las guardias que no cuando tuviere fundamento para dudar sobre la autoridad recla sean puramente militares. mante ó la naturaleza del puesto, corresponde á este ministerio de Al Sr. Secretario del Despacho de Hacienda digo con esta fe-* mi cargo declarar que en tales casos de duda el ordenador militar ó el comisario Subdelegado solo podrán autorizar y abonar el gascha lo siguiente: El Rey nuestro Señor se ha enterado de las co to concerniente á Guerra, después que el gober…</t>
  </si>
  <si>
    <t>Haclcy</t>
  </si>
  <si>
    <t>…é, de -ToUnq. Cádiz\%4dt Noviembre* i, Místico ingles Felicidad, deG ¡bril tida, eft la imprentado AináTita, y en las librerías'dclás ciuda lar: conduce al príncipe Lablcawits, al barón Haclcy D. Victpr des del reino designadas en el prospecto ; pagando ¿ñMadrid 40 Zichy. *8 U. Místico español Ligero ^ 4» Cuba, ay id. Bérgan- reales vn. anticipado* por la entrega siguiente, y eft las' provincias 42 rs. Entregada la Séptima Partida se acabará ia' suscripción…</t>
  </si>
  <si>
    <t>Halil-bajá</t>
  </si>
  <si>
    <t>…tres protocolos, por cuyo contexto bio del bajalato de Erzeron y del distrito de Kars que esta pe .vendrá en conocimiento de la medidas adoptadas por lá Junta dia. Se añade que el embajador Halil-bajá y el conde de Nesselrode para terminar y consolidar la paz,.cuyas bases principales se es han tenido conferencia acerca de ata sesión. (Gaceta de Augs- tablecen en el protocolo núm. 1.° dé fecha 3 de Febrero de ate burgoi) ■ ‘ afio. De los tres documentos, lo…</t>
  </si>
  <si>
    <t>Halil-bajá, Nesselrodc y</t>
  </si>
  <si>
    <t>Nesselrodc y Halil-bajá</t>
  </si>
  <si>
    <t>…ro de los votantes. concluirían en esta capital entre el conde Orlow y el reis-eftendi, -___ Se asegura que hay desaven© acias entre el duque de Welling- ó en Petersburgo entre el conde Nesselrodc y Halil-bajá. too y el lord Ellemborough. ___ El ffio continúa experimentándose todavía no solo ea esta ca-</t>
  </si>
  <si>
    <t>HalítEl</t>
  </si>
  <si>
    <t>…ongreso de Valencia. mesas , reduciendo todo el oro y plata á moneda del reino. Ya se sabia en Cáracas la noticia de la partida de Bolívar. El 19 de Jumó llegó á Gonstantinopla el embajador HalítEl 2i por la tarde se ha reunido en el despacho de Negocios btjá,, é inmediatamente tomó posesión del destino de capitan-bajá. extranjeros un consejo de Gabinete al que han asistido el lord Están hcchis todas Jas disposiciones necesarias para efectuar su en canc…</t>
  </si>
  <si>
    <t>Harispe</t>
  </si>
  <si>
    <t>…uiente: ^ Se asegura que el mariscal Gerard se dispone á part ir para’ins- ’ El conde Grey como gefe del ministerio ha dicho en las Cá peccionar las fortalezas del norte, y que el general Harispe está maras , hablando de la reforma del Parlamento. encargado de una grande inspección militaren los departamentos "Aprovechamos esta ocasión para asegurar en presencia de fronterizos del mediodía. _ _ ■ ■ . “ ’ W. SS. que ningún individuo del consejo propend…</t>
  </si>
  <si>
    <t>Haro, Pedro Jiménez de</t>
  </si>
  <si>
    <t>Pedro Jiménez de Haro</t>
  </si>
  <si>
    <t>…de bombas para incen un foso profundo, separado del establo de la vaca y dé la jpooilga * dios y riegos. del cerdo, en el cual entre toda la inmundicia de dichos animales: .Idem, D. Pedro Jiménez de Haro, moldes para estampar el y el agua llovediza. . t y papel pautado de puntitos. , Cantidad de trabajo. Bilbao, D. Juan Rubín, modelo de una máquina de tundir. En cuanto-ála cantidad del trabajo que deberá emplear éV-U—. Barcelona, D. Isidro Cruells, algodón hi…</t>
  </si>
  <si>
    <t>Harrison</t>
  </si>
  <si>
    <t>…lús batallones a.° y 5.0 que salieron de esa. Nueva-Yorck, se confirma el mal trato que aquel gobierno ha he «Nosotros vamos adelantando, pues nos vemos un poco peor cho sufrir al general Harrison; dicen que luego qué este salió de que en,el Cerro Largo: á la tropa se le ha dado una camiseta de Rogotá, sl gobierno. para vengarse de lo ocurrido con Mr. Moore, poncho y un pantalón de picote, y á los oficiales dos pantalones ¡buscó todos los medios pe per…</t>
  </si>
  <si>
    <t>Has</t>
  </si>
  <si>
    <t>…uella hermosa comarca del Asiapues disuelta la liga de lo* goza It dañft. : -Comiia 4 ídem.__Santiago 1 á'14 ídem__ Descuen mira tas,-y vencida esta nación belicosa por el ilustre lord Has» to de. letras á razón de 4 por too al año Va l es consolidados de rings, quedó destruida la-única potencia que en la India pódia Enero, Mayo.y Setiembre 454 451 454,operaciones.__Idem no causar :rezcldsli 4a compañía. Ocupó el destino de gobernador ge consol…</t>
  </si>
  <si>
    <t>Haxo</t>
  </si>
  <si>
    <t>…aslas grandes Potenpara decir que también seria conveniente acordarse de los trabajos cias, él conde‘de Nesselróde, luego que. ha sido, reinstalado en supreparados &lt;en 1815 por el general Haxo para la defensa de París. ministerio, h» mandado las instrucciones mas terminantes, ál. geSi hay gentes tan débiles de entendimiento que se asustan^ por ver neral Diébitscb, que se halla ánBerlin: en ellas se establece lafortificar la capital, tanto peor para…</t>
  </si>
  <si>
    <t>Heiden</t>
  </si>
  <si>
    <t>…de cum las cuentas, se les reclámen inmediatamente, dándoles un mes de plir su comisión. término improrbgablé para^ presentación ¿ y procediértdose de lo _ Avisan de Smirna que el almirante Heiden había llegado á contrario contra sus personas y bienes por ios subdelegados de i aquel puerto con, casi toda la escuadra rusa que había en el Ar Rentas cuando la falta dependa exclusivamente de los rereridós ad chipiélago; pero esta noticia merece confirmació…</t>
  </si>
  <si>
    <t>…del gobierno que se le iTAir*. ' ' • . - . ■ , enviaron por el bergantin. el Genio, se embarcó para Poros , en Roma 10 de Marte). . . s donde se ,hallaba el almirante ingles y el conde Heiden, con los El E,. S. conde de la Féfronnais, embajador de S. M. Cristla* .cuales.tuvo una larga, conferencia; y en seguida se marchó á Egiiia nísima, acompafiado.de los empleados de~lá legación, tuvo el ho á vené con el conde Cipo d’Isiria, cón quién tuvo varia…</t>
  </si>
  <si>
    <t>…se dignaron admitir á besar en Grecia. Una parte de la escuadra rusa ha salido del Archipiésu Real .mano á las autoridades civiles-y militares de aquella capi lago para Mi-ta. El almirante Heiden ha quedado con dos naviostal,'al ayuntamiento, .cabildo y oficialidad de voluntarios; Realis de línea, una fragata y dos bergantines. Algunos buques de guerratas. Pqr la tarde salieron los augustos víageros i ver la catedral, in jjeses han salido también para…</t>
  </si>
  <si>
    <t>…gusto la diputación de esta ciudad., tía bajó la mediación de loji capitanes de aquellos buques.: — «Reina la mayor tranquilidad,'gracias al reloy firmen ‘de la El almirante ruso conde Heiden ha salido de Poros ,én el na guardia cívica; han sido presos algunos de los perturbadores def vio Wiadimir, para regresar, al Báltico. Antes efe emprender ’Ñ orden, y nos iisonjeitnos de que bajo todos aspecto» no hay •¡age dióála cata de huérfano» da Egi» 14…</t>
  </si>
  <si>
    <t>Heiliger</t>
  </si>
  <si>
    <t>…s mas distinguidos hacen el principal papel. de Malinas, prolongando sus puestos,avanzados hasta la aldea de EflPeghem, de modo que comunica directamente con la división del noiu. general Heiliger: ia.fuerza total de ambos.cuerpos reunidos as ciende á io9 hombres sin contar las guarniciones. Aseguran que Berlín »6 dt Setiembre. el príncipe Federico debe concentrar sus fuerzas y atacar, á Brusélas; mas por otra parte parece que los movimientos de su ejé…</t>
  </si>
  <si>
    <t>Heitesbury</t>
  </si>
  <si>
    <t>…e Cirios x. Semejante estado de cosas no puede ya tolerarse: de Lóndres 28 de Octubre. consiguiente, se preven grandes sucesos que debea ocurrir en el Los pliegos remitidos por el lord Heitesbury desde Peten— próximo invierno. Sea lo que quiera, nada hay por que deba teburgo, con fecha del 13 ; dicen, que el Emperador habia salido de roerse en Chateau-Renard, pues sus habitantes están conteniendo aquella capital para Moscou, en donde probablemente pas…</t>
  </si>
  <si>
    <t>Hemos, Diebitsch-Sabalkansky</t>
  </si>
  <si>
    <t>Diebitsch-Sabalkansky Hemos</t>
  </si>
  <si>
    <t>…lia bajas de este con «Nada de positivo se sabe aun sobre la actitud que tomará la Ru sisten en 248 hombres muertos y 1856 heridos; total 2,104. sia; sin embargo, el feld-mariscal conde Diebitsch-Sabalkansky Hemos dicho que el número de bocas ;.de fuego de todos cali ha llegado á Prusia con una misión extraordinaria. Hay presun? bres cogidas al enemigo durante la campafia, ó halladas en Argel ciones de que la Rusia diferirá todavía por algún tiempo el reco y en las bat…</t>
  </si>
  <si>
    <t>Henestros, Juan de</t>
  </si>
  <si>
    <t>Juan de Henestros</t>
  </si>
  <si>
    <t>…o de Tarragona D. Antonio Fernando te recompensada con la gloria y el ejemplo que han dejado á su Echanove. nación. ;Y qué ha ganado lá república! el triste triunfo de que- Excmo. Sr. D. Juan de Henestros3. dár entregada nuevamente x sus propios furores , después dé perder Excmo. Sr. D. Rafael Pinós. muchos cientos de soldados, y de haber probado mas y mas su im Excmo. Sr. D. Josef María de Carvajal. potencia militar. Impotencia militar, decimos; porque cierta…</t>
  </si>
  <si>
    <t>Her, Antonio</t>
  </si>
  <si>
    <t>Antonio Her</t>
  </si>
  <si>
    <t>…recibido mejoras de consi despacho y aknacin de la /tnprenta Real. deración , haciéndolas seguras' y"sal*dables; y todo sin fondos dis- Escuela de cantollano^ por j el presbítero D. Antonio Her. ponibles y determinados,_,y ^ sin grjevar los públicos 34. el Real i¡ap.dpz , un tomP rfóíio, róstica 24 rs. . erario. ‘ . ’ ... v : Fac.-sim¡let..de;RÁe50,-rústica z rs. Sevilla. Sfgue el báldósadó y ép¿pé&lt;írado de las galles , “flo Guia del niño .instntido…</t>
  </si>
  <si>
    <t>Heredia, Cirios de</t>
  </si>
  <si>
    <t>Cirios de Heredia</t>
  </si>
  <si>
    <t>…ciudad y sus tesoros, no te viaslas dispensas de la Santa;Sede y del arzobispo de Parts, con níais una razón para obrar asi: por otra parte estos tesoros no eran su primo hermano D. Cirios de Heredia. (ídem.) del Dey; nosotros los habíamos adquirido con nuestro trabajo y -....Con motivo de haber incurrido la tropa en algunas graves sudor. El no hacia otra cosa sino comer y beber. Sin embargo, faltas.de disciplina, consecuencia inevitable de la nueva revol…</t>
  </si>
  <si>
    <t>Heredia, Gonzalo He</t>
  </si>
  <si>
    <t>Gonzalo He Heredia</t>
  </si>
  <si>
    <t>…ta, lasrpresenten inmediatM^epte eri dicho.pu-» Sr, marques de S. Esteban; y por la ciudad de Almería lós Señores gado; en inteligencia de que se halla retenido^suimportc, y no de D. Gonzalo He Heredia y marques de la Regalía. Igualmente han ben ser satütfochos é su presentacion; con .apeijeibimiento de .que r. '---i ¿ SS. MM. por su dichoso matrimonio , los Sres. mar- 1 en otro caso; les parará el perjuísicr qu« bay,a&gt; rógac. ’ EN LA IMPRENTA REAL.</t>
  </si>
  <si>
    <t>Heredia, Joaquín</t>
  </si>
  <si>
    <t>Joaquín Heredia</t>
  </si>
  <si>
    <t>…a, copiados de ai de Julio para una canongía de Cartagena, vacante por falleci orden de S. M. de los registros del Real archivo de Simancas: tomiento de D. Basilio Angel Cabeza, á D. Joaquín Heredia. mo 5°, impreso dé orden del Rey nuestro Señor en la imprenta Entrada y salida dt buques en nuestros puertos. . Real. Sirve de continuación á la Colección de documentos concer nientes á las provincias Vascongadas. En este tomo .se incluyen Alicante Julio 17.…</t>
  </si>
  <si>
    <t>Herefio, Josefa</t>
  </si>
  <si>
    <t>Josefa Herefio</t>
  </si>
  <si>
    <t>…iudades marítima los armado*!' M*®-» ««“&gt; t 7 para pegar en pqrte 4 la Real Haciende res cargados de los dapojos de los enemigos á ostentar su optdim-' j nt ^ue •* wawltaao contra Doña Josefa Herefio, viuda cía con profusiones extraordinarias, al diasigulente a hacían noe**' de D, Joan Azofra, vecino que fue de esta corte , y almacenista f vos armamento» para ganar Con qué hacer los mismos gastó*. La terorero de % Reala fabricas de Alcaráz, a venden en pú…</t>
  </si>
  <si>
    <t>Hermida, Manuel</t>
  </si>
  <si>
    <t>Manuel Hermida</t>
  </si>
  <si>
    <t>…dos podían brar para la dignidad de maestrescuela de la santa iglesia catedral muchas veces evitar, unos se remontaban, otros emigraban á otras de Oviedo,'vacante por promoción de D. Manuel Hermida, á islas , y todos clamaban por el remedio y fin de tantos males. D. Gumersindo Churruca, canónigo de la colegial de Sta. María En medio de este estado de ansiedad y continua inquietud, los de Covadonga. RR. curas párrocos y los’vecinos de’los pueblos de Magn…</t>
  </si>
  <si>
    <t>Hernández, Antonio</t>
  </si>
  <si>
    <t>Antonio Hernández</t>
  </si>
  <si>
    <t>…e con una pru cente Mártir, S. Fernando, Corazón de Jesús y Angel de la Guar dente graduación se procuren disminuir algunos ramos de impor da del reino , añadido por el presbítero D. Antonio Hernández: tación , y se fomente y premie toda fabricación indígena. La ob véndese en el despacho de la Imprenta Real, á roz rs. en pasta__ jeción del costo de los jornales en este pais no me parece suficien También se hallará en el almacén de dicha imprenta'el supleme…</t>
  </si>
  <si>
    <t>Hernández, Plegó</t>
  </si>
  <si>
    <t>Plegó Hernández</t>
  </si>
  <si>
    <t>…ñía; Barcelona, Piferrer; Valencia, Cabrerizo; Salafnárt* Idem, marquesa de Mal pica, aceites. ca, Blanco; Santiago, Rey Romero, y Pamplona, Longas. Sé Granada, I&gt;. Josef Linares, D. Plegó Hernández y D. Ra Vende toda-la obra á 24 rs. en rústica, y á 28 en pasta; erl las fael'Lar i ño, cajas de maderas finas pará tabaco. provincias 2 rs. mas por razón de porte. El autor ha desempeñadó Madrid, D. Pedro Alvaro, cuadro bordado. tan perfectamente el objeto que se propuso…</t>
  </si>
  <si>
    <t>Hernández, Prudencio</t>
  </si>
  <si>
    <t>Prudencio Hernández</t>
  </si>
  <si>
    <t>…sentido muy favo- sión ó no admisión al certámen. El memorial deberá-entregar lo arable , ha sido mirada-muy al contrario por- el Sr. - Ministro ál secretario de la misma comisión D. Prudencio Hernández de..... (El. orador sé inclina con sonrisa hacia el duque de Broglie). Santacruz. vi De qué sois Ministro!... (Señales de alegría'.') 4.° Los que5e hillenAfuera de esta ciudad presentarán una jus -.Várias voces-XDe larlnsfruccion- pública. tificación-ó docume…</t>
  </si>
  <si>
    <t>Hernando, Luis Esteban y</t>
  </si>
  <si>
    <t>Luis Esteban y Hernando</t>
  </si>
  <si>
    <t>…jones de edtefctionés ¿e história rViaitural, sterido la mayor par Idem, D. Juan Lambert, pelucas y postizo?. . te de rtiintralOgia. Ha traidocómigó ¿ Mr.Goirotirtdividuo de Idem, D. Luis Esteban y Hernando, repetición de -bolsillo la seccipnde arquitectura,y.ha- dejado en Grecia rá' Mfs. Blouet, con escape de cilindro. Ravoisíer y-V-irlet, quieriesño'volverán hasta firtes del corriente, ~ Id-m, D.-Eusebio'Domínguez, catres de fierro. porque «o teníah concluidos…</t>
  </si>
  <si>
    <t>Herran, Felipe</t>
  </si>
  <si>
    <t>Felipe Herran</t>
  </si>
  <si>
    <t>…rimero se hace al amanecer-y anochecer, y_lp segundo’, i Palma (Mallorca), D. Josef Vidal, alfombras. una vez á la semana. Los cuidados que estas operaciones ocasionan . • Escaray,D. Felipe Herran, modelo-de una caldera para tin sobre los del campo, se compensan con-hn-ventajas que facilitan á tes y planos de un batan. la educación de los muchachos. Estos desdeja primera edad deben . Madrid , D. Isidro Merino, trillo. aprender á ordenar, y las muchacha…</t>
  </si>
  <si>
    <t>Herrera, Francisco María de</t>
  </si>
  <si>
    <t>Francisco María de Herrera</t>
  </si>
  <si>
    <t>…ir en una mísmapirtida, cdnlos Vales renovados en estampas t . , .......... . manos. .... dei.° de Abril de esté añd. lós que todavía se.halian en las dé Canarias................. D. Francisco María de Herrera. Enero, Mayo y Setiembre dé i8247pues estos no»solamente sé Cartagena............. D. Estanislao. Rolandi é hijos. presentarán coir absoluta separación de aquellos, sino cada partida Ciudad Real......... D. Manuel González Maza. según su clase y creación, y c…</t>
  </si>
  <si>
    <t>Herrera, Manuel Aguilar Tablada y</t>
  </si>
  <si>
    <t>Manuel Aguilar Tablada y Herrera</t>
  </si>
  <si>
    <t>…z Solís y Mayoli, D. Ma la calcografía de ¡a imprenta Real. nuel Marsilla Motezuma y Navarro, D. Juan Calvíllo y Zayas, Retrato del V. Fr. Sebastian Sillero, por Carmona, 10 rs. y D. Manuel Aguilar Tablada y Herrera. Retrato de Carlos 11, del original de Claudio Cuello, que se Zaragoza 4 de Setiembre. halla en el Real monasterio del Escorial, grabado por Noseret, 8 reales. La sequía y calor del estío ha ocasionado en algunos pueblos Otro del P. Fr. Francisco de los Santo…</t>
  </si>
  <si>
    <t>Herrero</t>
  </si>
  <si>
    <t>…A parid, Tres decretos dirigidos á mejorar la suerte de los acreedores frente al teatro de la Cruz , á 5 rs. del Estado. (AÚm.oyyoS) —En virtud de Real facultad, y providencia del Sr. Herrero. Real orden sobre ventas de escribanías incorporadas á la Real Prieto, se ha señalado el 21 del corriente para el remate de la Hacienda. ( Núm. 29) hacienda sita en la villa de Marchena, reino de Sevilla , com Circular del Consejo Real para que no se introduz…</t>
  </si>
  <si>
    <t>Herrero, Domingo</t>
  </si>
  <si>
    <t>Domingo Herrero</t>
  </si>
  <si>
    <t>…ñía de Jesús,Puig: para una canongía de la catedral de Orihuela, vacante por dos tomos en 4.0 Ex ¡st ¡ando todavía unos pocos ejemplares perte fallecimiento de D. Mariano Soto , á D. Domingo Herrero: para necientes á su heredero, se venden en esta corte en la .librería deotra canongía diaconil de la catedral de Mallorca , vacante por fa Ranz, cálle de la Cruz. llecimiento de D. Miguel Serra y Dameto, á D. Francisco de Pau la Zafor Teca: igualmente se ha…</t>
  </si>
  <si>
    <t>HesÁe-Dfrjmstadt, Emilio de</t>
  </si>
  <si>
    <t>Emilio de HesÁe-Dfrjmstadt</t>
  </si>
  <si>
    <t>…tar, toda arbitrariedad. Do * NOTICIAS EXTRANGERAS. l.U 5¿ mcj ¿oi i* . Atnrxi^Á. j. 'Vina za Je Oeíubre. f¡putteircuíar 'paru míese publiquen las sentenciusabiolutorias ”• _ ; El príncipe Emilio de HesÁe-Dfrjmstadt ha sido nombrado ’dt loe, con/ejóf. de! Guerra sin netesidaJ eie esperarla Keat feld-mariscal del .ejercito, austríaco, pero sin precisarle á que deje aprobación. . ,u;. r¡ ¡t- -/ f;¿ íit? ti destino que tiette^entre las tropj^ del Hesse , habiéndole^ oonce.…</t>
  </si>
  <si>
    <t>Heyden</t>
  </si>
  <si>
    <t>…un pueblo civilizadol J A cuántas del Archipiélago y entrará en el mar Negro, para lo cual tiene, reflexiones no da lugar semejante catástrofe! ¡Una de-las ciudades ya la orden el conde Heyden. No se sabe á que atribuir este mo principales de la confederación cae en poder de los bárbaros, y vimiento estando para llegar un embajador ruso, y cuando la cues nadie puede volar á su socorro, porque cada cual se halla ocupa tión griega se halla casi resue…</t>
  </si>
  <si>
    <t>Heyderi'</t>
  </si>
  <si>
    <t>…ue se hallaren fcft’tjttí os" íñanifiarte las notas que-el' Sr.-bartín-ds Rotten ¿ Acon exceso a las referidas notas, sin que Valga la disculpa de olvi- ¿sidertte-de Francia ,y el conde Heyderi',' vfce-álmirsnto ruso , nios -do 6 pmisfon; -y si algunos ,dst los-.géperos pbr las módifreacTones íhán tíríigido-, y asimismo -las contestaciones que hemos dadoá días. tSV ítiejete^*! M¡nistfirio.de rot ctj-gp no se permitieri introducid, -•“•^éNó'dudo queív…</t>
  </si>
  <si>
    <t>Heytesbury</t>
  </si>
  <si>
    <t>…de aquel país. (Cvurier.) trechas relaciones de amistad. (Correo de los V aiscs-Bajos.) . , Acaba de llegar á, está capital un correo de gabinete con plie . . INClATERRA. gos del lord Heytesbury, nuestro embajador en Rusia. Estos tie nen la fecha del 5 del corriente, y se cree que contienen impor Lóndres na de Febrero. tantes comunicaciones del gabinete ruso acerca de los asuntos, de Fondos públicos. Tres por 100 consolidados de 92 á 93. ■la Grecia.…</t>
  </si>
  <si>
    <t>Higueras, Vicente</t>
  </si>
  <si>
    <t>Vicente Higueras</t>
  </si>
  <si>
    <t>…r el príncipe Leopoldo la soberanía de Grecia. Pa ría de Calatayud, vacante por promoción de D. Joaquín Andreu, rece que (ir Gordon insiste en que se concluya pronto la elección á D. Vicente Higueras, cura párroco de Odón. del nuevo Soberano, á fin de poner término á las intrigas y difi cultades que resultan del estado provisional de Grecia. A consulta de] Consejo de las Ordenes se ha servido S. M. ün wiiK últimos dias se ha dado parte á la Academia real…</t>
  </si>
  <si>
    <t>Hilario</t>
  </si>
  <si>
    <t>…uro nos revoltosos, que son fós siguientes: D. Esteban Aguirre, Don eximen hemos adaptado la jurisdicción de los tribunales supremos Bonifacio Rojas; D. Ignacio García de la Mora, D. Hilario á las necesidades de un pueblo ilustrado, industrioso y empren Benitez, D. Miguel Villegas, D. Pedro Silva, y el presbítero dedor. D. Josef María Sánchez (tódos diputados del congreso.)** «Tais han sido, Señor, loa objatot mas importantes de nues Recordamos q…</t>
  </si>
  <si>
    <t>Hilarlo, Manuel</t>
  </si>
  <si>
    <t>Manuel Hilarlo</t>
  </si>
  <si>
    <t>…os. 'J Marta Suárez.' D. Joaquín f'”. ■ : „ . .. 1 . . • ■■■■ ,r II 7 ,o rv. Intendente de provincia de terctra clase* Diálogo entre él y yo, en contestación al artículo publicado D. Manuel Hilarlo, de ^Zkj^iterden los números 112, 113 y 114 de la Gaceta de Bavona, contra : Honores de intendentes de provincia. . la Historia de la literatura española, escrita en aleman por F. Bouterwcck, y traducida al castellano. El producto de esta obra D. Josef Segund…</t>
  </si>
  <si>
    <t>Hill</t>
  </si>
  <si>
    <t>…próximo Noviembre se encenderán en ks los príncipes. Leopoldo de Sa jonia-Cobourgo ,'y Federico de Pru costas de Francia tres nuevos fanales, los Cuales alumbrarán toda sia , del lord Hill, sir G. Murray yotros varios generales, empezó la noche; «1 primero en la punta de Alpreck, cerca de Boloña; &gt; la revistatocó ( la música, el. Ru/e Britania. Después de varias el segundo.cn la costa sur de Gunarga (bocas del Ródano), y el evoluciones,.el duqu…</t>
  </si>
  <si>
    <t>…l uso del derecho que tenian para pe Grant; canciller del ducado de Lancaster, Iord»Holland ¡ coman» dir el restablecimiento de los Borbones. Los corazones leales se danu en tefe, lord Hill; abogado general, Mr. Denman; procu indignaron con esta restricción', y muchos ciudadanos publicaron rador g—ml , MeTHórua ;ilord ten&gt;cnta &lt;fe~Trlánda t lord Agle- los nsotlvos én iqto fúüaabtom-mgifivarpfOfeiimtoTéOI^^ sey¡ secretario en gefe.de Irlanda, Mr.…</t>
  </si>
  <si>
    <t>Ho-</t>
  </si>
  <si>
    <t>…E.” Ayer hubo en la Cámara de los Pares un corto debate sobre Siendo este parte él único que ha recibido el Ministerio,puede loS asuntos de Grecia entre el marques de Londonderri, lord Ho- decirse que los pormenores que dan algunos periódicos respecto íland y el lord Aberdeen. El segundo reclamó diferentes docu i este desgraciado acontecimiento carecen de autenticidad. (Coti mentos relativos á la nueva demarcación de límites. Dentro de diana po…</t>
  </si>
  <si>
    <t>HohenzoilernHeclungen</t>
  </si>
  <si>
    <t>…onservar unas rela Por un rescripto autógrafo de fecha de ayer 5* h* dignado el. ciones pecíficas y amistosas, y ámanifestar el deseo de que con Imperador nombrar fejd-mariscal al príncipe HohenzoilernHeclungen, presidente del consejo de la Guerra, de puyofargose tinúen.” Esta respuesta da mucho que pensar acerca del contenido de la ha servido exonerarle- Interin que se da este empleo en propiedad cjrculfr. (¿visticiyso de Vaudl) lo desempeñará interinamente el vice…</t>
  </si>
  <si>
    <t>Hol</t>
  </si>
  <si>
    <t>■- nratATBaaj. . ; OAKAXA tO» IOKES.__JWÍ0* ¿r! //. ' Lóndres s8 dt Marzo. l . • - rj_ ; _• ' . :■&lt; Habiendo -lord Hol huid hecho varias preguntas sobre el estado Fondos. públicos. Tres por&gt; roo. consolidado* 9*4., de Jes relaciones de Inglaterra con Portugal, contestó lord Aberdeen que como algunos puntos estaban todavía pendientes, no po CAMAKA DX IOS IOZES-----Scsimdcl &lt;J.…</t>
  </si>
  <si>
    <t>Hólland</t>
  </si>
  <si>
    <t>…1 r.-'J ‘ ’i /'lo, í .;«J Pttersburgo 27 dt Etin* .. . La discusion giró principalmente, sobre los asuntos de jdqrea, Con fecha 8 de Diciembre escriben de Erzercn lo que.sigue: El lord Hólland dice, que aunque le es muy. sensible vejr.toi^yíg ' «Todo está tranquilo en esta ciudad á pesar, de estar; ocupada indecisa ia'.suerte dé los griegos, templa su,sentimiento la cops;' por tropa rusa. Los habitantes se portan tnuy bien, y tienen mu deraáon de q…</t>
  </si>
  <si>
    <t>Holland</t>
  </si>
  <si>
    <t>…rino, á la, negociaciones relativas á la pacificación de Grecia y. zar al enemigo en, caso ¡de ataque, y para asegurar la conservación á la paz de Rusia y Turquia, y concluye: »E1 lord Holland pre de las ventajas que henvos obtenido. (Áfoniírur.) tende que hubiéramos-debido unir la isla de Candía al territorio- ■ El cónsul general de Francia en Nueva-Yorck participa al grieao; pero el noble lord debe saber lo que todo el múudo sabep ministro'de M.i…</t>
  </si>
  <si>
    <t>…n al de ^«iVí*d:.establ«:ei: juéces árb¡iros en inaterias de.cuep- y retiró sus proposiciones. tas: admitir en los juicios pruebas de documente» escritos ¡incor En la de los Pares lord Holland, que hace alíos, puede decirse, porar las jurisdicciones de Weisk a las dé Inglaterra: disminuir el ‘ representa él papel de sécretario de Estado de la oposiciónse emnúmero de los jueces de tesorería*(Eckiquier) de Escocia: y que pefió en desacreditar lá polí…</t>
  </si>
  <si>
    <t>…no desembarcar en Tercera, y que el gobier no británico riO debía ser reconvenido por haber impedido que lode fábrica. (W.) i hicieran. Génosa so de Marzo. El conde de Radnór y el lord Holland apoyaron la proposi Nuestros Soberanos, que se habían detenido en Nizza por el ción dél afinques de Clanricarde. mal tiempo, llegaron ayer á esta ciudad en el navio Carlos Félix, El duque de Wellington defendió la conducta del gobierno, escoltado por la fraga…</t>
  </si>
  <si>
    <t>…a Tahír-bajá no ha querido permitir que los guardas de sanidad do á nadie para hacer relación de este asunto. permanezcan a su bordo; por cuya razón se ha resuelto situar á las El lord Holland, manifestó que la causa de su pregunta era inmediaciones de la fragata un bote con dichos guardas. porque, habiendo examinado con atención los documentos presen Carecemos todavía de noticias de la expedición de Argel. tados á la Cámara, no había podido hallar…</t>
  </si>
  <si>
    <t>…ción de las provincias habérsele cambiado la suerte; pero bien pronto se conoció que aún de norte y mediodía. Ademas ha declarado que usaria de la fuerza, cuando el lord Grey y el lord Holland llegasen á apoderarse del si necesario fuese, para impedir esta ocupación. (Times.') gobierno, Mr. Huskinson nunca seria admitido en él por consi Carlos x muestra en su retiro la mayor resignación, dándose deraciones personales que no se comprenden bien sino…</t>
  </si>
  <si>
    <t>…, en nombre-de nuestros augustos Sobera- del Échíquier; lord Durham, del sello privado; sir J. Graharh; zkm^; los Serums. Sres. Infantes D. Francisco de Paul» y Doña almirantazgo; lord Hólland, ducado de Lancaster; lord Will, María Luisa Carlota, en Virtud del poder que al efecto tenian. coinandante del ejército; lord Duncannon, secretario del departaLa noticia de este éénturoso acaecimiento ha sido aaogida en meñto de Guerra; Mr. Grant, juez aboga…</t>
  </si>
  <si>
    <t>Hollapd</t>
  </si>
  <si>
    <t>…lente á 148,835 pies cuadrados de la conducta que aquella Potencié observó en la indicada c i rcastellanos: 38^ desetinas hacen 100 fanegas castellanas;de sem yunatancia. bradura. lord Hollapd preguntó al ministro, si pensaba presentar á la</t>
  </si>
  <si>
    <t>HONQKIA</t>
  </si>
  <si>
    <t>…, persuaden que los republicanos, mucho mas numerosos en las pro han sido nombrados individuos del consejo áulico de Guerra. vincias que iosconstitucionala moderados, colocarán al general HONQKIA. Lafayette á la cabeza de una república; y no falta quien dice que U baja de los fondos franceses ninguna relación tiene con estas Presburgo 7 Je Setiembre. insinuaciones políticas, encontrando el origen en el famoso OuHoy se aguarda en esta ciudad á S. M. I.…</t>
  </si>
  <si>
    <t>Hqlland</t>
  </si>
  <si>
    <t>…ra que los cívicos gritaron centralismo*. . Ri cuanto ¿ Portugal se expresó con mucha energía contra pero que un puñado de veteranos los contuvo y llamó ¿ federación. D. Miguel eL lord Hqlland , vituperando Ia conducta del Gobier En S. Andrés Chalchicotuula fue al contrario, poquehubie- no respecto de este Mbnaica; ¿ lo cual contestó el lord Abefse alguna variedad, y es que el regimiento núm. y de caballería se deen, diciendo queíiy sys, colegas nu…</t>
  </si>
  <si>
    <t>Huerta, Gerónimo Gómez de</t>
  </si>
  <si>
    <t>Gerónimo Gómez de Huerta</t>
  </si>
  <si>
    <t>…Indice de los Reales decretos y órdenes insertos en este periódico en iodo, el mes de Agosto último.. . 15. Ñuño Nuñez Rasura, Lain Calvo, Pedro Nayárro, Don Juan Bautista Perez, D. Gerónimo Gómez de Huerta y D. Gas Real cédula sobre reglamento de imprenta. (Gaceta núm.qj.) par de Guzman y Piméntel. Real orden señalando término pata las solicitudes de conde coraciones a los militares procedentes de América. (Núm. 95,) 16. Fr. Juan de Jesús María, D. Martin Bautista dé Lanuza,…</t>
  </si>
  <si>
    <t>Huertas, Romualdo de</t>
  </si>
  <si>
    <t>Romualdo de Huertas</t>
  </si>
  <si>
    <t>…' i ''' n~ri ” Sa villa...* ....... D. Rafael de U^Madrid j de li üont JÍ ¿SI 9VAe :D. Felipe ftamba Oyardo. ""r" - • - tóñdras 3dfj_Paris rg i9.__Santander } beneficio.^. Bilbae D. Romualdo de Huertas. par á ¿ ídem.__Cádiz i á iL idem^Sevilla ídem idem.^MálaValencia....................... ' D.HenriqueO’Shea y compafift. ' ■ gé Idoñ idem Granada par__Alicante pariLbcnef. Murcia $ Valladolid.............. ...... D. Luis de-Rojas, dafio.^_Valeucia par; .L^Bar…</t>
  </si>
  <si>
    <t>…la-diferencia, en cuanto á los Soria........................ D. Felipe Ramón Oyardo. extractos de inscripción, que los pertenecientes á una misma série Toledo..................... D. Romualdo de Huertas. y persona podrán reunirse bajo una carpeta, aunque representen d- Valencia............. D. Henrique O’shea y compañía. ferentes capitales, Valládolid......... . D. Luis de Rojas. ' Los propietarios de inscripciones negociables, certificaciones Vitoria.......…</t>
  </si>
  <si>
    <t>Hugalde, Catalina Germán y</t>
  </si>
  <si>
    <t>Catalina Germán y Hugalde</t>
  </si>
  <si>
    <t>…e este año, se presentarán en Madrid en la contaduría de la Real MallorcaiPalmaj. D. Martin MayoL Caja de Amortización, y én las respectivas comisiones de las pro Menorca (Makonj. Doña Catalina Germán y Hugalde. vincias , desde ei dia io de este mes hasta el 1de -Octubre. Murcia.................... D. Agustín Braco. Durante estos lo dias se-suspenderán las trasferencias en el Oviedo................. . . D.. Rodrigo Antonio Alvarez. Gran Libró de» la deuda consolidad…</t>
  </si>
  <si>
    <t>Hurel</t>
  </si>
  <si>
    <t>…ervación de las obligaciones contraidas por el Estado general -Uzer marchaba sobre i.a.ppblacion por el camino de Ar respectó á los particulares. / V. gel , y habiendo ordenado ul general Hurel que siguiese escoltan— Que nosé dé á las leyes ningun efecto retroactivo. i do lo»- equipages. Se ejecutó este movimiento con mucha rapidez, Que los terrenos no vuelvan á ser clasificados en propiedades' * pc?ar de los obstáculos que presentaba el terreno y e…</t>
  </si>
  <si>
    <t>Hurétmandaba</t>
  </si>
  <si>
    <t>…l general en gefe piedra* fueron lanzadas en todas direcciones, pero sin que resul dél ejército francés. Una guardia garantizará -la seguridad de sus tasen graves accidentes. ■ El-general Hurétmandaba la brecha: no perdió un momento personas. El general en géfe asegura á todos los soldados de la miliciat én apodérarsé del espacio’que-separaba nuestras tropas del castillo, las mismas ventajas é.igual protección. -■ ¿ara situarlas al 1 i en medio de los esco…</t>
  </si>
  <si>
    <t>Hurtado, Diego</t>
  </si>
  <si>
    <t>Diego Hurtado</t>
  </si>
  <si>
    <t>…Luía anunciar una nación rica, industriosa y pujante. Aumentarán, la de Góngora. amenidad y la salubridad del país, y ademas del encanto que in 6.® D. Alonso Tostado, Luís Vive*, D. Diego Hurtado da fundirá su variada vista, darán fruto y sombra á los fatigados vía- Mendoza, D; Gerónimo de Zurita, D. Diego Saavcdra Fajardo geros: las desiertas campiñas que ahora discurre el triste, sin en y D. Alvaro Navia Osorio. contrar en todo un dia de camino un s…</t>
  </si>
  <si>
    <t>Hurtado, Eugenio</t>
  </si>
  <si>
    <t>Eugenio Hurtado</t>
  </si>
  <si>
    <t>…as. Pero como se haya de sacar ésta cantidad de un campo de 40 Valladolid, D. Valentín-Vaívjerde, curtidos. rods (2) es lo que vamos á averiguar. Acaece frecuentemente que Madrid, D. Eugenio Hurtado fl chapas caladas de latón con el labrador tiene solo un campo de 40 ó pocos mas rods y algo alfabeto^, viñetas , florones, cenefas y demas adornos. en los baldíos. Supongamos que' solo tenga los 40 rods de tierra Matará, D. Pablo Gállirá, tejidos de punto de…</t>
  </si>
  <si>
    <t>Hurtado, Pedro</t>
  </si>
  <si>
    <t>Pedro Hurtado</t>
  </si>
  <si>
    <t>…Porro de-UWdi». 'in • . f: 9Ív&gt;-:rr v &gt; ■ í, í j! D. Antonio Daban. ; . P. Francisco Careases. ' nD. Ramón Ortiz Otañez. . . ! ' i' D. Bernardo Rui-Bamba. ' &lt;n,: - ^ -i-*í;í; l - D. Pedro Hurtado;de Corcuera. s ■■■ iiu tnusi , O J.TÍJ O D. Francisco Garriga. . v s&gt;.', r ^ y. .1 t\ í{ ’JJ ru.'íwlf o;. D. Gregorio González Azaola. . ví í . , JPpr,;renuncia que ha lfecho *1 R|no- P* -Frz Juaff- ;rf ra B«*UTd» y pór. Real decreto de 2W &amp;:4éuDicietn!^fc4l^…</t>
  </si>
  <si>
    <t>Husseim-Bey</t>
  </si>
  <si>
    <t>…ón del parlamento guerra y asolan el país. Alí-bajá ha sido hecho prisionero por su hacia este particular, y demostrar cuánto valor daba á la unión Hermano, quien le ha enviado al capitán Husseim-Bey, que se na- perfecta en materias.religiosas. Y tejos &lt;fc:hal*ratentado este co«M iu " ~Eh la misma sesión, el Lord Canciller, después dé tomar ór ▼ida v le ha tratado con mucho miramiento, habiéndole destinado denes de S. M., dijo: «M¡lorK y Señores: es volun…</t>
  </si>
  <si>
    <t>Hyáé</t>
  </si>
  <si>
    <t>…loí de aquella :feóá«i,‘'jfieleíy antigUos aliados dé Francia ; en-&gt; mirante ingles pudo llamarse muy feliz por esta ocurrencia for terado S..M; por; OoWféépoiu:ion que deshizo el barón Hyáé dé tuita que lo sacó dé Uní posición sumamente dificil. Neuéille*tuvo ábieñmandaren 29 de-Enero de 1629,. palase ú -Tampoco puede intentarse un ataque por mar, en razón de no Madagascar Una eápedidíoB pára que por. tncdio de negociaciones) ser abordable la co…</t>
  </si>
  <si>
    <t>I, Pasquiery Presidente de</t>
  </si>
  <si>
    <t>Pasquiery Presidente de I</t>
  </si>
  <si>
    <t>…eneral Clausel. Aun no bon, Príncipe de la Sangre, á los 75 años de edad, se constituye se ha tomado ninguna disposición para el embarque de la división ron en dicha quinta el Sr. barón Pasquiery Presidente de I42 Cá de reserva , y solo lo ha verificado un destacamento de 300 hommara de los Pares, acompañado del Sr. marques de Semen vi Ue, ~ bres correspondientes al 3.0 de infantería de línea , que van Gran canciller de la misma, y del encargado del archivo de lá Cá…</t>
  </si>
  <si>
    <t>Ibañez, Antonio Jiménez</t>
  </si>
  <si>
    <t>Antonio Jiménez Ibañez</t>
  </si>
  <si>
    <t>…ponían; se hubieran reunido en Alvarez Cienfuegos, y fallecimiento de D. Martin de Campos, i París las guarniciones de las plazas grandes: en una palabra, se P- Agustín Briceño, y D. Antonio Jiménez Ibañez.‘ para una ca- hubieran preparado los elementos de un ejército, haciendo llegar flongía de la catedral de Gerona, vacante por muerte de D. Juan 4 tiempo la formidable artillería de Vincennes; tomando disposi Dagas, á D. Juan Listach: para la dignidad de arced…</t>
  </si>
  <si>
    <t>Ibargücngditia, Bernardino de</t>
  </si>
  <si>
    <t>Bernardino de Ibargücngditia</t>
  </si>
  <si>
    <t>…ectivas épocas* Barcelona...................... ID Mariano F¡güeras y Pou.no serán admitidos hasta concluida la renovación total, ni tendrán Bilbao..,....,........................ D. Bernardino de Ibargücngditia:derecho á cobrar los intereses del primer semestre de este año has ta el siguiente trimestre, conforme á lo dispuesto en Real decretó BúrgoS.............. Srés. Puente y hermano. Cádiz..,, .........-i. D- Benito de lá Piedra.de j 8 de Marzo próximo pasado. Ca…</t>
  </si>
  <si>
    <t>Ibarrola, Miguel de</t>
  </si>
  <si>
    <t>Miguel de Ibarrola</t>
  </si>
  <si>
    <t>…po de heladas. Queriendo dar un público testimonio dé lo gratos que me son Art. 12. ‘ Se limpiaran lis "alamedas&gt;.y ¡se podarán los arboles, á los constantes y leales servicios de D. Miguel de Ibarrola, Mar presencia de los celadores, en los menguantes de las lunas de No ques de Zumbrano, mi Secretario del De?pachp de la Guerra; hé viembre, Diciembre,, Enero, ó Febrero , tirando los cortes hácia tenido en concederle plaza efectiva en mi Consejo de Estado &amp;c…</t>
  </si>
  <si>
    <t>Ibarrondo, Melchor</t>
  </si>
  <si>
    <t>Melchor Ibarrondo</t>
  </si>
  <si>
    <t>…ronce corleadas, recien nacida llegue á la altura de 3 pulgadas, se desharán los lery soldadura de metal. ' ■ fones, llenando los surcos con la tierra de ellos y quemando to Idem, D. Melchor Ibarrondo, dentaduras terreometálicas. das las yerbas. Es preciso cuidar de no remover la tierra sino cuan Idem, D. Oírlos Kuschcl, pianos/ . . , : ‘ ’ do esté seco el tiempo. Barcelona, D. Juan Escuda;, .piñuclos de seda y gasa. Hácia el dia 26 de Agosto, y no antes,…</t>
  </si>
  <si>
    <t>Ibeegaerts, Henrique Josef</t>
  </si>
  <si>
    <t>Henrique Josef Ibeegaerts</t>
  </si>
  <si>
    <t>…, PUerto-&lt;Rieo y Canarias. manas de iu padre D. Sántiago VprniinmléR, y otro;de igual'icantidad.á los descendientes de los hermah9s.iy hermaBas.de sil abuelo :-í. maierno; llamado D. Henrique Josef Ibeegaerts. los que^e hallen ¡: . CAKaios DBL DIA., , con dérecho i dichos legados se dinglrán én el término.detio me: Lóndrés Paris ió,_Santander ^beneficio.__Bilbao par. ses á D. G. De-Roscy , residente en Aihbéres, plazuela del Mer _Cádiz 1 beneficio papel—Sevilla $…</t>
  </si>
  <si>
    <t>ÍCsselevr</t>
  </si>
  <si>
    <t>…da ■V " ' S i ■'Fronteras de Moldavia. '' que les fue concedida la pensión» certificación; del cura párroco, síndico peisonero y alcalde’del pueblo en que residan (b*j° lalxra- El general ÍCsselevr, presidente del divan de los dos principa ponsabilidad.de quedar.sujetos 4 Ja restitución, de las cantidades dos,'ha concedido á,todas las plazas de comercio de cstepais la li qué indebidapwnte se llegaren á percibir por falta de Vexacidailetl bertad de comer…</t>
  </si>
  <si>
    <t>ÍEumpo</t>
  </si>
  <si>
    <t>…ribunal de. ‘ al tribunal de la ^Nunciatura. I ;1 1» Rota de aquella legación apostólica, por el mismo orden que está prescrito en la Constitución del Papa Clemente xiv, predece ' Don ÍEumpo ri^por la gracia deDios, Rey de Cartilla sor nuestro, de feliz memoria, expedida, el año 1771, para las dcc., A los del mi Consejo Are. Sabed? que por mi Real orden dé demás causas civiles ó criminales que se cometen al mismo tribu dé Noviembre del afío próxi…</t>
  </si>
  <si>
    <t>Iglesias, Manuel</t>
  </si>
  <si>
    <t>Manuel Iglesias</t>
  </si>
  <si>
    <t>…és pasará á Berlín para traba veinticuatro Juan de Mendoza. = El veinticuatro Pedro del jar en el monumento del gran Federico, cuya ejecución se le ha Prado^=EI síndico procurador general Manuel Iglesias.=El jura confiado, según dicen. do JosefCavo. — El jurado Pedro J osef Doblas asEl jurado Fran ITALIA. cisco de Paula Campodcllas.=Vicente Josef de Chartc, secretario. Liorna xo de Abril. PARTE NO OFICIAL El capitán Mazztlcato, que llegó ayer de Trípoli, aseg…</t>
  </si>
  <si>
    <t>Ignacio, Josef</t>
  </si>
  <si>
    <t>Josef Ignacio</t>
  </si>
  <si>
    <t>…» enseñan i tectores, que parece que es el fin principal que le guia. • la España cuanto valen tales votos. Se sabe que los revolucio Se dice que el comandante general del F.stado D. Josef Ignacio narios solo son benignos mientras que no pueden ser tiranos, y Iberri bajara aqui para cortar las diferencias entre Lemus y los</t>
  </si>
  <si>
    <t>IKGIATEIIA</t>
  </si>
  <si>
    <t>…eridionales; sin embargo los pe riódicos holandeses del 3 de Junio todavía no habían publicado Odesa ao de Mayo. la noticia. (Rr/^r.) la fragata turca Sherif^Razan, que condujo al embajador IKGIATEIIA. Halil-bajá, y un bergantín de la misma nación, Fondearon antes Lóndrn 4 Je Junio. de ayer en esta bahía: parece que ambos buques vienen destinados á conducir á Constantinopla al mismo Halil, á quien se aguarda Fondos públicos. Tres por 100 consolidados 924.…</t>
  </si>
  <si>
    <t>Ildefonso, S.</t>
  </si>
  <si>
    <t>S. Ildefonso</t>
  </si>
  <si>
    <t>…de 183 o. 94;Jueves G4CKTA MADRID. ARTICULO DE OFICIO. . jo en el término de ocho dias de la cálle, casa y ,número en don de viven, y de ella se. pasará una copia certificada á su ministro S. Ildefonso 3 de Agosto. juez subdelegado general de'imprentas., á,quien deberán dar cuen ta siempre que se muden, pena de 20 ducados si hubiese omisión, El Rey nuestro Señor se vistió ayer i las doce del dia, y es aplicados á los objetos expresados en el artículo 6.a de…</t>
  </si>
  <si>
    <t>ÍMqdét</t>
  </si>
  <si>
    <t>…rt' qpédadB'pof1 fállecimiénto incestado gj 6,314.... d^OO ««••••••• i'»,,,,•, • Madrid. 400............................ Tuy. el térmirto dé a'iYnláY'áCÜdárr i áédúcirle ante e) -^Sr. ÍMqdét, juez AVISO. prótectór'dé'los ReiKfÜó'sStales^jreperal y tíít'fi.^ásion dé Se desea saber el paradero de D. Luis Orlandi Bittagliere, capitan qúe fué ín'eí'regirniento vóhhrtariosde laCoiónaj 6 él de Mis 'heredero* , para- enterarlos de liba’ herencia. T.ós i…</t>
  </si>
  <si>
    <t>Infante</t>
  </si>
  <si>
    <t>&amp; ESPAÑA* queses de Ayerbe, marqué» de Valestar y D. Juan Dusmet, secre tario de Cámara del Serme. Sr. Infante D. Francisco de Paula, Madrid 37 de Entro- como indi vi dúos-y en nombre de la Real maestranza de caballería SS. Mil. t AA. siguenen está capital sin novedad en su im- de Zaragoza; y asimismo lo han hecho por comisión de la Real portante salud. ^ maestranza de caballería de Valenc…</t>
  </si>
  <si>
    <t>…itio los es» vasto monumento, cuya construcción les ha parecido muy vasta, y ponsales dé la Serma. Sra. Doña María Cristina con el Serení en.su juicio una pirámide etruscá. 1 simo Sr. Infante D. Carlos, á quien su Augusto Hermano habia Ademas han hallado una calle pública, cuya dirección á lo conferido los poderes necesarios, y en seguida se verificó la entrega largo dé las termas va de orienté á poniente. Asimismo sé han de la Real Esposa. descubierto tres…</t>
  </si>
  <si>
    <t>…hama. Desde 15 de Junio s igual dia: de Setiembre... Tómos sueltos, papel 15 rs., pasta 21, rústica 17. Segura. Desde 24 de. Junio 4 :44c Setietpb««. : Salustio , traducido por el Sr. Infante D. Gabriel, 2 tomos Tiermas. Desde i.° de Julio á ^o de Setiembre. 8.® marquillá&gt; papel 29 rs. , pasta 44, rústica 32; en papel avile- Pantkosa. Desde X5 de-Julio a 30 de Agosto. lado, papel ¡p , rústica 42. (i&gt; eontmuará.j Asturias. Caldas de Oviedo. Desde 1$ de Mayo 4…</t>
  </si>
  <si>
    <t>…ado, y Jos discursos pronunciados á la apertura del acto por el Excmo. señor Nueva edición de las siete Partidas del sabio Rey D, Alon duque de Gor, teniente de S. A. R, el Sermo. Sr. Infante Don so , con 1.a glosa del Lie. Gregorio López. Esta obra se publica Carlos María, por el profesor de la clase D. Francisco Maestre, con especial permiso de S. M., bajo del exámen y aprobación de por .el discípulo de la misma D. Salvador Amador, y la oda que la i…</t>
  </si>
  <si>
    <t>…e Morillo, 6 rs. ¡ propio pufio* Restablecido el supremo tribunal dél Almirantazgo Un vinatero y una vendimiadora, por originales del propio bajo la presidencia y mando del Sermo. Sr. Infante D. Antonio, autor, cada una 4 rs. t fue Villavicencio nombrado uno de sus Ministros consejeros’, á Cristo crucificado;, pintado por Velazquez, ó rs.propuestade 3. A. «cediendo (lé decía en carta de 2 de Setiem- . Estampa de nuestra Señora cpn su Hijo en los brazos , pin…</t>
  </si>
  <si>
    <t>Infante, Tomas</t>
  </si>
  <si>
    <t>Tomas Infante</t>
  </si>
  <si>
    <t>…■ ' primer extraCto.de la de este día á María Manuela Rj^na. Morer, Cruces supernumerarias )íe Catlojjlfl.. ■ . np, compr.e.ndida én lat ;derlos víctimas del ,Dos, de Mayo de 13o3 D. Tomas Infante. ‘l ' en Madrid^ -n.-a .-bidhst ws. . r-, D. Antonio Freí re y.Cástríllon. . 'un; CAMBIO* DSL »JA, . ohcwJ-’ i;[ D. Tomas del Rio. !. '-i XI . ¡íi fir . í landres $6j.JiParis ;r $, 18 á. i^^^tandfr ijtócfic. a par. ,’ D. Antero Cantón. .. ;l &lt;T . ? .m- ,-í J.…</t>
  </si>
  <si>
    <t>Infantede</t>
  </si>
  <si>
    <t>…1827 inclusive, y han entrado en AVISOS. el-gremio de la Iglesia: católica apostólica romana: ' dedicado', al En el Real colegio de medicina y cirugía de esta corte sé, ha Serino. Sr. Infantede España D. Francisco de Paula Antonio de lla vacante una plaza de aprendiz de escultor de piezas anatómicas Borbon__ Origen de la revolución francesa,! ó tramas; de Jos filó-. en cera ú otra materia idónea, que debe proveerse conformé á lo sofos modernos para conseguirla: un tomo.en 8.°¿¿-Trabajo…</t>
  </si>
  <si>
    <t>Inglaterra, Félix Fernandez</t>
  </si>
  <si>
    <t>Félix Fernandez Inglaterra</t>
  </si>
  <si>
    <t>…xviir JliaU:.h^aria- Domínguez:.para la de Salamanca, vacante por falle durante su emigración. Resta saber ahora si Carlos xl querrá ir á° cimiento de D. Manuel Perez Navárrete, á D. Félix Fernandez Inglaterra. (/ó«.) . .-. Aviles: para el corregimiento de Paíencia, vacante por muerte de __—tos periódicos ingleses apenas hablan mas que de !os asunfOíJ D. Josef de Vargas,. á D. Tadeo Rico, Bononat. de Francia. El Morning-Post elogiaáS. M. Cárl'ósx, á quien .Asimismo…</t>
  </si>
  <si>
    <t>Ingles</t>
  </si>
  <si>
    <t>…cla te de sus partidarios; asolan «1 país, y se disputan el mando. raron que no había lugar á proceder contra él.. Añade que Alí-bajá había caído en poder de su hermano, -------EL cónsul Ingles residente en Haití se halla ya restablecido quien lo hizo conducir á Gradachaez, á disposición del capitán •de sus heridas: hasta ahora np se han-podido descubrir-a los que Hussein-bey : este ha perdonado la vida á Alí, quitándole sin em atentaron-contra suvi…</t>
  </si>
  <si>
    <t>Inisla</t>
  </si>
  <si>
    <t>…cción de disertaciones sobre varios puntos agronómicos,de las tres balanzas que manifiesta el comercio marítimo en toda la leídas muchas de ellas á presencia de S. A. R. el Sermo. Sr. Inisla, en los últimos tres años, aparece fante D. Cárlos María Isidro, en la cátedra del Real jardín botá Comercio general. nico de Madrid, y formadas por los alumnos matriculados en ella. Siglos há que deseaban los españoles que el estudio de la agri Importación.…</t>
  </si>
  <si>
    <t>Inten</t>
  </si>
  <si>
    <t>…Jas relaciones de remesas que van á hacerse por esta Dirección &amp;c. puso en 16 de Junio próximo pasado, ha tenido á bien mandar, Madrid 15 de Setiembre de iBgo.sJuan de R.ecalde.= Sr. Inten que los créditos de la deuda con interes, á los cuales no ha cabido dente de lá provincia de &amp;c. la inscripción, sean remitidos á los intendentes de las provincias PARTE NO OFICIAL. en que fueron presentados para su entrega en ellas ¿ los interesa dos, á seme…</t>
  </si>
  <si>
    <t>Intendente</t>
  </si>
  <si>
    <t>…con toda certeza que algunos otros alimentan nientes. Dios guarde Scc. Madrid 10 de Agosto de 1830.rscZutn- la odiosa esperanza de excitar en Francia un clamor general con brano.=Sr. Intendente general del Ejército. 1 tra este país, haciendo creer que la nación y el Gobierno britá nico eran favorables á los actos del último Ministerio; no obstan Otra circular señalando las autoridades que deben eñtender de lot te esto, tenemos entera confianza .en q…</t>
  </si>
  <si>
    <t>Iqcl</t>
  </si>
  <si>
    <t>…tóci»í ekimcmef4blicot&gt;el’di4’*94t Octubre.Ultimo de loe ni51 ía*r-y peHsamieutor deltuquitectodelestablecimiento JM. de Boé, qim concurren á le-ds primeras letras, .rogentadé poz Don Iqcl4nt Enlo» mefoa.*&gt;a#wp»6ot ddcucrpo principal» *: colo OÍ00i|io B-odrigueafAsiitieron ellli)so.Br. obispo,cab¡ldoeckh' caron graciosos, fiicgM ^J^i^atVípmJliminKioa ^vaso*,* só^o, conniiMdidajioligiosa .:.*arioa:.mil*tores7 deroa perso&gt; *n cUcefttro de e*rn en…</t>
  </si>
  <si>
    <t>Iribarren, Eugenio de</t>
  </si>
  <si>
    <t>Eugenio de Iribarren</t>
  </si>
  <si>
    <t>…el Rey nuestro Señor del expediente promovido islas griegas han representado por medio del conde de Capo d’Istria, á las tres potencias mediadoras, suplicándoles no separen depor D. Eugenio de Iribarren, del comercio de Cádiz, sobré de volución de derechos que se le han exigido por una partida de su actual destino al presidente, y manifestando circunstanciada hierro de Vizcaya en planchuelas, que extrajo dél depósito de mente los inconvenientes que se seguir…</t>
  </si>
  <si>
    <t>Isabel</t>
  </si>
  <si>
    <t>…400....... .... Zaragoza. ro; Valladolid, Santander; Málaga, Aguilar; Búrgos,Villa9A3*— 400............... Madrid. nueva. 3,609.... 400...... . Reus. __Se cita á los herederos de Doña Isabel de la Roche, come a,100.... 400............ Patencia. sucesores en las acciones y derechos de Doña Guadalupe de Gal1,040.... 400.............. Madrid. vez , uno de los cuatro herederos de los Excmos. S^es. D. Bernar 1,583... 406............. Reus. do de Galve…</t>
  </si>
  <si>
    <t>…frontera. Ciiifí; fuere tenedor ¿«teellbs allí;:ó en cualqii¡era otra.parle,:que.se pon do elureiod- f'Á gobi*inb;j»éiniariecieran ^Msivos cómo si dudaran ga en rélacjories con lá Doña Isabel; s:corisu hermano D. Fransobre la resolución qUe batriari dfetóíWriyentonces1 podrían sácair loe ciscóEanza Tro lies', vecinodelpuerto de Vega ,.en‘ el mismo revóliéeiOtKrn^ cobclnsiories'ÉsbñjéraS'. pérO' es el'COlmo déí 'des- princtpadoi que uno ú otro' le…</t>
  </si>
  <si>
    <t>Isabel, María</t>
  </si>
  <si>
    <t>María Isabel</t>
  </si>
  <si>
    <t>…Sajonia están pronto* 69 hombres para marchar al primer nombre de aquel principado, con motivo del feliz nacimiento de aviso de la Dieta germánica. • j : : S. A. R: la Serma. Sra. Doña María Isabel; por medio de los dis ____.El 'mariscal Geratd, ministro de Guerra, ha hecho dimisión cursos,¿siguientes: r-.por causa de una enfermedad de cuyas resultas se teme piérdala •: «Señar: Son tan-extraordinarios'.lósisucesos que han ocurrido vista: se cree que le…</t>
  </si>
  <si>
    <t>Isasi</t>
  </si>
  <si>
    <t>…útil á toda clase de personas, escrita originalmente en latin por estaban en la cama, saliendo por los tejados á tomar la escalera que Mr. de Aubry, y traducida al castellano por D. D. Isasi: un to sale á la calle de los Plateros , porque la que va 4 la de los Som mo en octavo á 10 rs. en pasta. Se venden en la librería de Brun brereros estaba interceptada. Él fuego prendió en la casa mas in frente á las covachuelas. mediata por la parte de orien…</t>
  </si>
  <si>
    <t>Isidro, Cárlos María</t>
  </si>
  <si>
    <t>Cárlos María Isidro</t>
  </si>
  <si>
    <t>…os,de las tres balanzas que manifiesta el comercio marítimo en toda la leídas muchas de ellas á presencia de S. A. R. el Sermo. Sr. Inisla, en los últimos tres años, aparece fante D. Cárlos María Isidro, en la cátedra del Real jardín botá Comercio general. nico de Madrid, y formadas por los alumnos matriculados en ella. Siglos há que deseaban los españoles que el estudio de la agri Importación. Diferencia. Exportación. Diferencia. cultura se presentase bajo…</t>
  </si>
  <si>
    <t>IVuremberg</t>
  </si>
  <si>
    <t>…dé Méjico y dél Perú cuando se celebraron dos concilios ta de Prusiá y el cónsul general de las ciudades anseáticas.(Gatetade Lima, .y Otros dos en Méjico; lós primérós por el Sr. arzobispo IVuremberg.) D. Fr. Gerónimo dé Lóaísa, y los tégiindos por el Sr¿ í&gt;. Alonso ——El Rey de Baviera ha comprado de su bolsillo particular cien Mónáífar, también arzobispo. Algunos dé estos «AiátrO concilio* cuerdas dé lefia, encargando á la policía las-distribuya entre lo…</t>
  </si>
  <si>
    <t>Iz, Vítente</t>
  </si>
  <si>
    <t>Vítente Iz</t>
  </si>
  <si>
    <t>…El espíritui públi* befúadtír para la révista de embarque que pasó ár. ;ordenaPPL aígqROS; momentos fipi) tale$,sucesospdrof la Jran* dof honorario comisario de guerra de la plaza D. Vítente Iz quilidad de Jos. ánimos está ya r«stabktcóía, y todos jndistintamcn- quierdo. A medida que se celebraba éste acto se iban embarcan te interesados,en Ja ¡paz¡ y,felicidad dé qué gozamos ,a¿retnps:btros&gt; do las tropas en l«a-buques menores pira pasar abordó Jé…</t>
  </si>
  <si>
    <t>Izquierdo, Francisco</t>
  </si>
  <si>
    <t>Francisco Izquierdo</t>
  </si>
  <si>
    <t>…uponemos por decontado que en ellos no hay árboles, y que Madrid, D. Josef Antohió Uceda, pájaros disecados. éstán bien limpios en la primavera. En esta época se cavan bien: Idem, D. Francisco Izquierdo, obras de tirados de oro y plata. ftiejor será levantar la tierra con pala de corte, dejando los terro Granada, D. Manuel Vicente López, piel de vaca antead?. nes en forma de caballetes en Abril y Mayo. Cuando la yerba Madrid , D.Luis Pecul Crespo, lámparas d…</t>
  </si>
  <si>
    <t>J, Manuel</t>
  </si>
  <si>
    <t>Manuel J</t>
  </si>
  <si>
    <t>…MERICA’ESPAÑOL A. ta al cesante D. Fermín G'l de Linares: para dos plazas de alcal 2AXANZA MERCANTIL DE IA ISCA I2E PUERTO-RICO EN l8z8i de del crimen de la audiencia de Galicia á D. Manuel J.izana, fis cal que fue de la audiencia de Mallorca, y D. Juan Sevilla, alcal Importación valorada en rs. »«. de del crimen de-la chancillería de Granada; y para la vara de al En buques españoles.....'.. *7.204,756 17 calde mayor de Olivenza á D. Tomas Romero.…</t>
  </si>
  <si>
    <t>Ja-</t>
  </si>
  <si>
    <t>…ervido .resolver, dé conformidad con lo que le ha expuesto su rección por ella misma (/or itself), que la desean como medio consejo supremo de IvGuérta, que no solo se revalide al D. Ja- de hacerse célebres, y como un tearro en que su vanidad personal cinro Laparra la mencionada Real cédula que obtuvo en tiempo se encuentra muy á sus anchas. En una palabra la insurrección suéinhábil, y ha de quedar.cance'ada, expidiéndosele otra,nueva con le…</t>
  </si>
  <si>
    <t>Jackson</t>
  </si>
  <si>
    <t>…ore, poncho y un pantalón de picote, y á los oficiales dos pantalones ¡buscó todos los medios pe perjudicarle. . de mahon; pero no tenemos camisa. Los meses en este país tienen El general Jackson declaro en su mensage, que no consentiría 80 dias, y cada dós meses de estos se nos da una tercera parte del nada injusto; si procedecónforme á esta declaración es de esperar sueldo que nos correspondía por cada mes de los que corren en que no pasará en silen…</t>
  </si>
  <si>
    <t>Jacquemipot</t>
  </si>
  <si>
    <t>…en,las de las principal» 4 de la tarde estaban «^movimiento mas de Óo$ jsombreabajo las .capitales del reino al precio de:4 rs. .vn,..;, ,, - - ¡ órdenes del.general Pajoly; del, coronel Jacquemipot, elegidos' pa «___Discursos críticos sobre las leyqs y sus intérpretes, pn que.^e ra el efecto, Ppr otra parte los refucrros que ,del Havre de Gracia .demuestra lalncertidumbre de estos y l» necesidad de un nuevo y y de Roufn llegabaná Poissy óáS. Gerpaan ^di…</t>
  </si>
  <si>
    <t>Jaramillo</t>
  </si>
  <si>
    <t>…l sube hasta su origen y cuando se observa el fin á que se dirigen. día 11 en Kionegro de paisano, y seguidamente t.omando su uni Mas continuemos. forme de general, se unió con el gobernador Jaramillo y su Her »En nuestros dias se ha generalizado una idea falsa: al ver al manó el comandante de armas, y á la cabeza de 30 hombres mar gunos como se va debilitando la fé, y por otra parte cuanto se chó Medcllin, á cuya población entró acompañado dé aquellas ade…</t>
  </si>
  <si>
    <t>Je</t>
  </si>
  <si>
    <t>…ones. &gt; • . V m viernes de cada' semana no■ siendo■’)' ,festivos.! ’ . r . . • 7.* 'Los directores nombran élüecretario, superintendente ,in* genierosy dpnas empleados. - r Wttnñ* general Je la revolueion moJertta de lá mírica Ci 8.a Los dueños de las-acciones entregarán .dentro de tres día* fra ñola. Se anuncia de venta el a.°.cuaderno de dicha abra, por la al banquero de la compañía dos liaras y 10 chp|ines (250 rs. vn.) que sigue abierta la su…</t>
  </si>
  <si>
    <t>…tener con que equiparlos' y, carecer de vestuario; que pl comisio- arreglado el asunto de la Grecia. El conde Guilleminót está en n ido volvió de, Caracas sin los ao9 pesos que su gobernador Je cargado de preparar la Puerta á los acontecimientos dé Argel; y ofreció en 10 de Enero; que, escasamente.'puede racionarlos con para laá miras ulteriores de la Francia; péro áunque no se crea que pescado (.peor es nada), petó que no obstante, £0 un caso de.ex…</t>
  </si>
  <si>
    <t>Jerez, Pedro García</t>
  </si>
  <si>
    <t>Pedro García Jerez</t>
  </si>
  <si>
    <t>…ar din.—Barcelona á pesos fuertes b__ Zaragoza $ del Rey jSi hijo menor, sobre la sucesión del mayorazgo funda-' daño.—Coruña f ídem.—.Santiago 1 á i i ídem.__Descúento dé do p&lt;9r D. Pedro García Jerez y Doña ,Isabel de Alfaro, su mu- letras á razón de 4 por too.áí alió—.Vales consolidados de Enero, er, i fin ¿fe qué en el término de 30 días comparezcan en *el seMayo y Setiembre 44Í papel—Idem no consolidados 12 papeliií,; Serido supremo tribunal á. exponer lo que…</t>
  </si>
  <si>
    <t>Jersey</t>
  </si>
  <si>
    <t>…del rigor del invierno y de la necesidad. (Aforning Paper.') poder desmentir, esta noticia, de un todo. La suerte de estos fieles .------Cartas de origen muy elevado dicen que el lord Jersey será excita á la verdad el interés de S. S.; pero no es de presumir qua el próximo y último Lord-teniente de Llanda. &lt; Dubling Aíorning hallándose el Gran Señor con tanta necesidad de dinero, tenga Paper.) , consideraciones particulares cop lpscr^tianos, que…</t>
  </si>
  <si>
    <t>Jesu</t>
  </si>
  <si>
    <t>…s, et conosciendo: que esta partición'non se podre facer en la junta de asistentes á cortes, gobernador y ministros de mi Real los regnos que destroídos non fuesen, segunt nuestro Señor Jesu cámara de Castilla acompañaron la petición de las Cortes. «Que cristo dijo, que todo regno partido astragádo serie, toviéron por »habia tomado la resolución correspondiente á la citada súplica;” derecho aquel señorío del regno non lo'hobiese sinon el fijó may…</t>
  </si>
  <si>
    <t>…odbs, et conosciendo que esta partición,non se podrie-facer en i»mandaba á lbs de-su €omé|b expedid la Pragmática-sanción que I9S rcgnps que de$troido$ non fuese? ,¡segunt nuestro Señor Jesu »&gt;en tales casos se acostumbrad’ Ptraensu cho pasaron -las Gorteá cristo dijo, que todo regno partido astragado serie, tesvieron por á _t» Vi», reservada -copia cectificada rd&amp;eía'jcitada súplica,,y, demas derecho aquel señorío del regno non lpílipbicse sinon…</t>
  </si>
  <si>
    <t>Jey, Ja</t>
  </si>
  <si>
    <t>Ja Jey</t>
  </si>
  <si>
    <t>…o, y á la bajada del puerto de Somosierra, en la venta de sado mes de AÍarzo , en que V. M. se ha dignado mandar publicar Juanilla, se presentaron á ofrecerse á SS. MM. el capitán general Ja Jey decretada por su augusto Padre á petición de las Cortes del de Valladólid y el intendente de Segovia, teniendo estos y demas año de 1789, restableciendo la fundamental de la monarquía, que autoridades la honra de besar la Real mano de aquello. Soberanos. dete…</t>
  </si>
  <si>
    <t>Jferederá, Luis</t>
  </si>
  <si>
    <t>Luis Jferederá</t>
  </si>
  <si>
    <t>…ma historia ha de apellida’r Fernan librería de Perez á 2 rs. do el milagroso, y después en la augusta Isabel , formada para a..... Quinta tanda de rigodones del profesor de baile D. Luis Jferederá de su Trono y de sus virtudes, tributa s¡ V. M. la mas Vensino. Se venden í.4 ps. en la librería de Hermoso, y en casa árdidnté f gozosa felicitación por la nueva gracia con, que la di del autor, calle del Baño, núm. i7, cuarto bajo. vina Providencia ha chima…</t>
  </si>
  <si>
    <t>JÍ</t>
  </si>
  <si>
    <t>…sOtra, sujetando á quintas á los. Carabineros de costas y fronte *os , ya naturáIes:ye artificiales , orgánicos é inorgánicos descubier ras. (u.y , tos basta el diat.orteglado por D. JÍ. R. T. Un pliego de papel de Otra, sobre exención de quiatis á-lc.s músicos dé los regimien ¿n?ursa:mayor. Se,verde en Madriden Ja-librería de Calleja a 7 rs.; tos. (Id.') j?n, Valencia eq-Ja de Cabrerizo’}'Barcelona en la de Sierra; Cádiz Otra, sobre el pago…</t>
  </si>
  <si>
    <t>Jiíart</t>
  </si>
  <si>
    <t>…as:'lecciones prácticas y téyes penales. para otra dé la de Bélrridnté, obispado de Cuenca , por promoción Se hallará en la librería de Peréz, calté'de Carretas, y en-él puesto dé D. Jiíart de la Cruz Calvete, á D. Jósef González: par* una dé Barco j frente al Banco de S. Feíháñdo; en Barcelona en la 1¡ración dé lá dé Alfáío, ó6¡sjfadó de Tarázona, por promoción bi éria de Gorchs; en Valencia en lá de Mallen ;en Cádiz en lá de dé D. Rlmoo FViñda…</t>
  </si>
  <si>
    <t>Jiménez, M.</t>
  </si>
  <si>
    <t>M. Jiménez</t>
  </si>
  <si>
    <t>…l texto manuscrito del fececi ./armada frdeticóSy teórico,^traducido^del' francés con noias y lemísimo ‘Sr. conde de Guaqui, comisario riégio: del Sr. üiar- - adiciones por eí Dr. D. M. Jiménez., acudirán á -recoger el ;cques^de^Otsa-lrujo, director , y de D. Fráncisco Fernandez-, ca*4 Í‘ lindo lotno y adelantar el importe del tercero á las librerías den- jeto;: y ademas en las dos márgenes largas ¡super ¡oré inferior fue» ese hayíd-sus£rito,yenGórc…</t>
  </si>
  <si>
    <t>Jiménez, Manuel</t>
  </si>
  <si>
    <t>Manuel Jiménez</t>
  </si>
  <si>
    <t>…e Costa-firme se sabe que el general Farmacia práctico y teórico, traducido del francés con notas y Paez.á imitación de lo hecho por Bolívar, había dado una orden adiciones por el doctor D. Manuel Jiménez, acudirán á recoger en Valencia permitiendo en Venezuela la introducción de pro el primer tomo y adelantar el importe del segundo en Madrid á ductos naturales y manufacturados de la Península, aun cuando la librería deSanz, calle de Carretas, y en las provinc…</t>
  </si>
  <si>
    <t>…soberanía Manual del farmacéutico, 6 compendio elemental de farmacia, que la suya, y i fin de preservarle las provincias y toda la Amé traducido.del francés con-.notas por el Dr. D. Manuel Jiménez. rica del influjo y yugo de Napoleón, estableciendo una junta con Esta obra, que consta de dos tomos en 4.0 con seis láminas, se ha servadora 4 imitación dé las que se habian-formado en la penín lla de venta en esta corte en la botica de la calle de la Concep…</t>
  </si>
  <si>
    <t>…s de guerra Lancero, de farmacia práctico y teórico, traducido del francés con notas y adiTolon. . &lt; r , Coruiía 26 de Noviembre. Místico ingle* Tigre, de Gibraltar, ciones por el doctor D. Manuel Jiménez, acudirán á recoger el tomo 3.0 á las librerías en que se hayan suscrito. Esta obra se vencon tabaco y géneros; viene escoltado por un buque guardacostas1° Diciembre. ■ Bergantín, español Ntra. Sra. del Carmen, de la de en la botica del traductor, cal le-de l…</t>
  </si>
  <si>
    <t>Jiménez, Manuel Medina y</t>
  </si>
  <si>
    <t>Manuel Medina y Jiménez</t>
  </si>
  <si>
    <t>…otidiana.) 1 ; &gt; ■ . ;-.¡r lúa cantar.i: para la vara ríe alcalde mayor, segunda de Málaga, ____ El duque de Buckíngham ha puesto á-disposicionode'-S; M. vacante ppr separación dé D. Manuel Medina y Jiménez, i Don Carlos x la quinta de Hartwell, morada que fue.deLuisxviir JliaU:.h^aria- Domínguez:.para la de Salamanca, vacante por falle durante su emigración. Resta saber ahora si Carlos xl querrá ir á° cimiento de D. Manuel Perez Navárrete, á D. Félix Fernandez…</t>
  </si>
  <si>
    <t>Jiménez, Ramón García</t>
  </si>
  <si>
    <t>Ramón García Jiménez</t>
  </si>
  <si>
    <t>…te en. su casa, y 10 rs. de cada parto. la Real lotería moderna en el sorteo del dia 27. ____Se cita á los que se crean con derecho á los bienes que que daron por fallecimiento de D. Ramón García Jiménez, escri Números. Premios. Administraciones. bano del número de esta villa, para que en el término de treinta 3,797.... 16000 ps. fs................... Palencia. «lias comparezcan ante el señor García Doncel, y por la escriba 9,004.... 4000.....................…</t>
  </si>
  <si>
    <t>Jiqiies, Francisco Ramón</t>
  </si>
  <si>
    <t>Francisco Ramón Jiqiies</t>
  </si>
  <si>
    <t>…rada dia. Suponiendo un terreno de ,200 rods, en .mellos ; Idem, D. Francisco López . escopeta de pistón. . de 17 días á 12 horas-diarias completa la obra. ; - • i..l f Barcelona, D. Francisco Ramón Jiqiies, vitriolo verde y alDe los productos de las vacas. bayalde. ; Idem, D. Antonio Fors y Cornet, productos químicos. . La leche que da diariamente una vaca, convertida en manteca, ■ ■ Idem, D. Estéban Blanch y Roses, tirados de oro y plata. | dará un valor equiv…</t>
  </si>
  <si>
    <t>Jjorongh</t>
  </si>
  <si>
    <t>…e la Granada &amp;c. El 28 de Octubre del mismo año fue cera lectura: ¡del ¿///¿ .concerniente, al dlvorcio del Lord Ellem- Consagrado Fr. Miguel Flemines, religioso franciscano, para obispo Jjorongh. &gt; , . , .•í-i.V., - de S.,Juan, en Ja fala-de/Terranova; este .prelado h^ia pertene - Mr. Póulett Stomson dijo en qtu .de las anterioras-sesiones cido antes al convento de Carrik-Beg, en donde un tío suyo era .que se debia nombrar;una comisión especial que e…</t>
  </si>
  <si>
    <t>Jo</t>
  </si>
  <si>
    <t>…las Aquilino Peres, D. Juan AgiidÓ Múzqüiz, D. Ramón María librerías de Rosales, Hurtado, Cuesta y C¡fuentes: su precio 3 rs. Montero, D. Cristóbal Bordju, D. Josef Higinio Archc, D. Jo -------Trabas en lenguage antigyo castellano al augusto enlace de sef Antonio Uriarte, D. Manuel Flores, D. Ramón Navarretc y SS. MM., por D. Agustín Duran. Algunos ejemplares que han Villamil y D. Eusebió de la'.Barcena. sobrado al autor se venden en la libr…</t>
  </si>
  <si>
    <t>…z Sirria: para el arcedianato de Alava de le santa Cevallos, y otros valientes vasallos de S. M. La suerte de la guerra iglesia catedral de Calahorra, vacante por fallecimiento de D. Jo estuvo varia al principio-, pero ah fin. el ínclito Boves arrolló 4 sef Ignacio de Órta, á D. Joef Joaquín Perez. Igualmente se ha Bolívar en todas,partes, lanzándolo, despavorido al mar, y pere servido S. M. nombrar ¿ consulta de la Cámara para la dignidad c…</t>
  </si>
  <si>
    <t>…ra silla después de la episcopal de la catedral de Menorca, vacante tuchos, de qué paaacé cierto estuvieron escasas, y enviando instruc por muerte de D. Pascual Jover y Caulas, á D. Jo«ef Juaneda: ciones y órdenes por toda Francia. Antes de batirse, y en los inter para la dignidad de arcediano de la catedral de Guadix , vacante valo* de U acción, se hubieran empleado todos los medios para cal por muerte de D. Cayetano Márquez, á D. Nicolás…</t>
  </si>
  <si>
    <t>Jo, Juan</t>
  </si>
  <si>
    <t>Juan Jo</t>
  </si>
  <si>
    <t>…de que vacante por fallecimiento de D. Joaquín Bernardo Filón , á Don pueda inferirse semejante ocurrencia..(/«!.)' ■ ■. , • : ! Juan Perez y Vallcjo: para el obispado de lbiza, á D. Juan Jo____El Rey de Prusia , que debia permanecer algun jiempócn los sef .Bonel y Orve,-doctoral de 1.» catedral de Málaga: para el baños de Toeplitz, ha salido repentinamente de aquella ciudad obispado.de Valladolid, á D. Josef Antonio Rivadeneirg., audi para Berlí…</t>
  </si>
  <si>
    <t>Jo-</t>
  </si>
  <si>
    <t>…de constar á los inspectores la compra de ellos, con ex inspectores y á todos los demas cabos y oficiales militares, como presión de la cantidad y del gener»;por certificación de D. Jo- también á los intendentes y demas ministros y personas á quienes sef de Aguado y Correa, director general de las Reales fabricas pueda pertenecer, observen y hagan observar inviolablemente lo de Guadalajara , el cual pasará á la secretaría del Despacho de la…</t>
  </si>
  <si>
    <t>Joa</t>
  </si>
  <si>
    <t>…r para la dignidad de maestrescuela de la catedral de Cuen donar la plaza, situándose principalmente á orillas del Sena para ca, vacante por muerte de D. Ignacio Lerin y Franco, á D. Joa hacerse dueños de las comunicaciones mas importantes: por fin se quín Foncillas. hubiera hecho la guerra del modo que debe hacerse, en vez de es perar en la inacción.*! resultado de las disposiciones que tomaba A consulta de la Cáfflar* se há servido S. M. no…</t>
  </si>
  <si>
    <t>Joaquín</t>
  </si>
  <si>
    <t>…María Castañeda*' , ; ¡ S . .' . i pesos, fuertes. , - ’i” ...Vx ,..&lt;* ,.r, D. Francisco de Paula Sa^ycdrq. 0, -« • ■ D.-Joagui* Fleix. .. X a V' v. .-.n.n;.'A ‘ ; ■ : ANUNCIOS. ¡ D. Joaquín de la Escalera, \ - ■ r ? • « • i *I - . r:w ¡*'5 K ■ ■ rr ! ----- :---------------- -----------:— •■•..•/r ..r- . ■■ , Marquas de. Nibiano. , - . wn.u: 1 D. Félix Puig. , , y, r La Guía, de Forasteros y el Estado militar y político,para éste .r,; año se hall…</t>
  </si>
  <si>
    <t>…tilico y Real de Excusado. el despacho de la Imprenta Real. Se suscribe en el mismo despachó, y cnyJas provincias en las administraciones principales de correos. 'J Marta Suárez.' D. Joaquín f'”. ■ : „ . .. 1 . . • ■■■■ ,r II 7 ,o rv. Intendente de provincia de terctra clase* Diálogo entre él y yo, en contestación al artículo publicado D. Manuel Hilarlo, de ^Zkj^iterden los números 112, 113 y 114 de la Gaceta de Bavona, contra : Honores de intend…</t>
  </si>
  <si>
    <t>…e propuso varios sugetos para las iglesias vacantes: Z.ibalskansky, las insignias de la orden del .Aguila negra, guarnecí* . entre ellos, para el arzobispado de Búrgos,al limo. Sr.D. Joaquín das de diamantes, acompañándolas con la siguiente carta: • ... &gt; López y. Sicilia, trasladado del obispado de Coria ; para esta silla *&gt; Mi apreciable feld-mariscal: al concluirse este año tan fe á D. Ramón Montero , obispo mi fartibut.de HicrópoKs;. para cun…</t>
  </si>
  <si>
    <t>…e mucho. Ademas él camello consume mucho menos en can drid; vacante por exoneración de P- Estéban Diez de Prado, átidad y Calidad; contentándose con forrage y plantas secas que re D. Joaquín de la Escalera, juez civil de Cádizpugnan al caballo, al buey ó á las vacas; camina todo el día sin hacer descanso, andando 50 millas diarias; vive de 25 4 30 años, y en fin un tolo hombre puede conducir una recua de muchos VARIEDADES. catihéllos: dé estos sé…</t>
  </si>
  <si>
    <t>…ROLOGIA. ofreciendo mas de 20© hombres armados para socorrer á la ca El 29 de Mayo último falleció en esta corte á los 82 años, pital. 4 meses y 10 dias de edad, el Excmo. é limo. Sr. D. Joaquín de El príncipe de Orange convocó á los diputados del mediodia Mosquera y Figueroa, ministro togado del Real y supremo con que se hallaban en Brusélas. Parece que en aquella reunión se ma sejo y cámara de Indias, vocal de la Real y suprema junta de nifestó unánimeme…</t>
  </si>
  <si>
    <t>…ablas de logaritmos para los Tales la dilatada serie de buenos é importantes servicios que números y los senos, con las explicaciones y principales usos para prestó al Rey nuestro Señor D. Joaquín de. Mosquera , y Figucroa los diferentes ramos de las matemáticas, por La-Lande; puestas en su dilatada magistratura de 57 años, ejercida con un zelo é in en castellano por D. R. Munaiz, y copiadas exactísimamente de tegridad iguales solo ¿ su desinterés y de…</t>
  </si>
  <si>
    <t>Joaquín, D</t>
  </si>
  <si>
    <t>D Joaquín</t>
  </si>
  <si>
    <t>…r la intervención exEl Rey nuestro Sr., teniendo en consideración los distingui trangera. Mas de una vez hemos oido decir que el objeto del ar dos méritos y servicios del teniente general D Joaquín de la Pe- mamento no era solo el ataque de Argel; y aun se habí* confiden zuela, vi rey que fue del Perú, y particularmente el que contrajo cialmente de disposiciones de mas extensión, y de un ínteres colo mandando el ejército Real de aquellos dominios en las…</t>
  </si>
  <si>
    <t>Joaquin, Josef</t>
  </si>
  <si>
    <t>Josef Joaquin</t>
  </si>
  <si>
    <t>…o; circuns Besar sú&amp; Reales minos, en nombré de lá Real Maestranza de ca- tancias que recomiendan Ja obra de un, modo muy satisfactorio SafleííH dé Ronda, sto individuos diputados D. Josef Joaquin dé iara el autor. Se hallará venal á gÓ r». en Madrid, librería de CiViíui's' Spíbpla, y marqués de Casá-Madríd, pronunciando el pri fucñtes y Sánchez; Cádiz, en la de Hortal y compañía ; Sevilla, en mero fás alóCucionés siguientes; »Señor: Vuestra leal Maest…</t>
  </si>
  <si>
    <t>Jooellanos</t>
  </si>
  <si>
    <t>…tecio 14 azafran-de -124 á 130 «.-libra. n. Véndense en el despacho de la imprenta Real. . "I ExTusADvuJjdirürtara. Trigo ¿ 32 ts. fanega; cebadal Int suscriptores i las otras del Sr. Jooellanos acudirán á re* 22vino á-la rs. arsoba: aceite ¿ .54 rs&gt;.id., coger el 2.0 cuadetnp á las respectivas librerías y puntos sefialadaa Cáctres. • Trigo á 34rs. fanega: cebada ú 22: vino4 26 rs. arr al publicarse el prospecto. Las materias en quc cstá distribuido…</t>
  </si>
  <si>
    <t>Jordán, Tomas</t>
  </si>
  <si>
    <t>Tomas Jordán</t>
  </si>
  <si>
    <t>…volencia.: .. t . . D. M.deR. y F.: un tomo en 8.° á 6 rs. en rústica y 8 en pasta, Sus virtudes privadas darán algún dia materia ¿la. pluma: de Se vende en el almacén de papal de D. Tomas Jordán, calle de la un Plutarco español-¡Religioso sin intolerancia; sabio sin querer Concepción, gerónima, y en, las provincias en las librerías donde perecerio; benéfico sin ostentación; severo-consigo mismo; afable sé admiten las suscripciones ¿ Ja colección de n…</t>
  </si>
  <si>
    <t>JoRey</t>
  </si>
  <si>
    <t>zttiáo sú pendón, marchará en masa contra la Francia y su gencio Barrera—Miguel OlloqmjdCon acuerdo de S. S. I. D. JoRey.” Ahora bien, ¿no han justificado ios hechos la verdad de sef Bassct, secretario.” está predicción i ¿No hemos visto e! liberalismo en masa marchar contra su Rey? ¿No io hemos visto continuar la guerra aun cuan No es menos digno de aplauso el siguiente bando,…</t>
  </si>
  <si>
    <t>Jorge</t>
  </si>
  <si>
    <t>…mos resistirle, combatir Princesa fueron visitadas por la duquesa de Clarence, el duque y en defensa de nuestros bienes y de nuestra libertad, y el mundo duquesa de Cumberland, el príncipe Jorge, el duque de Sussex, civilizado elogiará la justicia de nuestra causa, la firmeza de nuesla princesa Sofía, el duque de Glocester, y por el príncipe Leo tao carácter, y nuestro furor en los combates, despreciando al poldo, todos los cuales fueron á felicitar…</t>
  </si>
  <si>
    <t>…'órllenes inglesas, irlandesas y^hennóveríanas, y la placa de das de turcos licenciados asolando y saqueando todos aquel.lpa pue Ja oraep! de la Jarretera'; acompasaban i S. M. el príncipe Jorge blos; por cuya razón se hallan interceptadas en este país Im rela deCumbeyland; dos duques y 16 Pares: seguían los Príncipes de la ciones comerciales. * sangradlos duques deSussex, Cumberland, Sajonia-Cobourgo ,y Se d¡c*quc*l gener»ipaskew*sch harpedido,licen…</t>
  </si>
  <si>
    <t>Jos</t>
  </si>
  <si>
    <t>…mantuyo cajfédrá "dé Agricultura de Toledo , én la Real universidad ’ con anco vacas cdn la yerba ae 2i acres (i) de tierra , que se cor,tatav un discurso inauguial, &lt;jue leerá su catedrático D. Jos$£ dé Alonso y Quintanilla. Las lecciones seguirán los lúnes, míérCoilei y viét(1) El acre corresponde á una yugada. nes,, no siendo feriados, á la m£it»ahora. “EN LA1 IMPRENTA REAL.</t>
  </si>
  <si>
    <t>JoS</t>
  </si>
  <si>
    <t>…verso para senrenciar las prendas, varios enigmas y enlace, á nombre de la villa de Aviles y su distrito, han hecho ¿ charadas, y diferentes noticias curiosas é interesantes: por D. JoS. M. la.exposición siguiente: sef Antonio Fornesa: un tomo en 8.° Se hallaré en la librería de «Los descendientes de los héroes, que al, grito del Infante Pe- . Cuesta, frente á las Covachuela», y en la de Sánchez, calle de la layo tremolaron en otro tiempo su…</t>
  </si>
  <si>
    <t>Joscf</t>
  </si>
  <si>
    <t>…antander, su go El Rey ha expedido los dos decretos siguientes: bernador D. Vicente ^González Moreno, y el regidor perpetuo Carlos &amp;c. Mandamos lo siguiente: de aquel ayuntamiento D. Joscf. Madrazo. "Artículo i.° Queda suspensa la libertad de imprenta perió dica. El 13 del mes anterior tuvo el cuerpo de Artillería el honor a.° En consecuencia de lo que dispone'la ley de at de Qctu- de que el Rey nuestro Señor y su augusta Esposa honrasen con su…</t>
  </si>
  <si>
    <t>Josct'Ra</t>
  </si>
  <si>
    <t>…d;wt37ib tu.: catedral de Santander, vacantes por promoción de P. Manuel ' FeTKigMAttVi^A^AaifiSfM.-:-TrigQi&gt;da:40&lt;4'^4mdfiMnine García y fallecimiento de D. Francisco Albuerne, á D. Josct'Ra—} hadi dee«'4si&gt;r óeeít* Ói &lt;34 4eroba4- vind-d» lO'iMVÜidimon de la Peda y D. Joscl Bamola- pará iina canongía de la ca S-C-Trigo-de-¡3^ ru 4'40^w(Luwgatiawefta&gt;dej4b tedral-de Segorve, vacante por fallecimiento deD.JoscfMartH ar»eÍ)r! VÍ^«de'V4¿4 ’jb¡StJ&amp;.i…</t>
  </si>
  <si>
    <t>JoseE</t>
  </si>
  <si>
    <t>…S, M. nombrar, para una canonjía de la iglesia catedral rios que marcan mas la vida política de Bolívar, y ensalzan al que dfc'TudéÜ-, vacante por muerte de D. ■ Peo-- Lasa La, í D. JoseE dicen escogido para qúé'dftija sus destinos. - Máríá't&amp;'Navasgüéz; y para una media ración de la de Sto. Do Tenemos pues unfe1 rtoeVa revolucion en aquellos-malhatBdcs mingo de la Calzada, por la de D. Martin Fcraandez^Miñauo,é pueblos, que apenas salétt de'u…</t>
  </si>
  <si>
    <t>Josef</t>
  </si>
  <si>
    <t>…a; y por tanto puede mirar la acción de los partidos sin ningún temor. Superior á todos estos recuerdos, pertenece 4 una era nueva El Excmo. Sr. D. Francisco Javier Castalios y el Sr. D. Josef ■ de Vizcaya , kan que da principio en • él, y que lleva ya en sí misma el testimonio María Jusué, comisionados por el Señorío de unos esfuerzos coronados con el triunfo de la causa de la civi dirigido á SS. MM. las exposiciones siguientes: lización , sin nec…</t>
  </si>
  <si>
    <t>…u opinión, ó haberse alegrado Cuando supieron su derrota en Cór y niños se arman con espadas, al funges y puñales. Casi todos los doba ; y de los que solo recuerda los siguientes: D. Josef*San Ro hombres que pueden tomar las armas pertenecen á la sociedad se mán , D. Inocencio del Moral y sus dos hijos, D. Josef Bernardo creta de que se h¿ hablado ; y los empleados otomanos se hallan Luna, D. Solano Moral, Di Narciso Luna, D. Angel Mariano conf…</t>
  </si>
  <si>
    <t>…clases donde se instruyeron en las ciencias exactas el ilustrado conducidos á la pieza donde se reúnen estos para estudiar. Alli se canónigo D.Josef Isidoro Morales, el acreditado profesor D. Josef dignaron escuchar una.breve .alocución pronunciada por el caba Rebollo, y tantos otros que han muertocon crédito de saber,ó to llero D. Cárlos López de Longoria, y. unas letrillas dichas á coro davía lo dan á la nación con sus luces. Aun la sesión misma, segú…</t>
  </si>
  <si>
    <t>…aré centralismo , lo. que. sé efectuó al siguiente día sin la me ciudad,.del Burgo de Osma .por^medio.de representación hecha por nor oposición , habiendo , sido, nombrado capitán general D. Josef erayüntinniéntb.:,1 ládt NSjtóí* pb¿ média;dé lbs señores comisíb-~ Segundo Carvajal» quien pasó á Campeche, temiendo ser depuesto liados D. Máhuél María Albüü, y D.'Toííias Infante: la de Palen- por las intrigas del cabo subalterno Roca (quien unido con Cise…</t>
  </si>
  <si>
    <t>…A consulta; de la misma Cámara se ha dignado S. M. nombrar dos han jurado vengarla, y enseñar á aquellos bárbaros ¿ respetar el para la vara de alcalde mayor de Montes de Toledo á D. Josef nombre francés.” "Victoriano García Tejeiro. «Escriben de Tolon con fecha del 5 lo que sigue: »Aun no tenemos ninguna noticia positiva de la expedición; sin embargo, diremos algunas circunstancias de su travesía. El 25 Las noticias de París, que alcanzan hast…</t>
  </si>
  <si>
    <t>…suscriptores á la nueva edición di les Carta pastoral Jet ni otros mil y bien conocidos productos que nos rinden tan fieléi Sr. Valtro , añadida con un compendio de su Vida , por D. Josef animales. (Se continuará?) ... Clemente Carnicero, acudirán á recoger sus ejemplares á la librería de la viuda dé Cruz. Para; conocer el singular mérito de esta XBA1ES IOTBSIAS. / carta , y la utilidad dé su lectura, basta saber Jas muchas ediciones Noticia d…</t>
  </si>
  <si>
    <t>…use cortarle la retirada. En segui teniente coronel graduado D. Angel Elizalde; al capitán de vo da me dirigí por el camino recto puesto á la cabeza de las com luntarios Realistas D. Josef ;Ramon Ochoa de Olza, al ten.ente pañías 3.* y 4.* que mandaba él capitán de.la 3* D. Josef Ramón de dicho regimiento D. Pedro Roca, herido; al de igual empleo Ochoa de Olza, haciéndolo también el referido Elizalde á la de excedente D. Francisco García, que e…</t>
  </si>
  <si>
    <t>…posesión de muchos siglos! Sin embargo, de esta solo se habla en el dia en voz baja para no acarrearse ningún compromiso. Por lo demas, si disputamos aqui al ANUNCIOS. sobrino del Sr. D. Josef sus derechos al trono, nó es con ánimo Los suscriptores á la .Colección de las obras del Sr. Jovelianas de captarnos la benevolencia del que lo ocupa, como se podrá acudirán á recoger el cuaderno 3.0, anticipando el precio del 4.0, creer: es únicamente en obs…</t>
  </si>
  <si>
    <t>Josef, Juan</t>
  </si>
  <si>
    <t>Juan Josef</t>
  </si>
  <si>
    <t>…ro y voluntarios Realistas. En las inmediaciones de CabanilJas de la Señor: Viiestra s:émpre fiel y leal ciudad de Plasencia , una Sierra se presentó el intendente de la provincia D. Juan Josef de de voto en Cortés por Extremadura, ha recibido con la mayor Orue que acompañó á caballo á los augustos V ¡artero. harta Bui— satisfacción y júbilo la Pragmática-sanción de 29 del próximo pa trago, y á la bajada del puerto de Somosierra, en la venta de sado…</t>
  </si>
  <si>
    <t>Josef, Manuel</t>
  </si>
  <si>
    <t>Manuel Josef</t>
  </si>
  <si>
    <t>…r — - ■ Poesías selectas castellanas desde el tiempo de Juan de Mena de granos y semillas de la ciudad de Málaga; en el preciso:y pe hasta nuestros dias; recogidas y ordenadas por D. Manuel Josef rentorio término de 20 dias, presenten; en dicho supremo tribunal Quintana. Nueva edición en 4 tomos en 8,° Se haii añadido en por la escribanía de cámara al cargo del Sr. de Albuin los títulos ella algunas'pocas poesíaf tle las antiguas ,vy estas se han ilus…</t>
  </si>
  <si>
    <t>Josef, Pedro</t>
  </si>
  <si>
    <t>Pedro Josef</t>
  </si>
  <si>
    <t>…caba de hacer partir, acompañaba al oficio de V. $. de 25 de Noviembre anterior /re cois «1 consentimiento de la Puerta, para las fronteras de la Croa lativo á haberse precisado á D. Pedro Josef de la Cuesta, contra-, cia, un destacamento de bombarderos y otros militares ingeniero» lor del hospital militar de la plaza de Ceuta, á que sirviese du-. con'Cohetes á la-Congreve para destruir los atrincheramientos do rantc el año último el oficio de Regido…</t>
  </si>
  <si>
    <t>Josef, Vicente</t>
  </si>
  <si>
    <t>Vicente Josef</t>
  </si>
  <si>
    <t>…librería dé' lentín García, D. Josef Ramón de la Peña y D. Josef Martínez Cuesta y Perez, y en las provincias donde se hubieren suscrito. AÍarcoa, á D. Juan Saravia y Villasante, D. Vicente Josef de la — Los suscriptores al Diccionario geográfico universal acudirán Barcena ; D. Manuel Tagle: para dos raciones de la catedral de á la librería de Razóla á recoger el cuaderno 3,0 del tomo 2.u de Jaén, vacantes por fallecimiento de D. Miguel Pancorvo y Don…</t>
  </si>
  <si>
    <t>Josefa'</t>
  </si>
  <si>
    <t>…h, podrán préseh- —Se cit'a' y empfázrí^.: Josef, VrcpptelFétyeí.i , :Ü| jo&gt; ¿é Don Ursussolicí tudes á U Dirección has» élúdiV# de Octubre prÓxí- Josef Fe’sreti (¿iraccíofo-ir de Doña Josefa'&gt;íárt¡nez de‘ lá^Peña, mo* en eledificio-seftalado’ por S. M. paira él Real Conservatorio, situadoctsU callo-del Alamo, ftcnté á lós AÍOstensa. término, dé 40 di*s comparezcan en c{-juñado del Sr. Zuaz nabar, alcilde íteiU RealXaM'Y Corte, -V por la ¡escribaní…</t>
  </si>
  <si>
    <t>JosefiLopez</t>
  </si>
  <si>
    <t>…rortov¿AM e* qüe tah luego cónio lo petmitiero* dequese crean asistidos en el pleito que^ntr» los mismos, sigue lasíg'rSéés' aténciones ^oé ócup íban «u ¡Rcal itúmos se¡;pébKcó'«l D. JosefiLopez dpi Rincón sobre pago de maravedises; aperóibiPlíH literario de estadios;y art«¿lo gener^¡jdr uníveniidad*t ; se dos de que pasado dicho término lea parará pérjuicio...............SUPLEMELO</t>
  </si>
  <si>
    <t>Jotre</t>
  </si>
  <si>
    <t>…salud. dirijan los expedientes de éstas preces'; y que para noticia de todos se insérte.en la Gaceta esta- Realresblúcion,' comunicándose' porJUst orden ¿Ómunicada a la dirección general Jotre pagó de de. ■ fechos de amortizaciónde las meijtdrias fias que se exfresan. circular á los RR. Obispos, á fin de que por su parte la den igual publicidad’en.sus-respectivas diócesis.! c.r ■ He dado cuenta al Ret nuestro Sefiorde lo expuesto, anterior. aceta /…</t>
  </si>
  <si>
    <t>Jovelianas</t>
  </si>
  <si>
    <t>…ningún compromiso. Por lo demas, si disputamos aqui al ANUNCIOS. sobrino del Sr. D. Josef sus derechos al trono, nó es con ánimo Los suscriptores á la .Colección de las obras del Sr. Jovelianas de captarnos la benevolencia del que lo ocupa, como se podrá acudirán á recoger el cuaderno 3.0, anticipando el precio del 4.0, creer: es únicamente en obsequio de los principios, pues para no* cuya impresión está muy adelantada. Continúa abierta la suscrip s…</t>
  </si>
  <si>
    <t>Jovella-</t>
  </si>
  <si>
    <t>…precio para 1,789— 400............................400....... Madrid. los suscriptores , y 250 precio común de cada ejemplar en papel. suscriptores á la colección de las obras del Sr. Jovella- .7,428.... 400...... Sevilla. «—Los 7«233— 400........ Reus. nos acudirán á recoger el cuaderno i.° á los sitios señalados en el 6,024.... 400....... Cádiz, prospecto, donde sigue abierta la suscripción. En beneficio del pú 4,834.... 400....... Barcelona. bli…</t>
  </si>
  <si>
    <t>Jóvellanos</t>
  </si>
  <si>
    <t>…ráctico de di entre todos, hizo tales progresos nuestro alumno pintando al oleo ficultades no,previstas en él gabinete. Pero el trascurso de un largó y álpastel, queporconsejo,del señor Jóvellanos:vino1 á. Madrid tiempo sin la mas mínima alteración en la observancia, y la en en 1776 para estudiai*vm% filoióficamenteél arte cari-la enseñanza trega religiosa que hace el Real tesoro á cada ministerio en; los dél sabio Mengj-, ¿ cuyo lado permaneció y dibu…</t>
  </si>
  <si>
    <t>Jovellanos</t>
  </si>
  <si>
    <t>…las del 7, nueva. En las provincias un real mas por razón dé porte. 8 y 13 de Octubre: eá la batalla de Zara en 10 de Noviembre, y ,____En el anuncio de la colección de tiras del Sr. Jovellanos, finalmente en cuantas acciones parciales sostuvo dicho ejército. hecho en la Gaceta de 2 2 de Julio sé' omitió decir que constaría Terminada felizmente la guerra, y disuelto el expresado ejército de, 12 á 14 cuadernos el todo dé ella, y que se vendía á 8 rs.…</t>
  </si>
  <si>
    <t>JoveUanos</t>
  </si>
  <si>
    <t>…está cipios de-1*778, pennanceió allí hasta fines del siguiente; etique terrible fantasma , que salida dél caos del error y alentada’ con las nombrado alcalde, de casa y corte el señor JoveUanos,: le trajo pasadas revoluciones, asalta y perturba frecuentemente él ánimo dé consigo á Madrid.) - ■ - .y los españoles1 especuladores, En vano la malicia; ó un- hábito irre* Diez'afios yimedio que estuvo-poraquel tiempo’enSevilla ,no flexivo seguirían forman…</t>
  </si>
  <si>
    <t>Jqsef.Ferrer</t>
  </si>
  <si>
    <t>…antander f á f beheñdo. dosttodose- hallará'de «ente enMddrid; librería deViana..Bilbao para ¿ id¿)n,^,Cádiz ijdemU..Seviíl¡4 Ídem ídemr^_M¿. V».¡. .Se1 desea saber el-ppradero de;D. Jqsef.Ferrer y:Leon, veci laga ririem-idetn;.u*.Gjranadá par._Al»címtoidem.—Murcia:*daño. no que fue.de esta-córte* ti-alguno tuviese-noticia se servirá comu —~Valencia par. ^Baítpeíoflb «í pesos.- fltertes i benef.^dZamgoza * nicar ia-á I&gt;. Juan Moral; delcomsccio; talle…</t>
  </si>
  <si>
    <t>Juah'</t>
  </si>
  <si>
    <t>…¡dicho juzgado: y escribanía, ó ante'! loscómpromisarios de raciones de menestra á;ios cuerpos de la guarnición, compañías nombrados pónlos acreedores ya presentados , que to son D. Juah'. y confinados, á la plaza de Ceuta , bajo 1» condiciones y pactos que Fernandez Coto, D. Manuel Verdugó y D. Juan Gonzalez Be-1 se manifestarán en la escribanía de Raya. sada, vecinos d« dicha ciudad;; «ni inteligencia que de nóvérifi—I AA J,«L— * ‘ . M a, ^…</t>
  </si>
  <si>
    <t>Juan</t>
  </si>
  <si>
    <t>…s del ia de Setiembre lo» do» las firmas.) ' partidos contendientes se avinieron en elegir para gefe ó goberna -r-—También tuvieron el 7 del corrjénte la honra de ser presendor al general Juan. Josef Viamonte, natural de la misma ciudad, tadósal Rky nuestro Señor los Sres. ’D. Francisco; Javier Ro hijo de un español, y de edad como de Si años. £1 gcncralLa— mano y D. Pedro Simó , quienes dírigiérón á 'S. M. el discurso ulls ha quedado de comandante…</t>
  </si>
  <si>
    <t>…rito dé cada uno , ¡y de varios Otros qde i¡ v: ¡ ¡: •' £! cato j»É0n¿B*8lAsí-v n:m \ r f i&gt;:f» -,bhbi:?A reconocieron, asi en las salas de pintura como en las de escultura; y : * Don Juan1 Agustín Cean-BénAíidez, cuyo 'fallecimiento: Tmuntambién recordaron la existencia) de loíorigimbes de'JVtírias éstátuas ciamos en lá Oiceta de s de DiciembiTq .próximo i dacló en la en algunas galerías de Italia. Desde la academia subieron al gabi Villa de G…</t>
  </si>
  <si>
    <t>…frecerles va todos con elogios al Soberano. tios* seminaristas, y especialmente D. Eugenio Pulaitco y Echa— Villasequilla. (Provincia de Toledo.) Se han reparado las prin varria y D. Juan de la Puente y Apezechea. Pero lo que con cipales calles del puebto, que se hallaban intransitable». Se plantan particularidad mereció llamar su atención fueron las muchas y hileras de árboles en la vega inmediata, y una dilatada alameda á hermosas planas que…</t>
  </si>
  <si>
    <t>…s. García: para la canongía de cardenal mayor dignidad de la santt E" la Cámara de los Comunes se recibieron muchas peticio iglesia metropolitana de Santiago, por fallecimiento de D. Juan nes relativas á la miseria que se experimenta en varías ciudades. Antonio de Lomba, al maestrescuela de Oviedo D. Manuel Gon Eli consecuencia propuso M. E. Davenport, »que todas las peti zález Hermida: para otra canongía de la colegial déla Coruña, ciones pre…</t>
  </si>
  <si>
    <t>…oysard, á tomos, 8¡?i papel 12 pará.este objeto, se leyó la memoria formada y reóq&amp;iit. des rs., pasta ao, pergamino. *4. :r:.:L :w. i-...- ;?.c ■ de Gijualtar por. los profesores D. Juan, D|iáz y D. Antonio , Cómputo eclesiástico por Rio* 4 °, papel xp rs.i* pasta 26. Mery, acerca déla enfermedadepidémicaque jiabia reijyido.en di . Compendio de; las riquezas de ías: naciones por Cónddrcct, 8.° cha plaza en 1818. Ápoyadós en hechos observadosy…</t>
  </si>
  <si>
    <t>…fin de castigar conda»'represalias i los.monteses, y reprimir su fuerzos de consideración, se notó que.en los dias 17 y 18 presen osadía; En efecto, el anterior' capitán general’ D. Juan: Antonio taba menos fuerza que en los anteriores, con ánimo sin duda de Martínez; accedió á¡sus deseos, autorizándolos por strdecretó de burlar nuestra vigilancia. zp de Abril del mismo año’ para hacer la entrada que deseaban. (Se El 18 por la tarde se hallab…</t>
  </si>
  <si>
    <t>…ial Pablo Moreno Rinconada, Benito ¡Duran Salgado' y Josef Mén acostumbrado', á cuya solemnidad ha concurrido una multitud de dez Bérdion, coitKV.cónfprandidos en el mismo casoque D. Juan gentes de los pueblos inmediatos, ansiosa de manifestar su amor Josef Gutiérrez; y-á quienes comprende la anterior soberana re á nuestros augustos; Soberanos. solución, que con'esta' fecha traslado á. las autoridades indicadas, á fin de que tenga’él mas cumpl…</t>
  </si>
  <si>
    <t>…na gran lápida encontrad*'en las, playas del Sudoes primer extracto de la de este día á Doña Angela Antonia Díaz, te de esta ciudad: su inscripción decía »L* ANTONlVS'lGt hija :de D. Juan; capitán que fue del regimiento.de caballería de F. GAL- ANTVLLVS- SACERDO&amp; HQMO- PPTVMVS. Eerseguidaies ? creádo en Andalucía ,; muerto en el campo de! H S- E- S T T L- TE ROGO, PR AETERIENS* CVM. honor*. . ■ - r , , LEGIS* VT- DICAS-SU-TIBI* T- L ” Es const…</t>
  </si>
  <si>
    <t>…ales ostentará sus gracias lá vivificadora vid, la calcografié de la imprenta Real. que hace las delicias y quita los pesares del hombre. 4.° D, Antonio Agustín, D. Sancho Dávila, D. Juan de Los caminos principales que se ven desnudos del adorno y her Austria, D. Alvaro'de Bazan, Antonio dé Nebrija y Pedro Memosura de que son susceptibles, y que no manifiestan sino aquí lendez Avilés. y allí algunos árboles infertiles y casi mutilados, tomarán con su…</t>
  </si>
  <si>
    <t>…representa el origen de pintura, 8 rs. que se suceden en estos dias á varias tempestades mitiguen esta Mapa geográfico de la América meridional, dispuesto y gra epidemia. bado por D. Juan de la Cruz Cano y Olmedilla, geógrafo que En la noche del 2 del corriente un turbión de agua arre fue de S.A1.: se compone de 8 pliegos de papel imperial. Este bató los puentes de esta capital que se hallaban sobre el rio mapa por su grande escala, por el ate…</t>
  </si>
  <si>
    <t>…se para la prensa, contendrá las vidas de Fr. Bartolomé de las Casas, Don tvm« i«iuvi |luieui^a« ywi wai ituuun ■ wa pwwM»i A1 varo dé húna y Miguel de Cervantes , y él 4.a las de D. Juan han destruido masas enormes; de riquezas , inmolado millaíesdé de Austria, duque de Alba , marques de Sta. Cruz , 7 Alejandró víctimas y asolado tantas familias y poblaciones. ¡ La execración Farnesiq. Se hallap en la librería de Perez, á 11 rs. cada tomo en…</t>
  </si>
  <si>
    <t>…á; fo rs. arrobar aceite á 32 expedidas para gobierno, del tribunal y contaduría tmyor de CucuRequena. Trigo deijó i 38 rs.-.fanega: cebada , de 1$ i 16: tas desde el reinado del Sr. D. Juan 11 hasta el diai su ptecio 14 azafran-de -124 á 130 «.-libra. n. Véndense en el despacho de la imprenta Real. . "I ExTusADvuJjdirürtara. Trigo ¿ 32 ts. fanega; cebadal Int suscriptores i las otras del Sr. Jooellanos acudirán á re* 22vino á-la rs. arsoba: acei…</t>
  </si>
  <si>
    <t>…gustín Briceño, y D. Antonio Jiménez Ibañez.‘ para una ca- hubieran preparado los elementos de un ejército, haciendo llegar flongía de la catedral de Gerona, vacante por muerte de D. Juan 4 tiempo la formidable artillería de Vincennes; tomando disposi Dagas, á D. Juan Listach: para la dignidad de arcediano, prime ciones para alimentar la* tropas que se batían, y distribuirles car ra silla después de la episcopal de la catedral de Menorca, vaca…</t>
  </si>
  <si>
    <t>…or aiguños émigfados. •' 1 artillería.’ Se trabaja con actividad én armar'é instruir la guardia Toda la psnínsiita goza de la mts perfecta tranquilidad. cívica. • Asegúran: que el príncipe Juan, en calidad de comari&lt;Lnte CAMBIOS Í)Et OIA. en gefe de todas Jas guardias cívicas, no Ha permitido qué los aca 1 &lt;-l. démicos dé Leipsik (catedráticos, doctores, abogados ^.'litera Lóndres 15 i /.^-Santander 4 beneficio.__Bilbao 4 ideró,^__Cádizá ¿afip._Sevi…</t>
  </si>
  <si>
    <t>…a la noche del id al 17 del corriente, y en y Obispado de. Málaga, vacante por muerte de D- Juan Gómez cinco minutos sé puso sobre las armas todo el, ejercí toque tiene á Duran, á D. Juan &gt;Josef Bonel y Orbe. sus órdenes. En Tréveris , Luxemburgo . Sarrelouis y Sarrebrucke Para una canongía de la santa iglesia metropolitana de Sevilla, hay otro cuerpo, que de un instante á otro espera orden para-ocu vacante por fallecimiento de D. Andrés Anaya…</t>
  </si>
  <si>
    <t>Juan, DI</t>
  </si>
  <si>
    <t>DI Juan</t>
  </si>
  <si>
    <t>…inos. No se pos dice aun en este corrcp .quién era el gefe dp Lo* suscriptom í la Historia ¿clesiástte’u del -IInífi; Sr. Aiñat las tropis'qíre los álc'mzáronYbias sabemos qú'e ef coronel DI Juan acudirán i recoger el tomo 5.0 y pago det ó.° en li librería dé lá Neponiuceno:Monterd hábiállegado’els i 9 ’á la Seu, y que el se- viuda de Quiroga. Sigue abierta la suscrípcióti, ' i ¡ - r fior gpnei«¿hfyn«t, qqe; llpgó rjmbicn á aqueUa ciudad ,*l , ?o á -…</t>
  </si>
  <si>
    <t>Juan, Jorge</t>
  </si>
  <si>
    <t>Jorge Juan</t>
  </si>
  <si>
    <t>…rica. (Núm. 95,) 16. Fr. Juan de Jesús María, D. Martin Bautista dé Lanuza, Otra sobre reemplazo de quintos por sustitutos. (Núm. 96.) él'conde de Lemos, el Mtro. Vicente Espinel, D. Jorge Juan y D. Antonio de Ulloa. (Se continuará.) Otra para los voluntarios Realistas «le las provincias vasconga das que esten bajo las órdenes del capitán general. (Idi) geografía universal, descriptiva . histórica,, indus Otra sobre el incido dp proceder áia incorporación de los ‘Nueva q…</t>
  </si>
  <si>
    <t>Juan, S.</t>
  </si>
  <si>
    <t>S. Juan</t>
  </si>
  <si>
    <t>…la independencia, cupo en suerte del armas. Se vende «n la librería de Hurtado, a 3 rs. va. en rús tica.primer extracto de la de este dia á Doña María Concepción Por ta, hija dei coronel S. Juan, muerto en el campo del honor. — Secretos raros de artes y ofldos, obra útil i toda clase de personas: 12 tomos en seis volúmenes en 8.°, á 88 rs. en pasta y 76 en rústica: también se venden tomos sueltos—Eufemia, 6 la muger verdaderamente instruida, sacada d…</t>
  </si>
  <si>
    <t>Juana</t>
  </si>
  <si>
    <t>…guirar á su»pueblos mis ildstres-'predecesores' &amp;ou, t 1 , . í C; ■ ;■! V^rt ' &lt; ' • i (,C¡ ^ ‘ ‘*’ TI ' *-* 1 f'S 1. tí.1 /jr;'1 ':"Á tíb ü&lt; &amp;?&gt;./•' ;* ' ' ‘ Cárlos 1 y su Madre- Doña Juana. La junta encardada de señalar él ;r , Por, Real decreto, de ip| tle Setiembre de ryj)9, inserto eó eé-&lt; modo..de. igu^íH' Ja» rentas del.Estado con sus-gastos ha propuesto dula dí /aSidel mismo mespsé sirvió mi' augusto Padre destinar I; que al ;ííém||a&gt; de…</t>
  </si>
  <si>
    <t>…ninq de c Lóndiés 3^1'á i- --París ié ipi s.T í(í lfi&gt;¡_Sañtanchsr ij'i):1 * deráóy tflendrá sú de ios: interesados. . _Bilbao pír¡¿i: Ódiz 1 yidenv—ScviHa|id_Málagá 1 ídéiní5 * 7 Doña Juana llerrera, viuda y heredera de D- Vi—Granada í; dbfió.^AlféánterJ ñáeIñ.^'Motóiá4,;id&amp;.'^^VaH;!, leqcia ó, 4¡ jd. — Barcelona á pesos, fuertes, 1 ijéUéficfó.—Éá-J «Kíde el .pía ,del a^ímsi«U;§3inp?té*ca, •p&lt;3r,&gt;i.,P,apoderado, ante el ragoza 1' d^q^, í— Goruña…</t>
  </si>
  <si>
    <t>JuanToron</t>
  </si>
  <si>
    <t>…de fecha anterior á la dé i Ade Abril Zamora • •••■•••••••nao* , D. Mateo Hernández de Medina. último,qué no han verificado' la1 presentación para quefueiron lla -Zaragoza....... D. JuanToron. mados en Junio próximo pasado? -y por consecuencia nó han re cibido los nuevos títulos, ni cobrado los intercseS dél' primér se Continúa él artículo de la Gaceta anterior sobre la inversión dei mestre de este año, lo verificarán ahora y en el término que que…</t>
  </si>
  <si>
    <t>Juarrbs, Plácido</t>
  </si>
  <si>
    <t>Plácido Juarrbs</t>
  </si>
  <si>
    <t>…emplaza á todas las personas que se conceptúen con derecho á nieblas y las nubes. (¡Se continuará.) _• la reclamación de créditos contra los bienes quedados por falleci miento de D. Plácido Juarrbs, vecino-que fue de esta cajpital, par* que en el término préciso y perentorio de aó dias‘se pre CAMBIOS Bit DIA. / senten por sí ó por medio de sapoderado en el referido tribunal y escribanía, produciendo-los documentos en queJa apoyen; preve Lóndrei g74—Parí…</t>
  </si>
  <si>
    <t>JUat, K. Eyaií la</t>
  </si>
  <si>
    <t>K. Eyaií la JUat</t>
  </si>
  <si>
    <t>…Los suscriptores al Compendio elemtntal de Jtsiolój’ia pot Noticia de los pueblos ■ dond* Jtatt eAtídaila&amp; prtmipt mayores di T. M^gendie, traducido del francés al castellano. por D. K. Eyaií la JUat lotería tmskrMa IH¡Ü áotétosé^rdia j. y D. jfuan Trias, pasarán á {a librería de Razalá a recibir el tomo . &gt;■ ' . .n c:! vvvjt o:}r!3Ínii v..r.'l tercero y último de dicha obra. Nfimeros: AdininistrKioncs. —... Colección de muestras dal carácter bastardó, po…</t>
  </si>
  <si>
    <t>Julián</t>
  </si>
  <si>
    <t>…. la Historia de la literatura española, escrita en aleman por F. Bouterwcck, y traducida al castellano. El producto de esta obra D. Josef Segundo Ríiiz,1 D,; Josef Luis Tordera, D. Julián se destina para el socorro de losniñosde lá Inclusa. Se vende en las Aquilino Peres, D. Juan AgiidÓ Múzqüiz, D. Ramón María librerías de Rosales, Hurtado, Cuesta y C¡fuentes: su precio 3 rs. Montero, D. Cristóbal Bordju, D. Josef Higinio Archc, D. Jo -------T…</t>
  </si>
  <si>
    <t>…pasta 40. . no del ayuntamiento hasta el 1 $ del corriente. t ¡ Vidas históricas de los Stos. Apóstolcs S. Pedro 7 S. Pablo, ____Se cita á los parientes dentro del cuarto grado de D. Julián pasta 24 rs., rústica 10. Ignacio López de Velasco,que se ausentó para los reinos de Amé Vidas paralelas de Plutarco, por Ranz. Romanillos, 3 tomos rica antes del afio de 1777, para que en el término de 4 meses en 8.° mayor, los 4 primeros i 20 rs. en pasta,…</t>
  </si>
  <si>
    <t>Julio, J. A.</t>
  </si>
  <si>
    <t>J. A. Julio</t>
  </si>
  <si>
    <t>…de'Dicietnbre has* N. Anarte', de la Habana, con azúcar y cacao. ■ ■ fa el 20 de Enero, y el.calor desde el 121.de Junio hasta el 21 de Id. 9. Bergantín mercante español Gerardo, capitán J. A. Julio, Los equinoccios, suceden en Africa el 16 de Marzo y el 16 de Lopategui, con azúcar; salió de la Habana con el convoy el 7 de Setiembre; /, los’ solsticios el 16 de Junio y'el 16 de Diciembre, Marzo. ■ : y conforme á esto arreglan las operaciones de su agricu…</t>
  </si>
  <si>
    <t>Julio, Lindrti de</t>
  </si>
  <si>
    <t>Lindrti de Julio</t>
  </si>
  <si>
    <t>…obable, pue^ hace mucho tiempo que es ING1ATIKRA. . s tamos persuadidos de que entrarán en el Gabinete. Mr. Husícisson, lord.Palmerston y Mr. Carlos Grarlt. También se dice que el lord Lindrti de Julio. Lansdown entrará en él. Sin embargo no sabemos sobre qué fun t. ,Hoy se ha celebrado el funeral dé Jorge tv -. con esté moti damento se asegura ésto. (Morning Círonule.") vo han estado cerrados todos los establecimientos públicos de la -___ Si el gobierno fr…</t>
  </si>
  <si>
    <t>Jurado, García</t>
  </si>
  <si>
    <t>García Jurado</t>
  </si>
  <si>
    <t>…- En la del 31 leyó el Sirí España algunas téftéxionés acerca dé «be resistir. No se parece ¿:aquellotcabillos nobles y briosos que la nota presentada en la sesión anterior por el Sr. García Jurado^ ik'uoa mirada impaciente abrazan el terreno que se presenta- ¿ su y después sé dió cuenta de una observación d« gtstro-enterosneé-*</t>
  </si>
  <si>
    <t>Justicia, Secretario de Gracia y</t>
  </si>
  <si>
    <t>Secretario de Gracia y Justicia</t>
  </si>
  <si>
    <t>…vgsbuego.') Infanta siguen sin novedad en su importante salud, igualmente que AIBKAVU..SS. AA. R&amp;. los Serenos. Sres. Infantes. Francfort lo de Noviembre. Real orden trasladada al Sr. Secretario de Gracia y Justicia, .Hoy debe celebrarse en Cahrube el matrimonio del príncipe . y circulada for el Consejo Real, mandando que sea libre ti Gustavo, hijo del Rey de Suecia, con la princesa Luisa de Badén. uso de carne del ganado merino. Dos batallones de los regimientos 16 y 17…</t>
  </si>
  <si>
    <t>Kawelm</t>
  </si>
  <si>
    <t>…mantuvo sobre las armas, y i la salida Las cartas de las fronteras de la Lituania anuncian la llegada á del sugeto que ba referido este hecho habia esperanzas dé que al Vilna del general Kawelm, comandante superior del gran cuar fin se lograría contener los perturbadores. tel general del Emperador de Rusia. La venida de este oficial tie »En la mayor exaltación de estos pasó por la ciudad un ba ne mucha relación con los movimientos de las tropas, det…</t>
  </si>
  <si>
    <t>Ketzinger</t>
  </si>
  <si>
    <t>…siguientes: de S. M. Carlos x para el Fmperador .de Austria. (Cotidiana.) Con plazas de alumnbs internos gratuitos. ——Con fecha 24 de Setiembre escriben de Viena lo siguientes »E+ barón Ketzinger; ayudante de S. M. Carlos x , perma Juan Gil, natural de Colmenar de.Orcja. necerá en esta ciudad algunos dias; después regresará á Inglaterra ■ Narciso Tellez , de Lérida. en cuanto haya llenado el objeto de su encargo, pues tocante á . .. José María Aguirre…</t>
  </si>
  <si>
    <t>Klopinski</t>
  </si>
  <si>
    <t>…o de gobierno provitional de Po y publicado en la forma ordinaria. 13. Los agentes de la adeninis-' lonia. ■ • _ tracion de adúanas se conformarán bajo’1* vigilancia del inspec El general Klopinski hasído nombrado dicta¿or^ara conte tor general de Hacienda á las disposiciones del presente decreto, ner los,alborotos y desórdenes públicos. ' y están autorizados en caso necesario á pedir la fuerza pública Todavía no se dice que la revolución se haya genera…</t>
  </si>
  <si>
    <t>Kras-</t>
  </si>
  <si>
    <t>…eestu^ Mucha parte de la ciudad de Amberes ha sido incendiada diantes. por la tropa holandesa que permanece en la ciudadela. Los perió El 5 del corriente llegó á Odesa el teniente general Kras- dicos de Bruselas refieren que desde la puerta de Schaerbeck se sowsky, y al dia siguiente tomó las riendas del gobierno de la veia claramente en el cielo el resplandor de las llamas que de nueva Rusia y de la Besarabia, en lugar del general conde Wo- voraban…</t>
  </si>
  <si>
    <t>Ku</t>
  </si>
  <si>
    <t>…nticipi,oJrt;l4.Jfr^se, sustituyendo en su lugar esta» pé- ¡tMáé inténciones respecto del nuevo éitkdo griego. Sé Mpiriufa derlabrase’ »vEl ejército,(tuso^Lwjo éjL.maihdo deí feld*mariscal Ku^ &lt;«enSi|uiéñté,á acepfai' la útil y honotífica carrera-que le abren las tuso,w&gt; &amp;c. rita»'Potencias.*? —Esto no1 es1 oira cosa ^ue la aceptación' - clara t mnirinante, á pesar de‘ lós 'déseos que expresa en ló'iréstan^e de su r-‘ Y'Abm ■ ■ éart».. nCreéria .…</t>
  </si>
  <si>
    <t>Kuptus</t>
  </si>
  <si>
    <t>….berg, Paris, Nicolaseff en Crimea, Petersburgo y Casan. A con que.) aumenta un tioibre mas de ignominia á su petsotia y á las de secuencia de las Imitables medidas tomadas por el profesor Kuptus comkeotes; éltrajocemsigo matinós'extrangcros, y está toda fer y por la academia de Petersburgo-, se prolongará; la línsa de</t>
  </si>
  <si>
    <t>Kuschcl, Oírlos</t>
  </si>
  <si>
    <t>Oírlos Kuschcl</t>
  </si>
  <si>
    <t>…o los surcos con la tierra de ellos y quemando to Idem, D. Melchor Ibarrondo, dentaduras terreometálicas. das las yerbas. Es preciso cuidar de no remover la tierra sino cuan Idem, D. Oírlos Kuschcl, pianos/ . . , : ‘ ’ do esté seco el tiempo. Barcelona, D. Juan Escuda;, .piñuclos de seda y gasa. Hácia el dia 26 de Agosto, y no antes, se prepara un rod de Idem, D. Antonio Vigilé, pañuelos dehiló.: ■ tierra con basura, sembrando la mitad con semilla tempr…</t>
  </si>
  <si>
    <t>L, S.</t>
  </si>
  <si>
    <t>S. L</t>
  </si>
  <si>
    <t>…lementos de materia médica, arreglados ! los principios zelo de su director por los adelantos de la juventud confiada a sil fisiológicos adoptados pór J. B. G, Barbier, por el Dr. D. S. L. cuidado. Pcrez,; 2 A edición: dos tomos en 8.° El mérito científico de esta Los dos primeros días del corriente el maestro de primeras obra.es bien conocido de^os profesores de la ciencia de curar, y letras de Sta. María la Real de Nieva D. Jdsef Brevilla, de…</t>
  </si>
  <si>
    <t>Lablcawits</t>
  </si>
  <si>
    <t>…a sexta Parguerra L'Aglaé, de -ToUnq. Cádiz\%4dt Noviembre* i, Místico ingles Felicidad, deG ¡bril tida, eft la imprentado AináTita, y en las librerías'dclás ciuda lar: conduce al príncipe Lablcawits, al barón Haclcy D. Victpr des del reino designadas en el prospecto ; pagando ¿ñMadrid 40 Zichy. *8 U. Místico español Ligero ^ 4» Cuba, ay id. Bérgan- reales vn. anticipado* por la entrega siguiente, y eft las' provincias 42 rs. Entregada la Séptima Partida…</t>
  </si>
  <si>
    <t>Laborda</t>
  </si>
  <si>
    <t>…rmandía y picar El general español que llegó últimamente á Puerto-Rico con día, como fabricando paños superiore. á lo. de Carca.ona v 11er600 marinos para reforzar la escuadra del almirante Laborda, ha mont, nos hemos libertado del que pagábamos á las del Languedoc. manifestado muchp descontento cuando supo que ya había partido ¡Y quién sabe lo que será con capitales c.a rica zona , que des la vanguardia de la expedición contra Méjico sin esperar á las…</t>
  </si>
  <si>
    <t>Laborde</t>
  </si>
  <si>
    <t>…a reinante; con este jadores militares grandes obras en ia cindadela de Vanas. motivo ha habido capilla papal en el Vaticano , ¿ la que asistie ___En una obra que ha dado á luz el conde Laborde, y que se ron 25 cardenales; y el castillo de San Angel ha hecho las salvas anuncia hoy en hs periódicos, se dice, entre otras cosas: «Que de costumbre. los-buques no pueden aguantarse sobre las costas de Africa mas que neiAum. desde i.° de Abril hasta 15 de…</t>
  </si>
  <si>
    <t>Labrador, Pedro Gómez</t>
  </si>
  <si>
    <t>Pedro Gómez Labrador</t>
  </si>
  <si>
    <t>…arques de Campó Íwgíado. cipa^, y aunjistófbi por surpropia vehemencia, i las medidas del Toison de Oro. . gobiernoVenfusíaslno qüe no, puedé confundirse con los artificios Excmo. Sr. D. Pedro Gómez Labrador. de la révMuéíoh ¿que nó"éonsiste en bulhrde-prensas ni de pro Excmo. Sr. duque de Hiiar. , ■ v 1 clamaciones, y que es el único infalible testimonio del amor de Excmo. Sr. D. Francisco Tadéo de Calomarde.' los pueblos á sus Príncipes: entusiasmo que ateiyó e…</t>
  </si>
  <si>
    <t>Lac'o'mbé, Juári</t>
  </si>
  <si>
    <t>Juári Lac'o'mbé</t>
  </si>
  <si>
    <t>…asar. El alimento de las vacas varía según su clase. Upás comen dos Madrid, D. Dionisio Léfcvre, sombreros. Veces mis que otras. A un labrador le sale mejor lá:cuenta de te Idem,'D. Juári Lac'o'mbé, gulntes y pieles preparadas. ner vacas inglesas de la inferior'calidad, porque solo comen 70 á Idem,D. Josef García 'Rodríguez , perdigones y mostacilla. 80 libras de buena yerba fresca cada 24 horas. Idem, D. Francisco Lor'enz'0, instrumentos de matemáticas…</t>
  </si>
  <si>
    <t>Ladrón, Santos</t>
  </si>
  <si>
    <t>Santos Ladrón</t>
  </si>
  <si>
    <t>…de los movimientos que dispuse, no solo con el objeto de batirlos , sino de impedirles toda retirada, para cuyo objeto man dé con la anticipación conveniente ai mariscal de campo D. Santos Ladrón, hacer su mo vimiento con una fuerte columna por Echalar. A las nueve menos cuarto he empezado el ataque de esta villa, y cid: un fuerte que guarnecian todas las fuerzas délos dichos revolu cionarios; y después de vencida con el mayor vigor la resistencia que…</t>
  </si>
  <si>
    <t>…anía de provincia del Los vados del Bidasoa y ci punto de Ir un estaban bien cubier cargo de López, cqn presentación dé sus respectivos Créditos; con tos por nuestras tropas ;y el general D. Santos Ladrón cón nn grue apercibimiento que pasado dicho, término les parará «1 perjuicio so cuerpo se hél lab* en persecución de los restos de los rebeldes á que haya lugar. EN LA IMPRENTA REAL.</t>
  </si>
  <si>
    <t>Lafa</t>
  </si>
  <si>
    <t>…todas partes se van organizando según la ley de 14 de' Octubre con sabiduría. En todas se ve reprobada la república; porque, co de 1791, mientras se arregla otra nueva. Aunque el general Lafa mo dicen muy bien los peticionarios, ella nos acarrearía la anar yette está encargado de cuanto concierne al armamento y discipli quía y ia&gt; destrucción del orden público. na de los guardias nacionales no ha podido pensar, y en efecto no »A1 presente ofrece l…</t>
  </si>
  <si>
    <t>Lafayette</t>
  </si>
  <si>
    <t>Acontecimiento! Je Parts» - mo á hermanos y amigos. Con el mismo objeto publicó Otra, pro clama el general Lafayette, diciendo á los soldados.que,f&gt;£, r^jinie— Ya fiemos anunciado en el número anterior que el descontento sen al general Gerard, y asegurándoles que no se les haría,cargo, se manifestó en los habitantes de Paris luego qué -se publicaron de la conducta que había…</t>
  </si>
  <si>
    <t>…y heridos 8 á 90 hom V) i:El 'Reyi ha nombrado &gt; comandante' general de la .'guardia nabres ,' y la disenteria continúa haciendo estragos , así; en-lá tropa cional. deloreinó &gt;al general Lafayette* y ha elevado á la dignidad de tierra como en la tripulación de los buques. El día 31; por la' de« mariscal &gt;de Francia al conde Gerárd. (Monitor.} &gt;u ■ tarde se presentaron^ bordo del navio almirante cinco ó seis tur -i Testimonio. . Los .qut abajo firmamos…</t>
  </si>
  <si>
    <t>…a aprobó el proyecto de ley sobré depósito de inteÜfcancías. vedores de tumultos. (Monitor.) ' El conde de Montalembert tomó la palabra y dijo: »No pue ___D¡ci un periódico que el general Lafayette está autorizado do dejar de llamar la atención de la Cámara sobre un gran número para poner en disposición de obrar un millón de guardias, nacio de exposiciones que nos llegan: de todos los puntos de la Francia nales , lo cual no puede ser de ninguna manera,…</t>
  </si>
  <si>
    <t>…contestaciones concluyentes á las insinuaciones inju de lo mas notable queen ellos se halla? Pues está reducido á poco. riosas que han publicado algunos periódicos. (Monitor). El general Lafayette ha escrito al general Bernard lo que sigue: .—El Constitucional ha publicado las reflexiones siguientes so «Nosotros hemos nombrado un Rey popular y patriota; no airé bre la situación militar de i uropa. como algunos que hemos hecho la mejor de las repúblicas…</t>
  </si>
  <si>
    <t>Lafayette'publicó</t>
  </si>
  <si>
    <t>…larando que serán licenciados cuando no hagan falta aquel de polida de P&lt;trk; yeste del departamento del Sena. El para la defensa del Estado, y que dicha guardia quedaba1 bajo las general Lafayette'publicó un rmanifiesto,declarando Restablecida la órdenes del general Gerard, que ya tenia* el mando de la tropa de guardia nacional de Paris¡ encargando. la Reorganización, del servi línea , y á quien se autorizaba para formar y organizar la guardia, cio á los coron…</t>
  </si>
  <si>
    <t>Lafuente, Severo</t>
  </si>
  <si>
    <t>Severo Lafuente</t>
  </si>
  <si>
    <t>…obar Juan’Raposo; y para la maestrescolú de la colegial de:Logroño, eh ellos la tiranía con que este último’ los ha gobernado ,1 y la ne» - eh 'el obispado de Calahorra, por el de D. Severo Lafuente:, á Doiv cesidad en que ha estado el pueblo dé separarse de su manido y en D!egb‘ Saenz de la,Cuesta: y por Reales decretos; se: ha servido, tregarse al del primero* Pictaaparaesto todos Ios-actos arbitra también S, M. nombrar, para una canonjía de la iglesia…</t>
  </si>
  <si>
    <t>Lagarde</t>
  </si>
  <si>
    <t>…yo patriotismo no dejaba de causar temor 4 loe la, y,contestaron lo juro, el conde Sabran, el duquede Feltre, el { ombres de bien. Sin embargo, como los esfuerzos del Ministerio ; conde Lagarde y el vicealmirante conde Verhüel. no son todavía suficientes para reprimir la liceicii de la impred*^. . ■ \ El presidente leyó después el menságe de la Cámara de Diputa, padece que_se trata de. hacer que las leyes, se cumplan, y el ri- tados, Cn que particip…</t>
  </si>
  <si>
    <t>Lahittc</t>
  </si>
  <si>
    <t>…puerto de-esta&lt;ciudad, serán entregados á&gt; contra •’ la destreza ¿ intrepidez de-los nuestros , animados por el las tropas francesas hoy.por la malsana»á las diez: -» s'» 1- &gt;:'.j general Lahittc con su ejemplo y consejos. A las ocho habia caEl general en gefe del ejército, franées-contrae ob¡ígac?ori »con; lladtí el fuego del fuerte: el de nuestra artillería continuaba des S. A. el Dey de Argel de dejarle la libertad y» posesión de lo truyendo sus de…</t>
  </si>
  <si>
    <t>Laiglesia, Dionisio</t>
  </si>
  <si>
    <t>Dionisio Laiglesia</t>
  </si>
  <si>
    <t>…es Aranjuez 21 de Abril. , ; por promoción de D. Bernardo Simón González, y fallecimiento Él Rey nuestro Señor ha pasado muybuena noche, y se ha. de D. Francisco Javier Alyarez, á D. Dionisio Laiglesia,y Don levantado* las ocho de la mañana co»,mas alivio que ayer: aun- Manuel González Castaño: y para una canongía de la iglesia co qúp.pigne. la,hinchazón de la mano han disminuido los dolores, en legial de' Roa , obispado de Ostna, vacante por promoción, de…</t>
  </si>
  <si>
    <t>…o la isla Margar!ti, Joaquín López Vallado, para una capellanía de S..Fernando de último asilo de los revoltosos, cuando llegó á aquellas costas el Sevilla,vacante por renuncia de D. Dionisio Laiglesia, 4 D. An ejército expedicionario ai mando del general D. Pablo Morillo. tonio Crespo Iñigo; y para una canongía de Santander, vacante El arribo de este ejército puso fin a la revolución de Vene por fallecimiento de D. Josef Bar ñola, á D. Esteban Scnen de zue…</t>
  </si>
  <si>
    <t>Laírmarque</t>
  </si>
  <si>
    <t>…loshabitantes mas distinguidos dé laciqdqd gió «nessa de Mr. Charlct el tesoro’de la duquesa de; Angúlcma. ¡ y de la Regencia, tanto francos como argelinos, yiobre Jacon- '---'úl general Laírmarque ba sido nombrado comandante superior fianza que podía tenerse en sus promesas. Por, último, declaró .que Re tios departamentos dej oeste . desde los Pirineos hasta ¡Marbihatr, deseaba tr a Francia, porque tenia gran confianza en Carlos xj.pero con plenos pode…</t>
  </si>
  <si>
    <t>Lambert, Juan</t>
  </si>
  <si>
    <t>Juan Lambert</t>
  </si>
  <si>
    <t>cajones de edtefctionés ¿e história rViaitural, sterido la mayor par Idem, D. Juan Lambert, pelucas y postizo?. . te de rtiintralOgia. Ha traidocómigó ¿ Mr.Goirotirtdividuo de Idem, D. Luis Esteban y Hernando, repetición de -bolsillo la seccipnde arquitectura,y.ha- dejado en Grecia rá' Mfs. Blouet, con escape de cilindro. Ravoisíer y-V-irlet, quier…</t>
  </si>
  <si>
    <t>Lanache, Ramón</t>
  </si>
  <si>
    <t>Ramón Lanache</t>
  </si>
  <si>
    <t>…género humano. En cuanto á ios Realis— tas de Lettca* que,cotnbéiticron á tn¡s ¡omediatas óídenes , su be- y al cazador del batallón núm. 4.a de voluntario* Realistas que «emérito comandante D. Ramón Lanache me dirigirá las expre salió herido, la misma cruz de S. Fernando y cuatro reales de ve sadas noticia*; encargando ¿ todos la mayor actividad para que sin llón diarios, si queda inútil , -ysi no quedase' dos durante su vida. pérdida de tiempo sean cumplidas la…</t>
  </si>
  <si>
    <t>Lángara, Juan de</t>
  </si>
  <si>
    <t>Juan de Lángara</t>
  </si>
  <si>
    <t>…d de Junio de 1818........................... 30,000 S.Antioco, junto á la de Cerdeña. Fue destinado luego á la escua Al rector y junta de gobierno del Real semina dra mandada por D. Juan de Lángara cuando ocupó esta el puer rio de la villa de Monfortéj para la conservación y to, arsenal y plaza de Tolon. Desde alli desempeñó importantes fomento de este establecimiento, se le han dado.. ••••«•» 12 ¿000 comisiones en..Genova, Liorna y Ñápeles; en la misma…</t>
  </si>
  <si>
    <t>Lansdowíi</t>
  </si>
  <si>
    <t>…1830 y 1831', qué tendrán atencio palabra movjmtYfffu.quc se ha dejado oir en el país, y laptimcra nes extraordinarias que cubrir. . expresión que como Ministró ha pronunciado el lord Lansdowíi «Aprovecho esta ocasión (atención) para dar algunas explica en la Cámara de Lores, ha sido una protesta contra el sistema po- ciones respecto á nuestro actual estado, que algunos rczelos exage lítico que expresa esa palabra. ( Nacional.') rados presentan con…</t>
  </si>
  <si>
    <t>Lansdown</t>
  </si>
  <si>
    <t>…eo certificase de la buena salud que coh la Re- lord Melbqurne, ifci Interior; lord Goderich, de la* Colonias; cien-ñacída disfrutaba. El bautismo debía verificarte el diasiguien- lord Lansdown, presidente del consejo; lord Althorp, Canciller te¡ siendo los padrinos, en nombre-de nuestros augustos Sobera- del Échíquier; lord Durham, del sello privado; sir J. Graharh; zkm^; los Serums. Sres. Infantes D. Francisco de Paul» y Doña almirantazgo; lord Hó…</t>
  </si>
  <si>
    <t>Lañsdown</t>
  </si>
  <si>
    <t>…Otra prorogando por dos meses el 'término para presentar en el S „ - elMmüngPaper,lotdGrey tiene66 años; lord Hoconsejo de Hacienda ¡os- título* de corredores• ,&lt; • ;\'u ||.«H 57; lord Lañsdown 50; lord Melbourne 49;iord Go^ench ' Enterado el ReY nuestro Señor de 'una instanóá de D. Adrián Joni Althorp 48; lord DqrhamsS; lord Palmerston 46, y Hernaez, vecino dé Málaga, etique solicita se le ádttuta en el •l Juqjha de Richmoúl 39. consejo de Hacienda…</t>
  </si>
  <si>
    <t>Lansdowne</t>
  </si>
  <si>
    <t>…Qné med¡o.mas enérgicoJUirglgjMlaiKMtiU^^ desBrougham; canciller del EcHiquier , lord Ahhorp; pre&gt;iqentedel aprobacion? El silencio es el fenguage de los oprimidos, no la Consejo, lord Lansdowne; lord del sello privado, lor&lt;^Purhara; ; . sl|BCÍÓQ de la violencia. secretario de estado del Interior, lord Melbourne-, secretario de -^^■Simipeite para recobrar el poder, después de su primera abEstado de Negocias exttangeros, lord Pataerston; secretario de…</t>
  </si>
  <si>
    <t>Lanza, Isabel</t>
  </si>
  <si>
    <t>Isabel Lanza</t>
  </si>
  <si>
    <t>…eleridad eLprincipádo' de Astúrias, salió para América en clase de nave con que tuvimos qüe‘étcHbií&gt;eluartículo áelátivó'i la maleria.' wSt gante habrá unos 14 ó 15 años. Su muger Doña Isabel Lanza solo sonrrnil, sé'dke^; losin visores que viene el movimiento Trellés-; que vive en el mismo lugar en cotnpañía de su hijo legí de tantas tropas y voluntarioí :Háqia la froriÍerajy Este es elargu-í timo D. Sancho Blanco Casatiego, tuvo1 noticias ciertas y seg…</t>
  </si>
  <si>
    <t>Lapiedra, Gregorio</t>
  </si>
  <si>
    <t>Gregorio Lapiedra</t>
  </si>
  <si>
    <t>…o de su mañana, con una oración Real por el año próximo pasado de 1815 , se le avisa que ¿1 ó inaugural facultativa que leerá el Dr. O. Bonifacio Gutiérrez, sus herederos acudan á D. Gregorio Lapiedra, que vive en Ma director del mismo establecimiento. drid calle de la Reina, núm. 3, cuarto 2.0 — . Por providencia del Sr. García Doncel, teniente primero de corregidor de esta villa, se cita y emplaza á los que se crean con CAMBIOS DEL DIA. detecho á los bie…</t>
  </si>
  <si>
    <t>Lara, Pedro Manrique de</t>
  </si>
  <si>
    <t>Pedro Manrique de Lara</t>
  </si>
  <si>
    <t>…or as Adicional de-reemplazos del ejército én 1817,4.?,“ rústica censo de Di Antonio Porlier, y no haber tomado posesión Don a rs i (Se continuará^) ' 1 t/.« Francisco Mendoza,[ í D. Pedro Manrique de Lara; para una media ración de la de Cuenca, por promoción de D. Antolin Guia general de correos, postas y caminéis del reinó de 'Es Antonio-González, á Dijósef Agustín Farra, y para tres ra paña para el año de i8%o, con un mapa itinerario de!la; penín ciones de l…</t>
  </si>
  <si>
    <t>Lara, Sebastian de</t>
  </si>
  <si>
    <t>Sebastian de Lara</t>
  </si>
  <si>
    <t>…sa alcanzan hasta 27 de Enero: según ellas mona, sobre nulidad del arrendamiento de sus escribanías á favor se-.inejora el estado sanitario en aquel punto, y se cree que en bre de D. Sebastian de Lara, con facultad de cederlo, y que se les re ve se restablecerá la comunicación general. integre en sus oficios * se ha servido mandar S. M., conformándose J\urstrn .DtWíopubiicaun artículo de estadística, del cual con el dictamen de V. SS. y del Contador genera…</t>
  </si>
  <si>
    <t>Larra, Mariano Josef de</t>
  </si>
  <si>
    <t>Mariano Josef de Larra</t>
  </si>
  <si>
    <t>…n aquella ciudad hasta que en 1823; ó sea colección de poesías escritas en su elogio por los Sres. duque le restableció la regencia de Madrid en su empleo de directo^ ge de Frías, D. Mariano Josef de Larra, D. Francisco Martínez de neral, con amplias facultades para cooperar por sí, ó de acuerdo la Risa, D. Juan Nicasio Gallego, ’D. Eugenio de Tapia, Don con las fuerzas francesas de mar y tierra, á- lograr la libertad del Ramón López Soler, D. Manuel Joséf Quin…</t>
  </si>
  <si>
    <t>Larrarte, Manuel de</t>
  </si>
  <si>
    <t>Manuel de Larrarte</t>
  </si>
  <si>
    <t>…136,331..18. 4* 703,453.. *. —, ■ El dia 23 sé celebra junta dé acreedores i Ins biénes del con* J.°ldtra..... 1.115,(00. 4.l»i,7io..a&lt;. 37-6*0/18. .36?. S»-VS7.328..39Í. curso de D. Manuel de Larrarte y Doña Juliana Paula Marras), ( 3.433*00+; tó-voi/rs-ii- 113.865,163.,s6i. j .138.190,038.. 3Í. sú mujer, en le-audiencia del-Sr.'Cutanda, después de las 12.de - lá mañana: ál'intento sé cita i todos los que se contemplen con ‘Natas, i.* La renta anual reunida ¿ favor de la Real Caja de…</t>
  </si>
  <si>
    <t>Larreta, Niceto de</t>
  </si>
  <si>
    <t>Niceto de Larreta</t>
  </si>
  <si>
    <t>…de retenerlo, asi como para cumplimentar á SS. MM., al Excmo. Sr. '£&gt;. Francisco á los artistas, y se cree que el general cederá á sus, instancias, de Javier de Castaños, al limo. Sr. D. Niceto de Larreta, y jándolos en Circeia. hasta nueva orden, dql ministerio. Mr. Pour- D. Juan Miguel de Adarraga'% y admitidos estos á la Real chctha rehusado el grado de gefe de-batallón que se, le ofreció. presencia, tuvieron el honor de dirigir el discurso.siguiente: Tambi…</t>
  </si>
  <si>
    <t>Lasauca</t>
  </si>
  <si>
    <t>…pcíon«» el S ■, Vajeo Jitld /.,#.|)€UdR.» de los fondos dé él, para que dentro-dél término de dos meses por too. ' á '4 po r 100: sin interna Total. -comparezcan en el juzgado del Sr. Lasauca y escribanía -de Albó’ I.* Trimestre. i.cSi ,500. 3-3JO-53S- a. sé. 108,123.. a. 4215*9,256.. 6. iBiga; pues de lo contrario les parará perjuicio. *.° Idem...,, r.1,6.500. 3.440/31..18. .38.136,331..18. 4* 703,453.. *. —, ■ El dia 23 sé celebra junta dé acree…</t>
  </si>
  <si>
    <t>…D. Bernar 1,583... 406............. Reus. do de Galvez y Doña Feliciana St. Maxent, pan; que dentro del . 400 -......... Madrid. término de go días se presenten cn $i juzgado del Sr. Lasauca y ia,:o68....áótí . 400............. Barcelona. escribanía de Albóníga á instruirse del estado de la testamen i&gt;495-— íj1 &lt; 400............. Valladolid. taría de dichos Excmos. Síes.; con apercibimiento que de no ha *,640.... 400............. ^Sevilla. cerlo…</t>
  </si>
  <si>
    <t>Lasaüéá</t>
  </si>
  <si>
    <t>…9,876.... JJOO»*» ■••«•,«•••••*• »•«•»••• 6r añada. ¿lias coiinparézcahi pdr sí ó por mentó dé procurador '. en el iuzttá-1,706.... 500........................ ... Madrid. lfó;d¿l Sr. Lasaüéá^íde^m^éV y e|irib^ía^é AJÍ ¿,778...: '406........................... ' ' Lógrofib. bónigá, á usar defderécho! qué íes asista, y dé .no ¡ hacerlo les pa 6,285..» 4^0 0 1 •••••&lt;•• a •••»•••••• Aéb«.. Al^eciras. rará perjuicio. ^ ^ 1,916. i. 4OO ................…</t>
  </si>
  <si>
    <t>Lascobrs</t>
  </si>
  <si>
    <t>…Alli fue comprado por un moro el actual de la guardia nacional. (G. de F.) bey de Titeri y conducido á Argel, en donde mudó de religión, y Para recompensar el zeto y actividad del coronel Lascobrs, logró subir, por una serie de acontecimientos muy comunes entre rayas acertadas providencias han apaciguado los alborotos ocurri los turcos, de^de la esclavitud en que se hallaba á la dignidad dos en Nimes; se ha dignado S. M. promoverlo al grado de ma con q…</t>
  </si>
  <si>
    <t>Lascours</t>
  </si>
  <si>
    <t>…Bona también habrá varios excesos. Con éste motivo fue forzoso recurrir á la fuerza sido abandonada á estas horas. El mariscal lo dispuso asi luego fara reprimir el desorden,:y el coronel Lascours requerido por el que recibió las noticias de los sucesos de Julio. Por lo demás á na refecto del departamento, mandó que la caballería cargase i los die ha sorprendido el manifiesto del bey de Titeri; los generales amotinado», que fueron inmediatamente disper…</t>
  </si>
  <si>
    <t>Lassó</t>
  </si>
  <si>
    <t>…Corte santa por !eliPá Cansino;, g,tomos, 4.°;. papfcl fig rs., do en .consideración sus reflexiones., nombró una comisión que , .en pasta 100, pergamino 90I ; ii W en unipfi deí Sr. Lassó, formase un plan.de las medidas que ijori- ; ^Compendio dé la Religión por Pintan , 2 tomos , 8;°j papel 12 vendria adoptar paya que se remitiesen á la, autoridad.. . reales, pasta 20,pergamino 16. ..» :?\ i » • En .varias sesiones extraordinarias convocadas…</t>
  </si>
  <si>
    <t>Lasson</t>
  </si>
  <si>
    <t>…toda tentativa 'fia tocado ni á mis armas ni á mi equipage. También os las doy de resistencia.” La prueba es que el dia -5, al remitir el principo por habernos puesto á cargó del capitán Lasson, pues yo y todos de Polignac al duque de Ragusa el decreto en que S. M. le con.los musulmanes hemos comido todos los dias pan cocido, y se nos .feria el mandp .de la primera división militar, le escribe que el fia dado lo que fiemos pedido, sin que nada se 'h…</t>
  </si>
  <si>
    <t>Latorre</t>
  </si>
  <si>
    <t>…muchos de sus latado obligó á rendirse ¿ Cartagena, y en seguida hizo su entra amigos trabajando jpor la nueva revolución, y esto fue causa que da .en la capital del Vireinato el coronel Latorre (hoy teniente el gobierno, cierto dé sus maquinaciones, procurara tomar medi eneral), quedando pacífico todo aquel territorio y el de Venezuedas de seguridad, y arrestase a las personas que se aseguraba esta a, y triunfantes las armas de S. M. en cuantos punt…</t>
  </si>
  <si>
    <t>Latotre</t>
  </si>
  <si>
    <t>…á tarle la existencia, retirándose batido, y volviendo al Este de las un nuevo alzamiento. Asi se han comportado siempre esos discí provincias. Una division del reino al mando del brigadier Latotre pulos de Maquiavelo para la prosecución de sus empresas, valién penetró por Casanqre y pasó á Guayana; el brigadier Morales ha dose de pretextos, de sofismas y de felonías en todos sus actos. El bía venido por la costa de la Guagira á Valencia, y fue el que g…</t>
  </si>
  <si>
    <t>Latour</t>
  </si>
  <si>
    <t>…ns, ha ulidq de otra manó muerta. De Real qrden Madrid 29 de Octubre este pare Coblentza en. virtud de órdenes superiores.’ $1 ¡general de i8go.=Luis López Ballesteros. austríaco, conde Latour, llegó aqui eí ia desde Francfortvsedice tie ha traído peta nuestro gobernador pliego* da la comisión mi- - . ■, -;,i i. : PARTE NO OFICIAL, S tarde la.Dicta cumánica. También ha llegado en estos últimosdiae un gran ^oovóy de municiones deboca ygucrra cscohad…</t>
  </si>
  <si>
    <t>Laulbé, Josef María</t>
  </si>
  <si>
    <t>Josef María Laulbé</t>
  </si>
  <si>
    <t>…distantes del ci de autor , que se imprimirá á su frente si le manifiesta, y el se tado muelle tinas cuarenta varas. El referido comandante ha puesto gundo por el socio de número D. Josef María Laulbé, á quienes desde luego en ejecución todas las medidas convenientes para pro se entregarán 25 ejemplares. Por último se concedieron medallas ceder sucesivamente á ia extracción de las peñas, que en el ínterin, de plata á 3 fabricantes de Valencia y 5 de Alcoy…</t>
  </si>
  <si>
    <t>Laverrerie, Pablo Francisco</t>
  </si>
  <si>
    <t>Pablo Francisco Laverrerie</t>
  </si>
  <si>
    <t>…u destino de ministro de las colonias; y que una de las pri Calahorra, D. Juan Célhay,-curtidos. • . ; ■/&gt; meras medidas que deben proponerse en la próxima sesión del par Sevilla, D. Pablo Francisco Laverrerie, apartado y lavado 4» lamentó, es la abolición de Jos diezmos en Irlanda, y la asig lanas. nación de una renta fija para el.clero úi6ÍÍpo:&lt;ÍJkmün¿Joúrnal.') Avila, D. Joaquín Peré'z, tejidos de lana1. J ——El Courier desmiente, todavía deí modo mas. formal las…</t>
  </si>
  <si>
    <t>Laynorvegui, V. A. M.</t>
  </si>
  <si>
    <t>V. A. M. Laynorvegui</t>
  </si>
  <si>
    <t>…la existencia. con notas , y un apéndice al último dé biáxímas sacadas de IsóciaVino la moda de conquistar ; y el vecino oscuro de la calle de tes-para dirigir 2 la juventud , pór D. V. A. M. Laynorvegui. Es S. Dionisio se consideraba oprimido en toda Europa. Nos halla tampando al frente de esta obrita el’ nombre del inmortal cantor mos én la ¿poca.de las habladurías, y apenas hay estudiahtillo del Telémaco/ y el precioso objeto á que se dirige, está hecho el…</t>
  </si>
  <si>
    <t>Lázaro, Josef</t>
  </si>
  <si>
    <t>Josef Lázaro</t>
  </si>
  <si>
    <t>…n Madrid 9 de Julio. sultos. \ ' Repitiéronse los clamores de algunos pueblos ; y el nuevo al " ET~pSrte" telegráfico recibido de Tolon con fecha 29 de Junio calde mayó*- ó* Cebú .D. Josef Lázaro,Cairo, después de haberse dice que llegó á aquel puerto la Caprichosa , habiendo salido de enterado á fondo del estado dé las cosas én Bohol, y de haber to Sidi-Ferruch el dia 25 con pliegos de oficio. mado' algunas medidas provisionales, hizo presénte al act…</t>
  </si>
  <si>
    <t>Lcncendente, Josef Benito y</t>
  </si>
  <si>
    <t>Josef Benito y Lcncendente</t>
  </si>
  <si>
    <t>…o los ca-médica ;• traducido al castellano, y adicionado con los últimos que vinieron de tránsito para otros puntos. Esta progre,ion des descubrimientos hasta la época actual, por D. Josef Benito y Lcncendente se halla conforme con la disminución de valores en las tijo, médico de la ciudad de Valladolid, y director efectivo de rentas que queda demostrada. En los siete primeros meses de puer Jos baños minerales de Alange &amp;c., por D. N. S nchez de las to franco se pr…</t>
  </si>
  <si>
    <t>Le, M</t>
  </si>
  <si>
    <t>M Le</t>
  </si>
  <si>
    <t>…a El 4, día de S. M. .Gártoi x « se celebró con graa brillantez «le los.Srcs. .Schulemberg, fabricantes de hilados en Soultz, en la en la Habana; La frágata-dél, Rey;'íTJiemis, su capitán M Le que estos señores tienen una escuela de primera enseñanza, digna Coupe, y la corbeta la CtreÁ, .nwndadapor Mr. Faure, capitán de de servir de modelo. . ,¡ fragata, se hallaban i lasaewien flcpuerto, é hicieron las tres /I .. Esta escuela fue fundada, en 1824,…</t>
  </si>
  <si>
    <t>Lecosain, P.</t>
  </si>
  <si>
    <t>P. Lecosain</t>
  </si>
  <si>
    <t>…ado de cada uno de los profesores examinadores. nes el quechemarin de la matrícula de Bilbao nuestraSeiíora dtl 15. Seguirá 4*&gt;to d juicio de laacadcmía conforme á lo acor Carmen, capitán D. P. Lecosain, procedente de Tarragona, con dado con los mismos profesores académicos, y aprobado por el aguardiente y vino. Se le auxilió, y te baila ya en disposición de Excmo. Sr. presidente, se publicará por medio de la, imprenta. poderlo sacar sin pérdida de gente ni…</t>
  </si>
  <si>
    <t>Léfcvre, Dionisio</t>
  </si>
  <si>
    <t>Dionisio Léfcvre</t>
  </si>
  <si>
    <t>…mí'rb'H'éfíañ é' hijos, paños.' seca antes de tiempo. ; ^ ■ Toíosa, D.'Joíef María "dfc'Yarza, réiox de asar. El alimento de las vacas varía según su clase. Upás comen dos Madrid, D. Dionisio Léfcvre, sombreros. Veces mis que otras. A un labrador le sale mejor lá:cuenta de te Idem,'D. Juári Lac'o'mbé, gulntes y pieles preparadas. ner vacas inglesas de la inferior'calidad, porque solo comen 70 á Idem,D. Josef García 'Rodríguez , perdigones y mostacilla. 80…</t>
  </si>
  <si>
    <t>Leíva, Antonio</t>
  </si>
  <si>
    <t>Antonio Leíva</t>
  </si>
  <si>
    <t>…cada uhó, que mentos de su fórifeácion. Y tan subordinados les están, aun en* contiene los siguientes: ’ í: .. . medio de las mas amenazadoras agitaciones de la atmósfera, que i.° D. Antonio Leíva, Ambrosio Morales, el P.Juande los elevados bosques, que tienen á su cargo la conservación de laz Mariana, Fr. Lope Félix dé Vega Carpió, D. Antonio' SólÜ caballas y los Valles, los obligan á aglomerarse sobre sus empina y D. Nicolás. Antonio. ' / das copas,…</t>
  </si>
  <si>
    <t>Leiva, Antonio Covarrubias y</t>
  </si>
  <si>
    <t>Antonio Covarrubias y Leiva</t>
  </si>
  <si>
    <t>…omas Vicente Tosca.árboles frutales y de bosques se aprovechan , casi sin trabajo y sin gastos. ab . :'.r- : i. 9-° D- Hugo de Moneada, el Cardenal Silíceo, Bartolomé de Carranza, D. Antonio Covarrubias y Leiva, Antonio Pérez .. «Excitad el zelo de los distritos con el"!ejemplo evidente de' y X&gt;. Josef .Pellicer. ; ^ 1algunos que el mayor número de años han pagado sus contribu j 10. .p.; Pedro González de. Mendoza, D. Melchor de Maca-ciones é impuestos con dinero sa…</t>
  </si>
  <si>
    <t>Leiva, Dicgp Covarrubias y</t>
  </si>
  <si>
    <t>Dicgp Covarrubias y Leiva</t>
  </si>
  <si>
    <t>…y el matrimonio de cada individuo. ‘ Qiego Mesía y Gqzmau, el Mtro. Juan de.Ávila, el «Haced qtre calculen ; si és posible , todila rrquéás• de la re—J T- Fr^ Jüsef de Sigfienza , D. Dicgp Covarrubias y Leiva, Juanpública en menos de iu años, si todos los terrenos susceptibles de Ürblna yel P. D. Tomas Vicente Tosca.árboles frutales y de bosques se aprovechan , casi sin trabajo y sin gastos. ab . :'.r- : i. 9-° D- Hugo de Moneada, el Cardenal Silíceo, Bartolomé de…</t>
  </si>
  <si>
    <t>Leizan, Pablo</t>
  </si>
  <si>
    <t>Pablo Leizan</t>
  </si>
  <si>
    <t>…ativos deberá sufnr is rios Realistas, que son las de cazadores y granaderos del 4.® bata amputación del brazo. Dios guarde i V. E. muchos afios. Rop— llón con sus comandantes, el teniente D. Pablo Leizan de aquella, cesvalles 21 de Octubre de 1830*—Hxctno. Sr*—Francisco Benito y el capitán D. Josef María Morlones de esta, dejando el resto de Eraso.=Excmo. Sr. Virey y capitán general de este reino. _ mis fuerzas en observación frente al barrio francés de Ondar…</t>
  </si>
  <si>
    <t>Lemercier</t>
  </si>
  <si>
    <t>…cas del cargados, no tendrían el carácter de imparcialidad que caracterial fiscal v de aquellos, el tribunal pronunció so fallo, declarando al oficio fiscal. Se dice que el sefior conde Lemercier sostuvo esta reos a los acusados, y condenando á Hubert y Thierry á tres me opinión, combatiéndola los señores Lainé,Portalis, Decazes y ses de cárcel, pagando de multa 300 francos el primero y 100 el Saint-Aulaire. segundo, y á Caffin en 16 francos de multa;…</t>
  </si>
  <si>
    <t>Lemus</t>
  </si>
  <si>
    <t>…ndo inútilmente palacio-á todo# los vicecónsules: aun no sabemos lo que haya á quien consignarse__Tamb¡en hty ya en el puerto dos berganti ocurrido en' está reunión; pero síque el comandante Lemus ha nes de Hamburgo y de Brcmen con géneros,y dicen que se espe enviado i Jalapa á un capitán de la .guarnición, y que muestra es ran otros que ya estaban cargando en los mismos puntos.. No..se tar muy descontento del gobierno.” (Se continuará.) por qué comete…</t>
  </si>
  <si>
    <t>Leo</t>
  </si>
  <si>
    <t>…la ciudad de Córdoba, solicitando se le'declarejbor inñríé— jr del Asía menor,,por D.Gerónimo de la Escosura: segada ¡rii* diato sucesor de la vinculación que en esta villa fundó Doña Leo presión. En lodos los colegios y casas ¡de educación de los pueblos nor Almazan; y en su vista se cita á los parientes ó personas que cultos de Europa se encuentra un libro así, tan, útil á toda clase de se crean con derecho á dicho vínculo, acodan á deducirl…</t>
  </si>
  <si>
    <t>…spués se resolvió que la carta colectiva de los plenipoten verberos, los cuales podrán distinguirse ftcilmente á 5 y 6 leguas. ciarios de la alianza, y la respuesta de S. A. R. el príncipe Leo — Escriben de Rtun con fecha del 5 que no cesan de pasar por poldo, quedarán anejas al presente protocolo bajo las letras A y B, aquella ciudad emigrados alemanes, suizos-y abacios que se dirigen para documentar la oferta hecha á caie Príncipe, asi de la sobe…</t>
  </si>
  <si>
    <t>…uquesa de Cumberland, el príncipe Jorge, el duque de Sussex, civilizado elogiará la justicia de nuestra causa, la firmeza de nuesla princesa Sofía, el duque de Glocester, y por el príncipe Leo tao carácter, y nuestro furor en los combates, despreciando al poldo, todos los cuales fueron á felicitar á SS. AA., y algo mas monstruo que derrama la sangre de sus hermanos.” ( Monitor.) tarde lo verificaron de parte del Rey la princesa Augusta y la du ESPA…</t>
  </si>
  <si>
    <t>Leo-</t>
  </si>
  <si>
    <t>…plenipotenciarios de hs tres cortes aliadas, reunidos con el una completa satisfacción. Se dice también que se habla en ella de ob jeto de enterarse de la respuesta de S. A. R. el príncipe Leo-</t>
  </si>
  <si>
    <t>León, Pedro</t>
  </si>
  <si>
    <t>Pedro León</t>
  </si>
  <si>
    <t>…erse hecho cometiert.do falsedad en algún documento en la’ forma y modo posibles: que en atención á haber fallecido expedido ó formalizado por el delincuente .como perteneciente á D. Pedro León, fundador del patronato en el año de. 1797,, que sus atribuciones, quedará e,te inhabilitado para volver á obtener es la época desde qüe debe considerarse irrevocable la .fundación, empleo de nombramiento Real ui cargo alguno público. no está Obligado el cabi…</t>
  </si>
  <si>
    <t>León, Pedro EsCbvar y</t>
  </si>
  <si>
    <t>Pedro EsCbvar y León</t>
  </si>
  <si>
    <t>…brería de Razóla á recoger el cuaderno 3,0 del tomo 2.u de Jaén, vacantes por fallecimiento de D. Miguel Pancorvo y Don dicha obra. Continúa abierta la suscripción. Jorge López, á D. Pedro EsCbvar y León y D. Amonio Ruiz — Quinta tanda de rigodones sacados de las óperas del Pirata Qjcvedorpara otra de Ja catedral de Santander , vacante por pro-? y los Arabes, por Belluzi, puestos para piano, flauta y guitarra, moción d&lt;e D. Esteban .Seden de Arza , á D. Faustino Ortiz de a 5…</t>
  </si>
  <si>
    <t>Leopol</t>
  </si>
  <si>
    <t>…evó ____ El Morning- Joumai asegura no.ser cierto que el Rey baya hasta la altura de Esposcnde, en donde una ráfaga le arrebató todo prestado su consentimiento al nombramiento del príncipe Leopol el velárnen, poniéndolo á pique de estrellarse contra las peña» do para el trono de Grecia; y que este, grande é intrincado negoció llamadas os Caballos df 'Fao: desde este punto, con una péqUcña no se decidirá antes de abrirse el Parlamento.. 1 vela que pudo…</t>
  </si>
  <si>
    <t>Leopoldo</t>
  </si>
  <si>
    <t>…anuncia que en sído desaprobada, y la anuló en presencia de todos. (Corresponsal aquella capital no se duda que el Emperador de Rusia consentirá de liamburgQ.) en la elevación del príncipe Leopoldo al trono de Grecia. Según Hesse-Cassel ao de Enero. estas cartas uno de los ministros franceses ha declarado que los gobiernos de Francia y de Inglaterra, siempre perfectamente de Con fecha 11 del corriente se ha dado un decreto en que nues acuerdo sobre esta…</t>
  </si>
  <si>
    <t>…eGabinete y jurtítade los ■- '-~'t?T generaf Earradas , comancTame de la expedición española -con^isMéjico, llegó el 8 de Febrero á París.lores de la Tesorería. (Courier^) ’y __E1 príncipe Leopoldo lia hecho últimamente cierta;,observa— . :í^&lt;|ü^riben de Varsovia fecha 22 de Enero. Los papeles franciones tocante en la admisión del gobierno de Grecia, jbn cúalei ée^y alemanes hablan ya hace tiempo, como de cosa cierta, que han cauqf3&lt;| algunfraiíoirnojen…</t>
  </si>
  <si>
    <t>…sea absolutamente infundada; pues los agri PAISES—BAJOS- cultores no pueden tener el proyecto que se les atribuye. (Idem.') Bruselas 19 de Febrero. &gt; • Pasta ahora no ha hecho el príncipe Leopoldo ningún pre Parece que aun no ha salido nuestro ministerio del aturdi parativo que anuncie su próxima salida: para Grecia; mas tampoco miento en que se halla desde que busca la grande conspiración ima ha ocurrido cosa que dé motivo á dudar de que tiene intenci…</t>
  </si>
  <si>
    <t>…y exportación mas considerable se Jas tres potencias que firmaron el convenio dé Londres. Al "princi ha hecho por las arribadas de Puerto-Rico, Ponce, Mayagiicz y pio solicitó el príncipe Leopoldo la soberanía de Grecia , sin otra Aguad!lia. Los principales artículos exportados han sido café, condición que la independencia de este país respecto de la Puerta : azúcarcacao, tabaco, melado, algodón, ganado vacuno , yen á vista de lo cual las tres potencia…</t>
  </si>
  <si>
    <t>…ba bákantes para, un efectivo fijar pon exactitud los límites dél nuévo Estado griego, se anuncia Mr. C.^Bcnatchbúljj fue de opinión no yrp con igual puntualidad i^qué át salir-el'príncipe Leopoldo para su . PPpopKHiádás para este objeto. Baring convino en qué los minií- monarquía va libre.de tpdo empeño., respecto, á la organización in. tros, detaábaó rebajar los gastos todo lo pasible. Mr, Mabprly fue teriór ael nuevo'estado , yi con amplios poderes p…</t>
  </si>
  <si>
    <t>…mamoutk, lo S. M. en apoyar su proposición en todas; sus' partes, la retiraba, que el elefante, es respecto al ratón. ( Monitor, j momentáneamente. • , AMERITAS ESPAÑOLAS. ____ El príncipe Leopoldo, acompañado del lord Aberdeen, mi-, nistro de relaciones extrangeras , ha ido esta’ mañana ¿ Wioclsor BuenosrAirts g Je Noviembre. para despedirse del Rey: antes de salir para el continente. - • Se nos ha remitidooriginal.á la imprenta una carta dirigida Se h…</t>
  </si>
  <si>
    <t>…al paso qué se desaba facilitar; logrando de este modo abrir el nosa. (Jdtm') paso y asegurarlo. Cuando se haya desembarazado otro tercio de _ En. ota semana sale para Francia el príncipe Leopoldo; allí milla más y se haya llegado ¿ un pozo, sobre el cual está coloca pasará un mes, y luego regresará á ata para dar las últimas dis da una máquina para extraer vcrtialmente los materiales, se sus posiciones relativas á Grecia, adonde irá sin falta á fina d…</t>
  </si>
  <si>
    <t>…hubiera creído exenta de la obligación de publicar la suya. Por fin, ha costado mucho Habiéndose hecho presente á S. M. el abuso cometido por Don concluir las negociaciones; y el príncipe Leopoldo, después de ha Gerónimo del Pozo Romero en usar indebidamente de las insignias ber renunciado á sus pretensiones respecto á Samos y Candia, ha de la cruz supernumeraria de la Real Orden de Carlos ni con que sido reconocido Príncipe soberano de Grecia por un p…</t>
  </si>
  <si>
    <t>…. ............ 1 están enteramente terminadas; y que los puntos pendientes son los De Lubeck. á S. Petersbúrgo, en barco id.................. .' 4 que se han de arreglar entre el príncipe Leopoldo y las tres po Que se retarde por algún accidente inesperado........ 1 tencias. Fn seguida dijeron algunos individuos de la Cámara, que ha Total de dias....................... 10 biéndose mandado acelerar-de improviso las obras del hospital de Malta, y suponie…</t>
  </si>
  <si>
    <t>…iciadas en los de la Nueva-Escocia , se ha abierto una nueva iglesia católica. secretos dé la diplomacia, opinan que la expedición que á tanta — 1 El diario de Berlín1 dice que el príncipe Leopoldo casará con costa preparamos, ó no se realizará, ó á lo mpnos no tendrá nin la hija del duque de Plasencia (el ex-consul Lébrun), la cual está gún resultado. (Correo.) ya en Grecia con su madre. Se valúa su caudal en 30 millones de — ....Avisan de Roma que S.…</t>
  </si>
  <si>
    <t>…1-La Emperatriz viuda y la madre del ..■--.Se dice en el Globé qu'e concluidos ya los arreglos pecunia Emperador aplaudieron el proyecto, y suscribieron cada una por rios entre el príncipe Leopoldo y los Sobéfanos que firmaron el i ó® rublos. El monumento, que consistirá en una estatua colosal tratado de pacificación de Grecia , S. A. R. recibirá de SS. MM. de bronce sobre un pedestál de marmol colocado sobré unas gra millón y medio de esterlinas en din…</t>
  </si>
  <si>
    <t>…enfermo. S. M. solo toma podrán ser objeto dé alguna reclamación; pero nunca tendrán re cordiales, y rehúsa toda especie de alimento. En caso que fallezca sultado hostil. El gran duque Leopoldo acaba, de Suceder á su d¡-&gt; el Rey, la baja dé los fondos que podrá ocurrir no. será de consi- funto hermanó en virtud del derecho que le da su nacimiento; deracion ni durable &gt; en atención á que las intenciones que se ob-. derecho legítimo y reconocido como…</t>
  </si>
  <si>
    <t>…NOTICIAS ÉXTRANGERÁS, Rey; £l dia 28 pasó el díiqué de Cunibürlanid á Windsor, en donde eif uro "inas de tréshoras. (Gjtcttá Jé Francia.') AOTTMA. porfié tarde llegó á Calais el1 príncipe Leopoldo, V.' y al siguiente:á las ónce dé la mafiaña sé embarcó para Londres. Viena ig dt Abrá* ; .• ( ■. '-.y.) — Hab^riHn consentida 1«-tres potencias en salir garantes de Por na correo de gabinete que acaba dé. llegar de Gibralíar nn empréstito de 60.000,000, se c…</t>
  </si>
  <si>
    <t>…uebas del apreció que hacen de las ciencias y de las arres. Después d&lt; haber examinado las observaciones presentada por A'medio día se fueron SS. MM.’á dar un paseo hasta Bec-d’el príncipe Leopoldo; ett seguida de su aceptación del trono de la Ambés eñ un barco de vapor de la compañía de la parte inferior Grecia, qiie le ha sido ofrecido, lo.s plenipotenciarios de la alian del riovAl regreso desembarcaron en Bacalan , en la ensenada del za han determina…</t>
  </si>
  <si>
    <t>…pasageros. nido entre sí en las.bases de la organización definitiva-1 qué recibi Sé-duda todavía ii'er principé-Leopoldo aceptará el trono de rá la Grecia. Han resuelto ofrecer al príncipe Leopoldo; dé Bajó/ Grecia; pues parece'qué ha sobrevéiíiifo cierto obstáculo que rer iiia Cojb^urg la soberanía hereditaria^ esta cotnarcsPcon él títu tardará su víage , si «O lo impide absolut. áiente. ( Standard?) lo, de príncipe soberano de 1* GreéiaíMw. v y 0 ■, !…</t>
  </si>
  <si>
    <t>hurni tdémente A R; P- efe V. M. ofreciéndole el homenagt de ' réstito que piensa hacer el príncipe Leopoldo bajo la garantía de ni amor, yrtspétuosa gratitud por el grande beneficio dé haber Eis tres Potencias, carece absolutamente de fundamemo. Los go restablecido la observancia de unajey que, asegurando á la pación biernos. que han intervenido en el arreglo de lo…</t>
  </si>
  <si>
    <t>…e S. M. B.; extractamos del Galignani’s- rido, el senado griego ai .protocolo que reconoce por Soberano de messenger las que tienen relación con'este importante negocio. Grecia al príncipe Leopoldo, y la de que el Gran-Señor ha coa«Sentimos vernos en la precisión de participar, á nuestros lec venado también con lo acordado por las tres potencias. Según Jo tores, con referencia á persona digna de fe, y que está en propor cual este negocio se halla conclu…</t>
  </si>
  <si>
    <t>…ranada par.__Alicante idem.__Murcia ídem.__ Valencia El Morning Paper, periódico también de Londres, asegura ídem. — Barcelona á pesos fuertes i beneficio.__Zaragoza i daño que el príncipe Leopoldo -babi» renunciado ú abdicado el trono __Comba J idem__Santiago 1 idem.__Descuento de letras á ra de Grecia el dia aa por lá tarde, de lo que aun no se habia dado zón de 4 por 100 al alio.—Vales consolidadas de Enero, Mayo y parte el 24 al Parlamento. ^ Setiem…</t>
  </si>
  <si>
    <t>…struc visional lea dos extremos que abrazan los protocolos mencionados; ción de su clero', ha mandado litografiar un catálogo de su numeañadiendo que hasta que llegue á Grecia el .príncipe Leopoldo ion libteth, y ha distribuido varios ejemplares á los principales seguirán como hasta aqui las relaciones establecidas entre el go- eclesiásticos de su diócesis, á fin de qué todo cura ó capellán pue bicniO que actualmente dirige dicho país ylu tres cortes al…</t>
  </si>
  <si>
    <t>…rave asunto. El conde de Aberdeen presentó los documentos relativos á los PARTE NO OFICIAL. negocios de Oriente; añadiendo que los Ministros tenían el dis gusto de anunciar que el príncipe Leopoldo habia renunciado la soberanía de Grecia. El lord Durhan censuró la conducta del Mi NOTICIAS EXTRANGERAS. nisterio ; lord Darnley observó que al examinar los documentos presentados á la Cámara, podría esta juzgar por sí misma del or GRECIA. den que se había se…</t>
  </si>
  <si>
    <t>…de saber que toda la guar También entregó los documentos pertenecientes á los asuntos de nición de Mérida se ha sublevado contra sus gefes, y que los sol Grecia, y anunció que el príncipe Leopoldo había renunciado la dados se han vuelto á sus casas por no pelear contra el Libertador. soberanía de aquel pais. Algunas ciudade‘s se han negado á firmar las actas de separación del gobierno, y han suplicado a! general O’Leary las acoja bajo la Idem del »g. p…</t>
  </si>
  <si>
    <t>…en que se les remitía, la adhesión de V ' . KUS1A. , , ^ la Puerta y del gobierno griego á las proposiciones de los Aliados; Pctersburgo zx de Mayo. é comunicaron esta noticia al príncipe Leopoldo, y S. A. R. La G a teta de comercio ha publicado el extracto de una num. entregó al dia siguiente tres cartas del conde de Capo jdflstria, S moría sobre el estado de la industria fabril de Moscou, cuyos prin dos de 6 de Abril y una del 22 del mismo; y aunque…</t>
  </si>
  <si>
    <t>…tablecerá el cuartel general- Para el 10 ó 12 del por qué motivo ó en virtud de qué insinuaciones habia escrito al corriente se aguarda en Aix al general Fezensac con su estado ma príncipe Leopoldo que seria incompatible con el honor y con la yor. La primera brigada de la división de reserva se acantonará en dignidad del carácter de S- A. R. que diese oidos á los consejos Tolon , adonde deben llegar el 20 del actual dos baterías de arti de ciertos polít…</t>
  </si>
  <si>
    <t>…en, para NOTICIAS EXTRANJERAS. sondea# el ánimo del príncipe de Metternich acerca: de la elec ción del Soberano que ha de gobernar, ehnuevo Estado griego por ECIPTO'. renuncia del príncipe Leopoldo. Las cartas de Viena aseguran que Alejandría 27 de Atril. ■ el gabinete austríaco está muy á favor, del príncipe Gustavo de, En nuestras costas hay actualmente mucho movimiento. Se' Suecia-, en el dia teniente coroneL-de»huíanos; y todo .da margen á-creer que…</t>
  </si>
  <si>
    <t>…s para limosnas. ' ' - ' ' que también vendrá á pasar en esta quinta algunas semanas. Escrihcn de Gibraltar qué él capitán del navio ingles Ma Desde que es notoria la renuncia del príncipe Leopoldo se nuel , procedente de Oran, habia referido que el cónsul ingles én habla bastante de un Príncipe pariente muy cercano dé la familia' esta última ..ciudad sabia de cierto que el 23 de Mayo se hallaban! Real de Prusia para elevarle al rrbnO de Grecia ; pero a…</t>
  </si>
  <si>
    <t>…sus compatriotas, manifestándoles que habiendo en ningún punto de Europa, y asi no es extraño que la abdicación visto en el protocolo que Chio quedaba fuera de los límites del del príncipe Leopoldo haya causado gran sensación. Este paso del nuevo Estado griego, los invitan á reunirse para establecerse en Príncipe ha dado generalmente la mas alta idea de su persona, y una nueva Chio, para cuya fundación han elegido en la isla de su proceder se mira como…</t>
  </si>
  <si>
    <t>…se ha dignado el Rey nuestro Se recibido los pliegos en que le comunicaba la noticia de no haber ñor nombrar para una canongía de la iglesia colegial de Sta. Ma querido admitir el príncipe Leopoldo la soberanía de Grecia. Pa ría de Calatayud, vacante por promoción de D. Joaquín Andreu, rece que (ir Gordon insiste en que se concluya pronto la elección á D. Vicente Higueras, cura párroco de Odón. del nuevo Soberano, á fin de poner término á las intrigas y…</t>
  </si>
  <si>
    <t>…no se dias, que el duque de Cumberland va á salir para Hannóver en hallan ‘tan lejos' conil0 se; pensaba de reunirse y de satisfacer las calidad de virey. Aseguran'tambien 'qúe el príncipe Leopoldo será -obligacfottó que én otras-époéas hábian contraído. elevado á la dignidad de_Pír'/á SA. de que pueda ser individuo del V - :• .:I;r^BSPAÑA.'. consejo privado.’.’-----------...---- ------- --------------------------------____Habiéndose resuelto introducir…</t>
  </si>
  <si>
    <t>…ía 17 de Julio. Constantinopla han dirigido al .conde Capo d'lstria una carta El conde Capo d’Istria ha resuelto sostener abiertamente los en la queje instruían de la renuncia del príncipe Leopoldo, é in esfuerzos de los candiotas. Con este objeto y con el.de trasportar vitaban á permanecer en su puesto, y ¿ que hiciese saber al Senado á Candia socorros de hombres y municiones de guerra, se han ar que se iba á proceder inmediatamente á otra elección, de…</t>
  </si>
  <si>
    <t>…-Czártoriski desciende Por otros,Reales decretos se há servido asimismo conceder í pór línea recta de los Jagéllones, Grandes-Duques de Lituania,' su augusto y muy querido hermano D. Leopoldo, conde de Sira- que por. tanto tieropo reinaron en Polonia. Nuestro Príncipe Si-i cusa, el uniforme de mariscal de campo de sus Reales ejércitos: guió sus estudios en Inglaterra, y cuando volvió 1 su país MH795 nombrar capitán del cuerpo «le lanceros Real Fer…</t>
  </si>
  <si>
    <t>Leopoldo-</t>
  </si>
  <si>
    <t>…ecuen- ’ vo de la Corona de Inglaterra subía á 31,500 libras esterlinas; es de cía se Ve que los extrangcrÓ6 que Irabitaar la^úidad de Lima deba-.: cir, 179 lib-.est. menos que el príncipe Leopoldo-, que recibe 50® xán tiasferirseal Callao. (G'l de FJ} • ,río':::• al ano' el duque de Cumberland tiene 2 5$; el de Cambridge i c'i.b ; T; . '. ÍtePAÑA.. \el duque de Sussex 2iS; las pnneesas Soba. y. Augusta igS) cada una; la duquesa de Kent 1 iS, y el duque…</t>
  </si>
  <si>
    <t>Leopoldo.el</t>
  </si>
  <si>
    <t>…otestante. Ba*ta récorgustos Soberanos, aprovechándose de es:a ocasión pira téñet la Yérla cí)mp¡lacion deLGj.bson para convencerse de que ha exage honra de ofrecer á S.. A. R. el príncipe Leopoldo.el hpmenage de ro; dé^todas1 las íeycp qúé.en ella se contienen, apenas se encon su .profpndo respetO.s2ü&lt;réMd0.c:Lavai, Aberdeen, -Lleven. trará-una que se cjecute en la actualidad v y de hecho hay, muy pocáí qué en el d¡a piicdjíp.ponersc en ejecución. ■ k. 1…</t>
  </si>
  <si>
    <t>LeopoldÓ’nó</t>
  </si>
  <si>
    <t>…ían por su Soberano jeros ha enviado últimámente^él barón deOtenfelds, internuncio con reconócímiento, / ’ ^ -"V de Aústria én Constantínopla. Resta saber cuando la Puerta bien El’príncipe LeopoldÓ’nó es individuo déla familia Real reíaconsejada adherirá al aécacuinado protocolo.^ : : ■&gt; &gt; toante en lnglaterra. décónstguiénte nó puede ser llamado á la su ".O (!.“ ITALIA. . cesión dé la coron3: por cuyaí ra2ones el príncipe de Cobourgno ■í -XI. Se halla en…</t>
  </si>
  <si>
    <t>Leppoldo</t>
  </si>
  <si>
    <t>…qse el Rey con la mayor atención de intenciones de las tres cortes esun conformes con los.deseos ex- cuanto, allí había , y tomando noticia del modo con qué se con presados por el príncipe Leppoldo, con respecto á la garantía del servan los efectos. SS. MM. se manifestaron muy satisfechas de nuevo estado griego por las Potencias que firman el tratado a.° Las las.noticias que se les habían dado , y el Rey hizo varias observa Potencias aliadas no admitirá…</t>
  </si>
  <si>
    <t>Lerga, Martin</t>
  </si>
  <si>
    <t>Martin Lerga</t>
  </si>
  <si>
    <t>…l. Al retirarme observé que cantón de Roncesvalles , ha dado el parte siguiente al virey de en el bosque sobre las ventas habia un grupo de gente armada; f ■ Navarra. destacado el teniente D. Martin Lerga con la 4.* compañía par» descubrir lo que era, halló ser 10 revoltosos, los que disparando Consiguiente i la oferta que hice á V. E. en mi parte de ayer, diferentes tiros huyeron i Francia, perseguidos por Lerga has»noticiándole mi encuentro con los sedicioso…</t>
  </si>
  <si>
    <t>Letnus</t>
  </si>
  <si>
    <t>…quirir fácilmente especies so ron las contestaciones entre este funcionario y las autoridades da nantes de oro.ó de plata, deben, en caso de tener asignados', su la plaza; pero el comandante Letnus ha tomado la defensa del ofi frir todas las consecuencias, tales como la pérdida del tiempo pa cial López, y el vicecónsul ha sido insultado de un modo inex ra la verificación de dichos asignados, ó bien la confiscación, aun plicable. Veremos en qué paran est…</t>
  </si>
  <si>
    <t>Leyva, Miguel</t>
  </si>
  <si>
    <t>Miguel Leyva</t>
  </si>
  <si>
    <t>…se continúa la descripción del cerebelo &amp;c. nio María Esquivel. En la de arquitectura D. Miguel Viso, y el Se halla de venta en la casa botica del Sr. Hernández de Grego accessit D. Miguel Leyva. En adorno D. Gregorio de la Tor rio , donde continúa abierta la suscripción á 12 rs. vn. cada ejem re, y el accessit D. Josef Coba. En geometría práctica, aritmé plar, y á 15 el cuaderno suelto. tica y álgebra fueron igualmente premiados D. Josef Capitán y _…</t>
  </si>
  <si>
    <t>LfemUs</t>
  </si>
  <si>
    <t>…de ia tierna edad, propio para esti vicecónsul francés. Vergüenza da el ver las contestaciones que mular su curiosidad, y dirigirla á corregir un vicio o inspirar una hay entré él comandante LfemUs, y el gefe de departamento Ga- virtud. Un tomo en 8.e , á 7 re. en pasta. Se vende en la librería rajyy Mr. Carrere, que es el vicecónsul preso. Ha salido á lucia de Hurtado , caJle de Carretas. si este último bebe ó no; si ha sido mozo de café, y otras inso…</t>
  </si>
  <si>
    <t>Li</t>
  </si>
  <si>
    <t>…igue .El Globo hubiérá podidb añadir taúibien que bajo de Mr. de Antes de ayer recilnó él general Glausel una diputación del Villele Cádiz fue tomada á pesar de Mir. Canniug y del lord Li bey de Túnez, compuesta del sobrino' de-aquel Soberano, uno de verpool. (Gaceta di Francia.) tos primeros empleados de su corte y de su primer dragomán. ____ Este año no se, ha celebrado misa'dé Espíritu Santo en la aper Estos iban encargados de cmuplinientar…</t>
  </si>
  <si>
    <t>Lié</t>
  </si>
  <si>
    <t>…an, mediame los auxiliós'de Petersbiírgo el conde de Nesseírode, y hoy lo han verificado el la dívma IProyiaencia , mantener la religión reformada establecida conde DieBítsch y el príncipe Lié ven, embajador de Rusia en pór Ja1 l¿y;J y proteger los darethos y libertades de mis súbditos Lóndres. ' ' r de todas clases.”,</t>
  </si>
  <si>
    <t>Lin.lkieat</t>
  </si>
  <si>
    <t>…os aloerMadrid, el término' sefialado pbr el.artículo 7idel Código de mams y ayuntamMnto de la ciudadi de Lóndres. Comercio para la presentación'‘eh el cotjsejo dejmpieMa'de k» (. lord Lin.lkieat .yiie i la Cámara que mañana ?se lea por se títulos de corredores ¿ con objeto, de sér habilitado» i enél concep gunda vea elfráfidativoci la legehcm.' : to de que pasadó éste nuevo término ño se volverá 4 di¥ cqrso 4 ninguna solicitud dé esta clase. De Real…</t>
  </si>
  <si>
    <t>Linares, Fermín G'l de</t>
  </si>
  <si>
    <t>Fermín G'l de Linares</t>
  </si>
  <si>
    <t>…te éu su viage. plaza de oidor de la audiencia de Sevilla á D. Alejandro Merino, alcalde del crimen de la chancillería de Granada, y para la resul AMERICA’ESPAÑOL A. ta al cesante D. Fermín G'l de Linares: para dos plazas de alcal 2AXANZA MERCANTIL DE IA ISCA I2E PUERTO-RICO EN l8z8i de del crimen de la audiencia de Galicia á D. Manuel J.izana, fis cal que fue de la audiencia de Mallorca, y D. Juan Sevilla, alcal Importación valorada en rs. »«. de del crimen d…</t>
  </si>
  <si>
    <t>Linares, Santiago</t>
  </si>
  <si>
    <t>Santiago Linares</t>
  </si>
  <si>
    <t>…a ejecutarlos en Caracas y la Guaira. Asi lo llevó á canongfa de la catedral de Valladoüd, vacante por fallecimiento de efecto el feroz Arizmcndi; 1500 víctimas inmolaron á sangre D. Santiago Linares, á D. Josef Román ¡para otra de la catcdralde fria esos caribes, sin atender ni ai párvulo inocente, ni al ancia Segovia, vacante por muerte de D. Ensebio Cubero, á D. Andrés no respetable. Ya para esta época se habían reunido muchos leales de Sebastian y Ric…</t>
  </si>
  <si>
    <t>Linares, Tomas López</t>
  </si>
  <si>
    <t>Tomas López Linares</t>
  </si>
  <si>
    <t>…itnpresiófi con tilla dé la iglesia colegial dé Soria, obispado de Osma, por muer las reglas del arte de pescar. Se.hallará á 8 rs. en pasta y 6 en rúste dé D. Julián Estribado, á D. Tomas López Linares: para una ticá en la librería de Hurtado. canongía de la iglesia colegial de Coyadonga, obispado de Oviedo, - ' Trrtilín, el mejor juego dé naipes.Esta obrita sé ‘divide en &gt;pbr féñ’uñcíá dé D. Rímóh Mier y Mesías^ á D. Vicente Solano: tréis partes: explicaci…</t>
  </si>
  <si>
    <t>Ling</t>
  </si>
  <si>
    <t>…, y otra de igual grande.empresa. .................................... . ; . fuerza bajo el mando del capitán pasado del pueblo de Eolhoon Don _i_Un oficial de. la .expedición del,capitán Ling. al .Océano, aus- Pedro Cabanlit, á.quien acompañaba y aconsejaba el referido patntT ha. publicado . en. los periódicos, ingleses, una noticia acerca : dre.Bermejo; la cual atacó al mismo tiempo por el mediodía, di dtjl pueblo.de les patagones, por la que par…</t>
  </si>
  <si>
    <t>Lis, Miguel de</t>
  </si>
  <si>
    <t>Miguel de Lis</t>
  </si>
  <si>
    <t>…escopeta cuya llave hace i chispa y pistón. (1) Especie de masa inglesa cocida hecha con harina, huevos, Idem, I). Antonio Sánchez, pelucas y postizos, azúcar y leche. Salamanca , D. Miguel de Lis, curtidos' (2) El rods es una medida inglesa que equivale á 98,48 esta Madrid , D. Juan Bautista Gagrigues, objetos de hoja de lata dales cuadrados españoles. charolados, ...... - (3) Llámame asi porque son de figura de pilón de azúcar.</t>
  </si>
  <si>
    <t>Lista, Alberto</t>
  </si>
  <si>
    <t>Alberto Lista</t>
  </si>
  <si>
    <t>…ancesas de mar y tierra, á- lograr la libertad del Ramón López Soler, D. Manuel Joséf Quintana, D. Ventura de Ruy, encerrado por una facción dentro de los muros de Cádiz. la Vega, D. Alberto Lista, D.Ancel'de Saavedra, D. Juan DoLogróse felizmente el i.° de Octubre: Villavicencio recibió á; noso Cortés, D. Diego' Colon, D‘. Manuel María Cambronero y SS. MM.y AA. con la oficialidad de la armada que mandaba; en D. Juan Bautista de Arriaza. Se veftde en l…</t>
  </si>
  <si>
    <t>Listach, Juan</t>
  </si>
  <si>
    <t>Juan Listach</t>
  </si>
  <si>
    <t>…elementos de un ejército, haciendo llegar flongía de la catedral de Gerona, vacante por muerte de D. Juan 4 tiempo la formidable artillería de Vincennes; tomando disposi Dagas, á D. Juan Listach: para la dignidad de arcediano, prime ciones para alimentar la* tropas que se batían, y distribuirles car ra silla después de la episcopal de la catedral de Menorca, vacante tuchos, de qué paaacé cierto estuvieron escasas, y enviando instruc por muerte de D.…</t>
  </si>
  <si>
    <t>Llano</t>
  </si>
  <si>
    <t>…o toda á la vela. caballero, de los Ríos ; el general ^Ofarril; el general Navarro El. punto de reunión que se le ha dado es el de Toureta chi Sangran ; .el brigadier Albucrné; el coronel Llano; el caballero ca , donde se cree se hará el desembarco.—El Dey parece que ha Cavia, encargada de negocios en Estokohno; el cónsul de-Es recibido un-.auxilio de 209 beduinos. —En Argel se creía que la paña en París, y los Sres. Valdes, Alquer de Herrera, Pihil…</t>
  </si>
  <si>
    <t>Llano, Francisco García del</t>
  </si>
  <si>
    <t>Francisco García del Llano</t>
  </si>
  <si>
    <t>…se hará Usó en ella de caríiiages de mayor níH ' Barcelona, D. Juan Vorart y Eris, papeles pintados. ■ ! mero de asientos. En la catrera de Madrid á Badáfoz-se establece-* Madrid, D. Francisco García del Llano, marrasquino, licor. rán carruagés de mayor capacidad , los cuales llegarán hasta Sevilla* Roda (Cataluña), Morét y Deniel, franelas. y entonces se hará una rebája dé precios en sus asientos, y si es Matar ó, Di Pablo Pavet, velas de sebo. posible se les libe…</t>
  </si>
  <si>
    <t>Llano, Nicolás de</t>
  </si>
  <si>
    <t>Nicolás de Llano</t>
  </si>
  <si>
    <t>…nós. muchos cientos de soldados, y de haber probado mas y mas su im Excmo. Sr. D. Josef María de Carvajal. potencia militar. Impotencia militar, decimos; porque ciertamente Excmo. Sr. D. Nicolás de Llano, Ponte. á'no haberse visto , nadie hubiese creído que todas las fuerzas de Excmo. Sr. D. Antonio de Gregorio. la bulliciosa república reunidas bajo el mando de sus principales Excmo. Sr. Conde del Venadito. caudillos, no habrían podido rendir á tan corto núme…</t>
  </si>
  <si>
    <t>Llauder, Manuel</t>
  </si>
  <si>
    <t>Manuel Llauder</t>
  </si>
  <si>
    <t>…arra, nombrando para estos empleos al teniente de esta tocan á la línea de Francia, se arrojaron por sus ventanas los sediciosos, y algunos fueron desarmados por la tropa francesa,general D. Manuel Llauder: al mismo tiempo ha nombrado S. M. capitán general de Aragón al teniente general D. Blas de Fournas, cuyo comandante me ofreció hacerlo de todos. y concedido su cuartel al de igual clase duque de Castroterrefio. En este acto le advertí que aunque hallaría alg…</t>
  </si>
  <si>
    <t>LlauJer, Manuel</t>
  </si>
  <si>
    <t>Manuel LlauJer</t>
  </si>
  <si>
    <t>Núm. 73j. (3 cuartos.) 537 GACETA EXTRAORDINARIA DE MADRID DEL SABADO 30 DE OCTUBRE DE 1830. ARTICULO DE OFICIO. El Teniente general D. Manuel LlauJer, Virey de Navarra, y Capitán general de Guipúzcoa, ha dirigido por extraordinario al Exento. Sr. Secretario de Estado y del Despacito de la Guerra el parte siguiente: Exctno. Sr.: Son las doce del día en que bajo de la. raya de Francia, la que he hecho pasar…</t>
  </si>
  <si>
    <t>Lo</t>
  </si>
  <si>
    <t>…os, por lo que había pedido refuerzos al noticias de la reacción de Venezuela, y en consecuencia los saté gobierno de Méjico. lites del Dictador han esparramado el rumor de que el general Lo que se lee en el Mercantile Advertiser de esta ciudad nos Silva á ia cabeza de 39 hombres habia disuelto el congreso de parece que merece mas crédito, porque sus editores afirman ser de Venezuela; pero esta disolución ha acabado en humo, y se ha re alto orige…</t>
  </si>
  <si>
    <t>Lo, Amat</t>
  </si>
  <si>
    <t>Amat Lo</t>
  </si>
  <si>
    <t>…artelero, de Alicorte. Micas/á yillA, d? Vflledpiid. ‘ Josefa Pieri, de Bare*lo'n¡». ANUNCIOS. Espñláuicfi ÁM»». df Colmenar, Los suscriptoies á la Historia eclesiástica del limo. Sr. Amat Lo qyé &amp; enuncia al público para inteligencia p seiúfaccioa acudirán á la librería de la viuda de Quiroga, calle de las Carre de las faniilijs agraciadas. tas, i recoger el tomo 3.a de la segunda edición, pagando ig rs. vellón. Sigue abierta la suscripción. S. M…</t>
  </si>
  <si>
    <t>Lobau</t>
  </si>
  <si>
    <t>…s que sustituyendo con arreglo al decreto de 8 quilidad, de modo que no se alterasen en largo tiempo. La llegada de Febrero de 1827, presentan en su reemplazo individuos de la del general Lobau ha causado aquí bastante sensación; y algunos clase mencionada. Y la cuarta, si fuera de los casos de que habla hallan motivo para hacer ulteriores conjeturas, al ver que la Gael artículo 13 del expresado decreto, y el 7.0 del de 8 de Febre ceta de Estado ha…</t>
  </si>
  <si>
    <t>…e se hagan en buques españoles ésten libres de este recargo: 4.0 que los mismos buques Berlín 11 de Setiembre. españoles no gocen de beneficio de bandera en el trasporte de los El general Lobau se halla muy satisfecho de la acogida que se legéneros extrangeros desde los puertos de Burdeos, Bayona, Mar ha hecho en esta corte, especialmente por el Rey, asi como de lasella y demas puertos intermedios hasta España: 5.® que la ejecu moderación de nuestro…</t>
  </si>
  <si>
    <t>Londondérry</t>
  </si>
  <si>
    <t>…ión con el banco y los demas edificios grande?, cuencias fnnestas,” El duque de Richmond, después de responder i principalmente en el que se hallarían los Reyes, Ministros, y gran lord Londondérry, pregunta la causa de haberse negado el Rey á des personases del reino. Dueños de las comunicaciones (y nada asistir al banquete de la ciudad. seria mas fácil ) hubieran matado y robado á su placer..Dicese El duque de Wellington lee la carta del lord corregid…</t>
  </si>
  <si>
    <t>Lóndres, Fernando</t>
  </si>
  <si>
    <t>Fernando Lóndres</t>
  </si>
  <si>
    <t>…laudable ejemplo muchos pueblos de la península! Alicante. Se continúan sin cesar las obras del puerto , bajo la CAMBIOS DEL DIA. dirección del capitán de navio de la Real Armada D. Fernando Lóndres 36J.__París 15 y 19—Santander J beneGcio.__BilbaoTovar. par á 5 id._Cádiz 1 ídem.__Sevilla 1 Ídem.__ Málaga 1 ¡dem._ Lo particular que se debe observar en estas obras es que todos Granada par.__Alicante ídem__ Murcia 5 daño -—Valencia par—los trabajos están c…</t>
  </si>
  <si>
    <t>Longoria, Cárlos López de</t>
  </si>
  <si>
    <t>Cárlos López de Longoria</t>
  </si>
  <si>
    <t>…idoro Morales, el acreditado profesor D. Josef dignaron escuchar una.breve .alocución pronunciada por el caba Rebollo, y tantos otros que han muertocon crédito de saber,ó to llero D. Cárlos López de Longoria, y. unas letrillas dichas á coro davía lo dan á la nación con sus luces. Aun la sesión misma, según por D. Primo y D. Antonio Delgado, D. Fernando Btlloch y se trasluce de la relación que se nos ha remitido, se ha celebrado D. Antonio Gaviria, cuatro de los m…</t>
  </si>
  <si>
    <t>Longoria, Gabriel</t>
  </si>
  <si>
    <t>Gabriel Longoria</t>
  </si>
  <si>
    <t>…perfección el idioma ingles. Se vende en papel 189 rs., pasta 270. Madrid en la librería de Rodríguez., y én Oviedo en Jas de Don Tomos sueltos, cada uno á 21 rs. papel. Nicolás y D. Gabriel Longoria, á d rs. en rústica y 8 en pasta, Bosquejo médico, ó la fiebre maligna contagiosa, por Cathral, • F.l jueves 21 de Abril á las nueve de la mañana se abrirá la 4.0, papel 10 rs., rústica 10. . . j . enseñanza de botánica general en el R;?l jardín, y continuará…</t>
  </si>
  <si>
    <t>López, Francisco</t>
  </si>
  <si>
    <t>Francisco López</t>
  </si>
  <si>
    <t>…s pequeños; y cree que un labrador diestro cavará i 2 tods -• Madrid , D. Blas Martin, parra artificial. de tierra rada dia. Suponiendo un terreno de ,200 rods, en .mellos ; Idem, D. Francisco López . escopeta de pistón. . de 17 días á 12 horas-diarias completa la obra. ; - • i..l f Barcelona, D. Francisco Ramón Jiqiies, vitriolo verde y alDe los productos de las vacas. bayalde. ; Idem, D. Antonio Fors y Cornet, productos químicos. . La leche que da diar…</t>
  </si>
  <si>
    <t>López, Josef</t>
  </si>
  <si>
    <t>Josef López</t>
  </si>
  <si>
    <t>…sa ti duque de Orleans. __Gon fecha 3 del corriente ha expedido el Lugarteniente general ¡del reino diferentes decretos. .En el uno nombra al barón Pat- ■ Sinónimos castellanos de D. Josef López de la Huerta y de quier, par de Francia* Presidente déla Camarade los Pares, en lu D. Nicasio Alvarez de Cienfuegos: Un tomito en ió.° Se hallará gar del marques de Pastoret, quien había'renunciado las funcio- á ta n. en pasta en el despacho de la imprenta Re…</t>
  </si>
  <si>
    <t>López, Juan</t>
  </si>
  <si>
    <t>Juan López</t>
  </si>
  <si>
    <t>…o Sres. .D. Justo Josef Banqueri, D. Manuel Cortes, D. Mariano á Argeldurante tres dias^pqpde rivalizar,/coa la roemeria/ííela 0PH»ze|iMí.4e $ep61y.eóa, , y el. secretario de ella D. Juan López escuadra, inglesa de lord Exmouth. ,, \ :.j ■ .* Pefialver de la Torre.. •-..flítóf Jícho. Excrno^ §r. secretario del Despacho de Hacienda .. ESPAÑA.,.: ' :• cerca: de B, M. para presentar lé las medallas, y al lado de este el .director; jeí;Real Conservatori…</t>
  </si>
  <si>
    <t>…mercantes extrangeros que vicecónsul francés y el oficial de la guardia del muelle, que lo anclan en los puertos del imperio declaran tenerlos, ó bien Jes era el joven subteniente D. Juan López: el primero reclamaba la son descubiertos en la visita. En virtud de un mandamiento del libertad de un marinero francés, preso por hallarse algo bebido: consejo de los señores ministros, apoyado con la sanción suprema López se resistió con palabras descomedid…</t>
  </si>
  <si>
    <t>López, Manuel Vicente</t>
  </si>
  <si>
    <t>Manuel Vicente López</t>
  </si>
  <si>
    <t>…rimavera. En esta época se cavan bien: Idem, D. Francisco Izquierdo, obras de tirados de oro y plata. ftiejor será levantar la tierra con pala de corte, dejando los terro Granada, D. Manuel Vicente López, piel de vaca antead?. nes en forma de caballetes en Abril y Mayo. Cuando la yerba Madrid , D.Luis Pecul Crespo, lámparas de bronce corleadas, recien nacida llegue á la altura de 3 pulgadas, se desharán los lery soldadura de metal. ' ■ fones, llenando los sur…</t>
  </si>
  <si>
    <t>López, Tiburcio</t>
  </si>
  <si>
    <t>Tiburcio López</t>
  </si>
  <si>
    <t>…nte invasión de las hues que dignamente tiene , el ramo político y de hacienda, pasando un tes españolas , y por el descontento géneral con qu« iut más caros tenor de esta acta al Sr. D. Tiburcio López, gobernador que era</t>
  </si>
  <si>
    <t>López, Vicente</t>
  </si>
  <si>
    <t>Vicente López</t>
  </si>
  <si>
    <t>…de devoción , por Cartnona, 8 rs. Retrato del Rey D. Cárlos.iv , por Selma , 4 rs. . . Si «1 estado de la América española después de la serie de años Un Viacrucis, inventado por D. Vicente López, y grabado que.se halla envuelta en revoluciones, es cual lo hemos bosqueja por D. Miguel Qamborino,. 30 rs.do y como lo vociferan los mismos revolucionarios y lo manifies Diez y ocho estampas iluminadas, que representan los gritostan ya por todo el mundo la…</t>
  </si>
  <si>
    <t>LopezBa-, Luis</t>
  </si>
  <si>
    <t>Luis LopezBa-</t>
  </si>
  <si>
    <t>…sicion en Reales decretos que. ti. Rjít. nuestro Señor- it.ka dignado dirigir que el director de la Real Caja de Amortización propuso las me-, en 31 ^e Diciembre último. ’alExcmo. Sr. D. Luis LopezBa- didas que creyó indispensables para el restablecimiento del crédito, ¡iestero/i Secretario .de Estadoy del Despacho de Hacienda; las recopilasteis en la memoria ministerial en que Me expusisteis las estableciendo el presupuesto y general de gastos para titano…</t>
  </si>
  <si>
    <t>Lor'enz', Francisco</t>
  </si>
  <si>
    <t>Francisco Lor'enz'</t>
  </si>
  <si>
    <t>…. ner vacas inglesas de la inferior'calidad, porque solo comen 70 á Idem,D. Josef García 'Rodríguez , perdigones y mostacilla. 80 libras de buena yerba fresca cada 24 horas. Idem, D. Francisco Lor'enz'0, instrumentos de matemáticas. Pero como se haya de sacar ésta cantidad de un campo de 40 Valladolid, D. Valentín-Vaívjerde, curtidos. rods (2) es lo que vamos á averiguar. Acaece frecuentemente que Madrid, D. Eugenio Hurtado fl chapas caladas de latón con el…</t>
  </si>
  <si>
    <t>Lorenzo-Z</t>
  </si>
  <si>
    <t>4 otf D. Lorenzo-Z^la, D.FelicjanojMonfenegro, y el español Don - Sabemos por el mismo buque que lfljs puertos de las islas de Ramón Céruti. - - • #. * . Bahama se han abierto pára los buques.haitianos, dé los que muNoticias Je Colombia- v. • . chos han dado ya la vela para, di…</t>
  </si>
  <si>
    <t>Louis</t>
  </si>
  <si>
    <t>…que no siempre había estado de acuerdo con Idndres a7 de Octubre. Mr. Lafitte en el consejo, se ha unido íntimamente á ¿1 y á Ja mayoría liberal; y,parece que reemplazará al señor barón Louis. Wandas públicas. Tres por 100 consolidados 84!. ' (.Cotidiana.) Ayer se abrió el Parlamento; pero el discurso de S. M. no se 26 á las 11 de la mañana se trasladó al castillo de Vinleerá hasta la semana, próxima. cennes la comisión de los Pares que entiende e…</t>
  </si>
  <si>
    <t>Lovelaze, Joan</t>
  </si>
  <si>
    <t>Joan Lovelaze</t>
  </si>
  <si>
    <t>…loo al año___ Vales «El íHicul general de S- M. contra Lcrotlaxaí* Se cita y emplaza consolidados de Eneró, Mayo y Setiembre 454 46 464 opera á todos los acreedores y parientes de D. Joan Lovelaze, comer ciones, f i 464 á 3» dias—Id. no consolidados 124 124 opera ciante, antes de Aylcsveare en el condado de Devon , y después en ciones—.Internes de Vales 54 dinero—.Déuda consolidada con Málaga, donde murió en el año de 1803 * para que en el término ínte…</t>
  </si>
  <si>
    <t>Lozano, Blas Leonardo</t>
  </si>
  <si>
    <t>Blas Leonardo Lozano</t>
  </si>
  <si>
    <t>…al de León, por promoción de D. Ma adoptar.” tías Sola al de Belchite de la santa iglesia metropolitana de Zara Mr. Saddler procuró demostrar que en la situación actual la goza, á D. Blas Leonardo Lozano: para el de Campos, dignidad Cámara debía hacer tres cosas: 1.* una rebaja considerable en los de la santa iglesia Catedral de Palencia, por muerte de D. Bernar impuestos: 2.* disminuir mucho los gastos: 3.a poner en circula do Mañueco, á D. Josef Manuel de G…</t>
  </si>
  <si>
    <t>Lssbeski</t>
  </si>
  <si>
    <t>…z, y al general Josef Ehtopccki. Varaovia 30 de No viembre ida rif 3ó.=HI presidenta, ministro de Estado ¿ conde de Francfort jo de Noviembre. Soboltnski: El ministro de Hacienda, príncipe Lssbeski: por cl sé* .. El gabiisete de Petersburgo ha circulado entre sus diplomáticos cretario de -Estado TymoTvski.” róndenles1 en las cortes alemanas una ftotá pór la cuál los áulprizaAcompaña á este documento la siguiente alocucioo : para que «tediaré* á las resp…</t>
  </si>
  <si>
    <t>Lu</t>
  </si>
  <si>
    <t>…mentos de caligrafía, escritos para uso de la juventud, 44 id.: maiz de 28 á 30 id.: aceite á 50 rs. arroba: vino de Cas con vista de los sistemas de nacionales y extrangeros, por D. Lu tilla de 36 i 40 rs. la cántara; id. del país de 30 á 32. cas de Aspe , profesor de educación en Valladolid. Está sacado Villaviciosa. Esta villa ha recibido últimamente unas mejoras este método del adoptado en Francia para aprender á escribir en considerable…</t>
  </si>
  <si>
    <t>Lubecki</t>
  </si>
  <si>
    <t>…ión de un individuo. En me ____ El 6 del corriente llegó á Varsovia el gran duque Constan dio de los 'intereses opuestos que se chocan por todas apartes , sea tino y su esposa. El príncipe Lubecki, ministro de Hacienda del en lo interior de los estados, sea en las relaciones%iutuas de unos reino de Polonia, había sido llamado desde Petersburgo. • respecto'4 otros, y reconocida la necesidad de unr movimiento ESPAÑA. progresivo que siga el del siglo, par…</t>
  </si>
  <si>
    <t>…nsación. Añadió qué también' desearía sa Emperador desempeñe interinamente este, ministerio durante la ber si bebía dificultad-en que sé entregascncojiias de las conferen dieta el príncipe Lubecki, ministro de Hacienda. cias de Poros. &gt;'i o:.-r , r.■ El 17 hubo un brillante baile pn él palacio del gobierno, «1 . El conde de AbeMleen cotitéstóV^ue nd se habían'entregado cual asistieron el Emperador, la Emperatriz, el Príncipe Rcal.de «opias de todas las…</t>
  </si>
  <si>
    <t>Luco, Vicente Fernandez de</t>
  </si>
  <si>
    <t>Vicente Fernandez de Luco</t>
  </si>
  <si>
    <t>…. Lqs pretendlentes!sp Otra idem sobre traslación de la Intendencia de Jerez de la dirigirán al ayuntamiento en'el'término, de. ufi. qies. frontera. (V»m. 207.). t ,, , , ,_T/ ____D. Vicente Fernandez de Luco , vecino_de la ciudad de Hq* Otra lijando los derechos que debe pagar el cobre. {Num. groño,en 30 de Abril de 1824 ¡puso en la.éstáfefa ríe dicha ciuy JO8.~) ; . , - dad un pliego con dirección á Ó.,Norbertó'dc Ocáy.Meló, veci Otra revalidando la concesión de…</t>
  </si>
  <si>
    <t>LuD, Minuel</t>
  </si>
  <si>
    <t>Minuel LuD</t>
  </si>
  <si>
    <t>…3.» de , .^ D. Josef Fernandez del Pinq. , x ¡ ., . „ ¡ Á¡ yc . ■ r Diciembre-último. ‘ ¡' ' u-l - -ii ■ D. Manuel Armero. ■ -¿ f ___Los que se crean cort derecho á los bienes de D. Minuel LuD. Manuel Pardo. , . y f ciano de la Torre, que falleció abintcstato en esta corte, se pre- . D. Gabriel Gonzaler Maltraídos }.- ¡ ¡ sentarán á deducirlo en c£, término de *o dias ante elSr. DiezPra- , D. Juan Miguel Serrano. r dq por, la escribanía.de pama; pu…</t>
  </si>
  <si>
    <t>Ludolf</t>
  </si>
  <si>
    <t>…do de averiguar cuánto pesaría asi el fé Bouillé y uel conde de Mesnard se vendrán aqui con el objeto retro de un hijo de la Francia: de un joven, ante cuya tumba de dé visitar al conde Ludolf, embajador de Nápoles,y en seguida bía desaparecer todo resentimiento, y cuya muerte debíamos llo irá ¿ Edimburgo á reunirse con su familia en el palacio de Holy- rar 1 Me he horrorizado ai oír tan horrible cuento: mucho había rood, en donde deben vivir el ti…</t>
  </si>
  <si>
    <t>Ludólfjj</t>
  </si>
  <si>
    <t>…A.R. Ñipóles en Berlín, de donde ha venido,á esperar á su augusto recibió con su acostumbrada bondad, dando particulares muestras Soberano. Con el mismo motivo se halla yaraqui el conde Ludólfjj de aprecio á Mr. Deseze, presidente del supremo tribunal Real de ministro de Ñapóles en Londres. aquella ciudad , y hermano del ilustre defensor de Luis xvi. ____E1 6 salieron de Burdeos SS. MM. Sicilianas, habiendo atra Por la tarde siguió el viage S- A. R.,…</t>
  </si>
  <si>
    <t>Lugarteniente</t>
  </si>
  <si>
    <t>…y me complazco en mani S. A. R. el duque de Orleans; concluida la lectura, subió las festaros estos sentimientos de gratitud que me acompañarán toda gradas del trono y entregó ^1 Sr. Lugarteniente general la decla mi vida; y serian capaz de sofocarme si no me desahogase hacién ración que habia leidó. dooslos patentes, compadeciendo á quien se ofenda de ello.: - S. A. Ri dijo en seguidayñSr. Presidente de la Cámara dé los «Sí, hasta mi último atiento; m…</t>
  </si>
  <si>
    <t>…un poder, pero mo Lugarteniente general del reino. (Aqui el acta de abdicación) corto.) Si en el dia se dignase este autor dirigir sus mirad» Con arreglo ¿ las órdenes del Serano. Sr. Lugarteniente la bande hácia el globo sublunar, ¡ qué mudanzas no advertiría en la capi ra y escarapela tricolor se sustituirán á,la blanca, enarbolándose tal de la civilización! La piensa no produce tantas ventajas en In aquella mañana á las ocho. Las tropas déjaránde usa…</t>
  </si>
  <si>
    <t>Luí</t>
  </si>
  <si>
    <t>…ga, según ba los nombres de lps premiados ¿y los objetos tíor ^ue'‘lo'fueron. su calidad: cebada de 13 £ 20: vino de 10 £ itf la arroba: aceite Concluido este acto él miSmo Excmo. Sr. D. Luí* López Ba de ítf £ 32 rs. id. llesteros presentó £ S. M. en otra buádeja dé plata jrj medallas; i Murcia, (en la ciudad) Trigo 4 34 rs. fanega: cebada á 11: saber, 4 de oro,34 dé plata y35 de bronce, y manifestó á:S- M. aceite £ 36 rs. arroba. (i&gt; concluir^.)…</t>
  </si>
  <si>
    <t>Luís</t>
  </si>
  <si>
    <t>…la suprema corte de jus? t; ticia deben ejercer el supremo poder ejecutivo de los Estados-Uni (Ó Insecto de las'Antillas. ' óos mejicanos según el artículo 97, resultaron electos D. Luís (*) Se refieren circunstanciadamente los hechos indicados en la Quintanar y D. Lucas Alaman , y habiendo prestado el juramenGaceta del 3. ■ ; to&amp;c, Méjico 23 de Diciembre.</t>
  </si>
  <si>
    <t>Luis</t>
  </si>
  <si>
    <t>…cargos de su incumbencia, y recibiré pot' cado dé la Real' mano de S. M. =.En Palacio i 18 de Marzo dt trimestres las cantidades designadas á la extinción da la deuda, sin i83o.=A D. Luis libpez Ballesteros. permitir que por ningún título ni- bajo ningún pretextó¡ se aptiquen á otras atenciones que no sean puramente oe Amortización/ 5-° Tendreislo entendido, y dispondréis su cumplirnietttolsRubrica—, do de la Real Mano de1 S. M.=En Palacioá id…</t>
  </si>
  <si>
    <t>…a de ■ La integridad del gran ducado de Badén y el orden con que. mucho peligro. Sin embargo, como el Rey tiene una constitución debían entrar en 1» sucesión los hermanos del gran duque Luis, muy fuerte-, podrá todavía resistir los ataques «je, la enfermedad; está reconocida tiempo hace por las potencias europeas; y ni acta por una ó dos semanas; paro no puede pronosticarse que coñvález-' fundamental de la confederación germánica prohíbe formalme…</t>
  </si>
  <si>
    <t>…^Sevilla ídem idem.^MálaValencia....................... ' D.HenriqueO’Shea y compafift. ' ■ gé Idoñ idem Granada par__Alicante pariLbcnef. Murcia $ Valladolid.............. ...... D. Luis de-Rojas, dafio.^_Valeucia par; .L^Bareelona á pesos fbertes i i tf beoef._ Vitoria....*..........¿...i... D. Fermin de Fleizalde. : ; Zaragoza 4 dafio.—Corulla 4 idetniJSantiago 1 á if idem._DesZamora«..»■•••*^. - - D. Matco Heriúndez de Medina. cuentodeletr…</t>
  </si>
  <si>
    <t>Luis'</t>
  </si>
  <si>
    <t>…re. dispondréis lo conveniente á su cumpliiiíiento—Está señalado ae Mucho tiempo-hace que la tropa disciplinada daba niüéstnyde la Réal'máno.rrEn Palicio á i.° de.Marzo de 1830,=A D. Luis' descontento, y todos ló? hombres perspicaces veratfqiie1 se'aproxi López Ballesteros^ ; :r- ' maba el momento de "úna insurrección- El presídemeque ségurf su Costumbre no aCeéde á las pretensiones mas' justaS_násta: que.le’ ' 'Habiéndome propáésto ¡gualar lis…</t>
  </si>
  <si>
    <t>Luis, Josef</t>
  </si>
  <si>
    <t>Josef Luis</t>
  </si>
  <si>
    <t>…director constitucional —Eh virtud de providencia de los Sres. del Consejo Real ser Pint9. Se cometieron en tal ocasión los mayores excesos.. hace saber"! Tos hijos y herederos de D. Josef Luis de los Ríos, vecino y ^eintÁcuatroque fu¿ de la Ciudad deSévilla, que en él mismo supremp. tribunal y escribanía de Éscariche penden los autos en CAN &gt;109 OU DIA. jrádo de segunda suplicación, interpuesta por el referido Ríos, dé Lóndre* g6|á 37.—París 16—San…</t>
  </si>
  <si>
    <t>Luisa</t>
  </si>
  <si>
    <t>…«fc*» &gt;c üCI S. A4 ÜL shmdóqurta .de-Bbipf ^ de los Strmot; Shcs. Infantes ' deDiesdoel'aiií». : 4*561 ni. &amp;&amp;»«• I i 4d59fi*{]tdjMdt el *A»; 4*|99p España D, Francisco de Fóuhs y Doña Luisa de-Boriboii. Contra*»* ?al;4añ4*ji:K*ios iacbUitMi^ D! s!. ,í:i;íii:xi rn -.-.v.in 'oh y,l láeion da las fioMs qua se lun celébrádó'á «u tránsito cii Itália, De*de«l »úm. , 43*70 ésubm inchuíre^ Francia .y’Eapaña. Sa hallMá en lá lib(«ríazde Calleja á 4&lt;és;i-…</t>
  </si>
  <si>
    <t>Luisa, María Isabel</t>
  </si>
  <si>
    <t>María Isabel Luisa</t>
  </si>
  <si>
    <t>…n ella. El cura, justamente da , en celebridad de ios primeros felices días dé nuestra augusta incomodado de tan odioso proceder, se ha visto precisado á ale recien-nacida Infanta Doña María Isabel Luisa, ha distribuido jarse de_su curato.” (G. de F.) á 130 Familias ó personas menesterosas pertenecientes al cuerpo »Los alumnos del pequeño seminario de Verdun-sur-Meuse de voluntarios Realistas de Madrid la cantidad de i6B reales, han sufrido mil ultraje* al' r…</t>
  </si>
  <si>
    <t>Luna, Alvaro de</t>
  </si>
  <si>
    <t>Alvaro de Luna</t>
  </si>
  <si>
    <t>…Gerónimo Feijoo, D. Alonso ciudad de Córdoba se le han dado para socorro de su Perez de Guzman y Rodrigo Díaz de Vivar. El Cid. comunidad............................... 1,500 14. D. Alvaro de Luna, Andrés Laguna, Fernando Nuñez (Se continuará.) de Guzman, D. Fr. Bartolomé de ,las Casas, Francisco Sánchez y D. Alfonso de Villegas. Indice de los Reales decretos y órdenes insertos en este periódico en iodo, el mes de Agosto último.. . 15. Ñuño Nuñez Rasur…</t>
  </si>
  <si>
    <t>M, J.</t>
  </si>
  <si>
    <t>J. M</t>
  </si>
  <si>
    <t>…agón , mandados por Gurrea, ____ Historia de Napoleón, traducida al castellano de la segunda han sídóyarrojados del territorio español. Han dejado muchos pre edición francesa, por D. J. M&lt; A. Un tomo en 8.° de buen papel sos en poder de las tropas peales, ademas de los efectos que se é impresión , adornado con el retrato, y una viñeta. Se vende en mencionaron en los partes oficiales publicados en la última Gace-? Madrid, librería de Razóla, y…</t>
  </si>
  <si>
    <t>M, Ministró de S.</t>
  </si>
  <si>
    <t>Ministró de S. M</t>
  </si>
  <si>
    <t>…varios edificios, de que daremps en el ^siguiente número una vol ligera idea, igualmente que de las damas funciones'quc se preparan. taese" todw l^ júqf^és é la, pol'cú|. , . . EÍ Sr. Ministró de S. M. en Ñapóles avisa eí, gpzq ¿nexpli-i (i' jílj Excmó.^r. jÓbeííñadór ha sépwádo á lós empleados de la cable qué ha causado en aquella corte el fausto suceso ¡del feliz mayoría y policía Ferrí y Bérfiísi j y al eficargadó d¿ la balandra alumbramiento de la RbinÁ…</t>
  </si>
  <si>
    <t>Ma</t>
  </si>
  <si>
    <t>…rbeyto, á D. Jacinto Sampayo: para el arcedianato de Benamaexaminar las causas de esta miseria, y los remedios que convenia riel, dignidad de la catedral de León, por promoción de D. Ma adoptar.” tías Sola al de Belchite de la santa iglesia metropolitana de Zara Mr. Saddler procuró demostrar que en la situación actual la goza, á D. Blas Leonardo Lozano: para el de Campos, dignidad Cámara debía hacer tres cosas: 1.* una rebaja considerable en…</t>
  </si>
  <si>
    <t>…Ademas de los partes que se han -recibido sobredas operacio nes militares, que detallan circunstanciadamente cuantas ocurremciashan mediado desde que se encargó de ella elcSpifan D. Ma nuel Sanz, á quien en remuneración dé los méritos'contraídos sé le ha conferido el grado de teniente coronel, ha dirigido este úl timamente uno en que manifiesta hallarse enteramente terminada la conquista; y al misma tiempo acompaña un estado quedemues* tra…</t>
  </si>
  <si>
    <t>…OS. late' y Acedo, D. Eduardo Alcaráz y Montanaro, D. Ramón Mas- Continúa el catalogo de ¡as estampas que se hallan de ven(a en caro del Hierro, D. Antonio Sánchez Solís y Mayoli, D. Ma la calcografía de ¡a imprenta Real. nuel Marsilla Motezuma y Navarro, D. Juan Calvíllo y Zayas, Retrato del V. Fr. Sebastian Sillero, por Carmona, 10 rs. y D. Manuel Aguilar Tablada y Herrera. Retrato de Carlos 11, del original de Claudio Cuello, que se Zarag…</t>
  </si>
  <si>
    <t>…or promoción détkiéresulta vécante, ¿ D. Cris ner una guarnición, á la que destiné dos batallonés de'franceses y tóbal Izquierdo. ñn destacamento de zuáres, á lái Órdenes todo del general Ma rión , i quien encargué formase cuatro, batallonés de milicias, pues se podía valuar la población de Medeah én uñas n9 almas. ANUNCIOS. Sus habitantes son'dulces &gt; afables y agasajadores, en: términos que - Se halla vacante el partido de médico de la villa de…</t>
  </si>
  <si>
    <t>Ma, Juan</t>
  </si>
  <si>
    <t>Juan Ma</t>
  </si>
  <si>
    <t>…elevarlo á la superior dignidad de Capitán general y director ¡ador cerca de la corte de Marruecos: vatios jóvenes, distinguido» general de la armada, vacante por fallecimiento de D. Juan Ma han pedido al gobierno les permitieta ir agregados en ella. Se dice ría Villavicencio. que son muy considerables los regalos que según costumbre deben ofrecerse con este motivo ál Emperador de Marruecos. A consulta &lt;k la cámara se ha servido S. M. nombrar par…</t>
  </si>
  <si>
    <t>Ma, María</t>
  </si>
  <si>
    <t>María Ma</t>
  </si>
  <si>
    <t>…a con Ínteres de ei pues pasado, les parará el,pérjuicio que haya lugar. por 100 á dinero 50 á 51.—Acciones del banco , c?*** una ip ^ —. ..Sé cité. £ D. Juan Manuel de la Raona y Doña María Ma pesos fuertes. - nuela Rúiz, que en 3 de Agosto de 1809 hicieron retener en la oficina general de Renovación: dos Vales Reales, uno de 400 pe ______________________ ANUNCIOS. sos no consolidado húmero 11,851, y otro de aoo consolidado número .$iQgt de la crea…</t>
  </si>
  <si>
    <t>Ma, Salvador</t>
  </si>
  <si>
    <t>Salvador Ma</t>
  </si>
  <si>
    <t>…sado cisco Javier Aiicll.nD. J,osef Cavanilles.=:Regjstrada: D. Salva ningún buque, debereis asegurar la tripulación, despachar ¡os pa dor María Granés.=Tcnicnte Canciller mayor ; D. Salvador Ma peles al tribunal del Almirantazgo, y darme cuenta inmediatamen rta Granés. . ,■ te de lo ocurrido. =(.F/V/m&lt;íJo. )= C. E. Fleming, vicealmirante Publicación. • comandante en gefe. En la villa de Madrid ¿31 de Marzo de 1830;ante las puer A los respectivos cap…</t>
  </si>
  <si>
    <t>Mabe, Felipe Bernedo y</t>
  </si>
  <si>
    <t>Felipe Bernedo y Mabe</t>
  </si>
  <si>
    <t>…a echado de ver el'mundo D. Alejandro Aguado. que el cuerpo de la nueva república se halla mas vacilante y que D. Salvador de Zea Bermudez. bradizo que ló que comunmente se créia. D. Felipe Bernedo y Mabe;' * Otras deducciones no menos absurdas hacen los papeles revo D. Mauricio Cirios Onís. lucionarios, cuando discurren sobre el suceso deque hablamos. F). Josef María del Castillo. Todas se dirigen ¿ persuadir la seguridad de la república mejicana; D. Antonio…</t>
  </si>
  <si>
    <t>Mac-Shechy</t>
  </si>
  <si>
    <t>…de agua.” La-Bourdonnaie y Bourgoing; los gefes de escuadrón Royer, Nota. Las marcaciones arriba citadas son las del compás. St. Julieu y d’Andre; el. coronel d'Hanache; teniente coronel Mac-Shechy, y gefe de batallón Magallon. (G. de F.) ESPAÑA. ___ El día 8 del corriente señalado para prestar juramento en audiencia pública los ministros del tribunal Real de Poitiers,al Madrid 27 de Setiembre. tiempo de pronunciar Mr. Descordes, primer presidente de aq…</t>
  </si>
  <si>
    <t>Maca-ciones, Melchor de</t>
  </si>
  <si>
    <t>Melchor de Maca-ciones</t>
  </si>
  <si>
    <t>…l zelo de los distritos con el"!ejemplo evidente de' y X&gt;. Josef .Pellicer. ; ^ 1algunos que el mayor número de años han pagado sus contribu j 10. .p.; Pedro González de. Mendoza, D. Melchor de Maca-ciones é impuestos con dinero sacado de los árboles silvestres, de naz , Fr. Francisco. Jiménez de Cisneros , Vasco Nuñez de Val-mostrándoles que'todos podrán hacerlo mismo, si se ocupan’ en boa , D. Josef Carrillo de .Albornoz y Hernando Alarcon.las plantaciones qu…</t>
  </si>
  <si>
    <t>Macartney</t>
  </si>
  <si>
    <t>…oco á aquella ciu imperio hay poca tranquilidad, porque el viejo Soung-Tchoung- dad , si.ya no está en ella. En esta se sabe que el gobierno francés tang, el mismo que acompañó al lord Macartney cuando fue de piensa formalmente en la exjjedicion de Argel, y se teme que esto embajador áPekín,ha recibido orden de marchar á aquella parte. sea causa de que falten los subsidios que anualmente pagan las re La situación del comercio en el mediodía del imper…</t>
  </si>
  <si>
    <t>Machado</t>
  </si>
  <si>
    <t>…), y venidas de alto origen de la ciudad de mentos fueron mandados por Revenga desde Curazao, y el emba Méjico, que confirman la derrota de las tropas del gobierno por jador es el coronel Machado. Estas son noticias algo viejas, por el general Guerrero, quien habia ganado dos victorias en el Sur. que ya sabemos por Bogotá que el general Silva fue pasado por las Nueve oficiales del ejército han sido arrestados en la capital, acu armas en Tachira por or…</t>
  </si>
  <si>
    <t>Madraza, Joscf de</t>
  </si>
  <si>
    <t>Joscf de Madraza</t>
  </si>
  <si>
    <t>…a, cual no director general del Real musco de pinturas y del establecimiento se habiá exper i mentado muélios alíos hí. I.as' acciones del banco biográfico,- y tl director de-cste D. Joscf de Madraza, salieron .que quedáron la víípérn dé il io á 12 19. bajaron á 1140, el 5 á recibir á SS. MM., que se dignaron pasar por todas tas oficina* por ib¿ á '9^, y el 4 i 84 sin compradores. Con este motivo una y examinar cuantas operaciones se practican en ellas. S…</t>
  </si>
  <si>
    <t>Madrazo, Josef de</t>
  </si>
  <si>
    <t>Josef de Madrazo</t>
  </si>
  <si>
    <t>…l Portel 1 y pueblo de.Muralias, adonde llegó álas once marca mayor avitelado, litografiado por el que acaba de pintar dé 1a nodie del dia 10. Hizo desarmar á los rebeldes,y mandó D. Josef de Madrazo, pintor de Cámara del Rey nuestro Señor: conducirlos á Perpiñan, en donde entraron al abrirse tes puertas su procio 20 rs. vn. Se halla de venta en el almacén de estampas ej 13. Pero una partida de ellos en lugar de obedecer, pudo esca- : de los suizos, callé…</t>
  </si>
  <si>
    <t>Madroño, Antonio</t>
  </si>
  <si>
    <t>Antonio Madroño</t>
  </si>
  <si>
    <t>…íA D. Pedro Palacio.- ■L D. Josef Perez Navarro.' ' ; ¡ Ibarra. ... ■ ’ - ■.'.■■■ .¿-m- ■ -.* D. Josef Alcon. ¡ ,y ,r —El Hijo incrédulo convertido por su Padre: a.° y ó Ip^n.o to D. Antonio Madroño. ..i’ ■! ■ - ,, .. _ mo , que sirve de ejercicio cotidiano,y contiene la .explicación . D. Francisco Obregon. *•. .• de la misa, oraciones para oirla , los sal;no&amp;. penitenciales, praoio-^ • D. Ciríaco Patero. ¡ ,,r, • ne^ para recibir los Santos Sacramentos,…</t>
  </si>
  <si>
    <t>Maestre, Francisco</t>
  </si>
  <si>
    <t>Francisco Maestre</t>
  </si>
  <si>
    <t>…Rey D, Alon duque de Gor, teniente de S. A. R, el Sermo. Sr. Infante Don so , con 1.a glosa del Lie. Gregorio López. Esta obra se publica Carlos María, por el profesor de la clase D. Francisco Maestre, con especial permiso de S. M., bajo del exámen y aprobación de por .el discípulo de la misma D. Salvador Amador, y la oda que la inspección general de Instrucción pública., llevando en la; por á su conclusión recitó el Sr. conde de Torre-Marín , fiscal de la…</t>
  </si>
  <si>
    <t>Maggio</t>
  </si>
  <si>
    <t>…berina. Tenia gozará de todos los derechos políticos, administrativos y mercan-' cerca de 52 años. . . . ' ■ ' tiles que son anejos á una completa independencia. 2.a En conside El Sr. Maggio, napolitano, ha inventado un mecanismo que ración á estas ventajas que se conceden al nuevo Estado, y defirien colocado en las calesas, birlochos y otros carruages de dos ruedas,, do al deseo que ha manifestado la Puerta&lt; de que se reduzcan las hace que en la…</t>
  </si>
  <si>
    <t>Magnan</t>
  </si>
  <si>
    <t>…desgracias que amenazaban i del dia 21 salieron de la ciudad las compañías de preferencia que Francia consiente en retirar los decretos y disolver el ministerio; á las órdenes del coronel Magnan habian protegido el desembarco, hace mas, abdica la corona, siguiendo su ejemplo el Delfin. Por sosteniendo sin cesar hasta el último momento el choque del ene consecuencia de estos sacrificios llega á ser Rey el duque de Bur migo, que habiéndose reforzado, o…</t>
  </si>
  <si>
    <t>Magnus</t>
  </si>
  <si>
    <t>…ablá El barón-de- €*rpolan, director general de postas, que tam ramos del principal de estos beneficios, por seicél que da valor i bién habia fallecido, ha sido reemplazado por el conde Magnus . todos los demas; á saber, la perfecta y suspirada tranquilidad de de Stackelberg. que goza Portugal desde el feliz momento en que la voz augusta de nuestro amado y legítimo Soberano serenó el horizonte políti , ITALIA. , ' co dé la» patria , ahuyentando par…</t>
  </si>
  <si>
    <t>MahmuJ, Leopoldo</t>
  </si>
  <si>
    <t>Leopoldo MahmuJ</t>
  </si>
  <si>
    <t>…ofi habían tomado un aspecto favorable las negociaciones. (Courier.) cial de 1» fragata ¿fuquesa de Berty, hablando de este enviado de . TVsA» que se divulgó la noticia de que et príncipe Leopoldo MahmuJ, se explica del modo siguiente; había renunciado la corona de Grecia, era fácil conocer que la - » Los que creen que todos los turcos son altos y robustos; que conducta de S. A. R., al mismo tiempo que causaba una gran todos tienen barbas largas, y hermosos o…</t>
  </si>
  <si>
    <t>Mahon</t>
  </si>
  <si>
    <t>…liegos.para el almirante ingles, quien hizo partir al momento un El cuartel general de nuestra expedición contra Argel será barco de vapor con pliegos. para su-, gobierno. Que él' almirante Mahon. salía mañana para Argel con cinco navios, dos fragatas- y dos ber Ninguna bandera europea ha tremolado sobre los muros de gantines. ... _ . - Argel desda el año de 1515, época en que Barbaroja se apoderó El Dey de Argel no ha permitido al. cónsul-ingles'qué…</t>
  </si>
  <si>
    <t>Mai-</t>
  </si>
  <si>
    <t>…ión de su empleo de ■ 1 .La Gaceta de Lausana teñerc lo que sigue: Ministro de Estadopy renunciado la pensión de n9 francos que . 1 »El dia 6 salió de Paris para Berna el teniente coronel Mai- gozaba como Par de Francia. (G. de F.) llardoz, encargado de interceder con el Directorio federal de los Cantones á favor de los regimientos capitulados. Mrs. de Tschann CAVAXA M too DIPUTADOS.__Sesión del dia 18. y de. Maillardoz han sido recibidos por el Sr…</t>
  </si>
  <si>
    <t>Maison</t>
  </si>
  <si>
    <t>…tablecer la tranquili c/u¿s establecidos en París después de la revolución. (Cotidiana.') dad han tenido un feliz resultado, pues todo ha vuelto á en.rar ____El Rey ha nombrado al mariscal Maison su embajador cer en el orden. El 9 í medio dia llegó á Richmond el duque Gui ca de la corte de Vicna, y á Mr Bertin de Vaux, individuo de llermo , i consecuencia de habérsele expedido un correo con plie •la Cámara de Diputados, su ministro plenipotenciario ce…</t>
  </si>
  <si>
    <t>…ían riana de los Países-Bajos. hecho una excursión hácia el parage en qué estuvo acampado el «-—.Los comisarios nombrados por las Potencias aliadas, pan año pasado el ejército del mariscal Maison; hallaron un arroyo demarcar los nuevos límites de la GreCiason: por parte de Fran cristalino, una cascada, casas de labor,! la tierra cubierta, en mu cia el Jbaron Lostendes , -teniente coronel, y primer ayudante de chos parages de laurel rosa, de plantas.de…</t>
  </si>
  <si>
    <t>…á de nuestro El Sr. A. Aguado, banquero de la corte de España, ha en buen Felipe.” (Cotidiana.) tregado en el tesoro por via de anticipación, y con solo el des ——Se asegura que el mariscal Maison no irá á Viena, porque se cuento de un 4 ppr 100 al año, los dos millones‘que el gobierno propone hacer su dimisión de Embajador cerca de la corte de español debía pagar en i.° del próximo Enero, para la amortiza Austria. (Idem ) ción é intereses vencidos en…</t>
  </si>
  <si>
    <t>Maisson</t>
  </si>
  <si>
    <t>…de omisioñ. v á Mr. Láfiite secretario'de Estado y del despacho de Hacienda, Art. ? 9. Los visitadores serán responsables á los daños que ▼ presidente del consejo de Ministros; al mariscal Maisson, Par de adviertan y no denunciasen, asi como lo son los celadores de los Francia, secretario de Estado y del despacho de Negocios extranque observan y no participan á quien corresponde. geros; al conde de Montalivét, Par dé Francia, secretario de Es Art. 30.…</t>
  </si>
  <si>
    <t>Májcolm</t>
  </si>
  <si>
    <t>…érrita det Altar y del Archipiélago; y en fin que sin duda el almirante de Rigny no se Trono, erigió á&gt; su nopibre ún glorioso y perpetuo monuiiiento. hallaba mas dispuesto que el almirante Májcolm á reconocer el blp- Reuniendo en su augusta Persona tan preciosos derechos á Ja Vene queo.de los griegos. Mas antes de mirar estas noticias como ciertas ración y acatamiento tíacional, ínó Iwbrá necesidad ivfésenúmerar bueno será .aguardar que las refiéraotro…</t>
  </si>
  <si>
    <t>Malcohn</t>
  </si>
  <si>
    <t>…mucho movimiento en sus escuadras: la ferio de lo interior (Monitor). mayor parte de estas se reunirá en Malta. —, -Ayer antes de ir S. M. i misa recibió en audiencia particu »E1 almirante Malcohn , que habia obtenido licencia tempo lar ál conde de Loewehhielm, enviado extraordinario y ministro ral , permanecerá mandando la escuadra: casi todos los buques ru plenipotenciario en Suecia, que le entregó una carta, en que su sos regresan al Báltico: de est…</t>
  </si>
  <si>
    <t>Malcolm</t>
  </si>
  <si>
    <t>…s condecoradas, inspiróla .augusta ta. Se dice que la escuadra rusa pasará del Archipiélago al mar presencia de S.'M. , quien asi que recibió nóticia de esta desgracia, Negro___El almirante Malcolm ha recibido nuevas instrucciones se dirigió a caballo al lugar del incendió, acompañado de su esta de la embajada, inglesa de Constantinopla. ¡ do mayor y de su ¡guardia, dando en esta ocasión, en que S; M. __Soti dignos de atención algunos: párrafos de la pa…</t>
  </si>
  <si>
    <t>…tración., síño"cafcomidos de envidía porque ellos no po que sin duda habrá obligado al lord gran comi$ar¡o á: pedir nue dían hacer otro tankx •• -■ r- vo*' refuerzos de tropas. El general Malcolm ha enviado algunos na Entre las demas causas á que atribuyen los de las comisiones vios de su escuadra-i Corfú. el deplorable estado de la hacienda 'pública se encuentran las si Se dice: que los alínirant« han resuelto intervenir én tos choguiente*: kú.» La f…</t>
  </si>
  <si>
    <t>…is de línea, una fragata y dos bergantines. Algunos buques de guerratas. Pqr la tarde salieron los augustos víageros i ver la catedral, in jjeses han salido también para Malta, El almirante Malcolm esel solar de la casa del-Cid, el.arco de Fernán González, el pala taba i principios de Febrero en Nápoli de Romanía con un naviocio de los Condes' de Castilla, y finalmente pasaron al convento y alyunos buques ligeros. El Volare -y-Xs. Sorpresa , buques fran…</t>
  </si>
  <si>
    <t>…s tnagoííeos festejos qué&amp;lijse hit feron los días de Forbin, director del Museo. (Cotidiana.),__ , ~0.. ¡_ 21, 22 y 23 de Febrero, con motivo del venturoso enlace de nuestro - El almirante Malcolm se baila en_elgqlfodc Palma fcn la augusto Soberano con nuestra muy amada JypVA RoSa,María isla de Cerdeó») con un paTÍO di tres puente* y dos de.75 cafio? Cristina- Posteriormente hemos visto la relación impresa 4p„&lt;*¿-;ajs ses. Dicen que. ha escogidojcsja p…</t>
  </si>
  <si>
    <t>…prendido e^te importante trabajo, y no hay duda, que lo llevará : Por .un budhe que llegó á este puerto en estos últimos día», Ó cabo. , procedente de Malta , se na sabidó que el general Malcolm se es ... ■ Se asegura estar muy cerca el dia en que se hagan varias mu taba disponiendo para regresar i Inglaterra con una parte de la danzas en la composición del ministerio. Por lo que hace á no encuadra qtie manda. sotros nos parece muy. probable, pue^ ha…</t>
  </si>
  <si>
    <t>…glesa, que según se. decía, venia á apoyar esta petición; por el y asi pnretie quéhi -dado piarle 'de ellos al embajador de Rusia, contrario, aun perm anece tranquilo’cñ Malta el general Malcolm, desde cuyo momento k&gt;» oficiales superiores han empleado toda su 7 las tropas de tierra'inglesas qué estaba n en esta isla han sido en úfluepéia en desengañara á los griegos y búlgaros, haciéndoles ver viadas á lar islas Jónicas, en donde han reforzado las g…</t>
  </si>
  <si>
    <t>Malcolm.'Otro</t>
  </si>
  <si>
    <t>…n á Petersbnrgov. ^on instruccrones réiativas á la Q^ciitpira el lofdícótnlsario de las En Constantinopla se opina que la Puerta hará venir inmedia -islas, hr ¡tánicas,-y .para el almirante Malcolm.'Otro correo rusó tamente dipiirados servios para arreaUr. definitivamenlei el asunto .sé.e'ól'wrcí L de los distritos que deben reunirse a la Servia conforme :al. tratado Jauiente -v¡ j:■?■ v. j^qrtapciatde'AndripÓpollS. ‘t : —-'rófA . Víl»íf CC.-V.I -Ms’'; . vn:t…</t>
  </si>
  <si>
    <t>Maldonado, Josef Muñoz</t>
  </si>
  <si>
    <t>Josef Muñoz Maldonado</t>
  </si>
  <si>
    <t>…on. *•. .• de la misa, oraciones para oirla , los sal;no&amp;. penitenciales, praoio-^ • D. Ciríaco Patero. ¡ ,,r, • ne^ para recibir los Santos Sacramentos, ;con la; explicación del, D. Josef Muñoz Maldonado., , .. , f , Padre nuestro &amp;c. Se halla ya de venta, y podrán acudir, á reco- : D. Manuel de Gavina. ; gerlo los suscriptores á jas librerías .siguientes: MadridRazóla; D. Joaquín López Vázquez. ¡,- t { Zaragoza,,Rolo; Barcelona Brusi y; Sauri; Valencia, Cabr…</t>
  </si>
  <si>
    <t>Maldqnadó, Joaquín Blanco</t>
  </si>
  <si>
    <t>Joaquín Blanco Maldqnadó</t>
  </si>
  <si>
    <t>…. las huérfanas dc¡ militares -y ‘ patriota»..que: mur ieren,en defensa de; D. Antonio Pii de Car.ibassa. ' la justa causa en, la gueira.de la indepérdencia , cupp; en^suerte dpi, D. Joaquín Blanco Maldqnadó. . .'i,11'." (‘' ' ■ ' primer extraCto.de la de este día á María Manuela Rj^na. Morer, Cruces supernumerarias )íe Catlojjlfl.. ■ . np, compr.e.ndida én lat ;derlos víctimas del ,Dos, de Mayo de 13o3 D. Tomas Infante. ‘l ' en Madrid^ -n.-a .-bidhst ws. . r-, D…</t>
  </si>
  <si>
    <t>MaliéJ-</t>
  </si>
  <si>
    <t>…cuanto se hallen prontos á darla vela.-Uno de ellos capduce áMr. cir en algunas de ellas un sktema politicé;, que tenia ¿ su .favor-la Villeblanblie ;■ primer áyudante del contra-almirante MaliéJ-. mayor parte de los habitantes ;y es bien seguro que no tiene la,njc- - r. [-Conofecha'ai del pasado escriben1-de, Tolon-.lo.que. sigue¡: aor idea de mancillar su. gloria nacional, cambiando de'sistema. • ■ ,»Et ministró,cfo Marina ha prevenido, á los gefes e…</t>
  </si>
  <si>
    <t>Mallet</t>
  </si>
  <si>
    <t>…sión francesa á expensas del gobierno francés, y ta perpetua de idem 74. que se le asegurase la protección, especial contra todo ataque de ____ El 24 ó el 23 partirá para Tolon el almirante Mallet, ma parte de los turcos. Era difícil acceder á estas proposiciones por yor general de la escuadra de Argel, con el fin de inspeccionar el que chocaban con los principios que hasta el dia lian manifestado las armamento de los buques; pero el almirante Duperré…</t>
  </si>
  <si>
    <t>Maltraídos, Gabriel Gonzaler</t>
  </si>
  <si>
    <t>Gabriel Gonzaler Maltraídos</t>
  </si>
  <si>
    <t>…D. Manuel Armero. ■ -¿ f ___Los que se crean cort derecho á los bienes de D. Minuel LuD. Manuel Pardo. , . y f ciano de la Torre, que falleció abintcstato en esta corte, se pre- . D. Gabriel Gonzaler Maltraídos }.- ¡ ¡ sentarán á deducirlo en c£, término de *o dias ante elSr. DiezPra- , D. Juan Miguel Serrano. r dq por, la escribanía.de pama; pues do.!lo. contrario les parará D. Josef María Sánchez Cháyfjí.; f perjuicio.' &lt;: • . T . :■ -'i; b i:¡ D. Antonio Torio. .…</t>
  </si>
  <si>
    <t>Man</t>
  </si>
  <si>
    <t>…gítima preparación en las boticas, y los sistemas que hati grandes plantíos sobre las variaciones de-la-atmósfera: y cuantos adoptado lós más célebres profesores. Dala a luzél Dr. D. Man,uel dis’ritos que se han esterilizado por la sequedad prolongada, ó por Hernández dé Gregorio, boticario en esta corte. Véndese á ió falta de abrigos, gozarían los mejores y mas abundantes frutos si reales en rústica y 20 en pasta en Madrid librerías' dé Perf…</t>
  </si>
  <si>
    <t>Man, Luis Fernando</t>
  </si>
  <si>
    <t>Luis Fernando Man</t>
  </si>
  <si>
    <t>…iere -hacer en adelante las modificaciones que exijan den expedida por Estado, para que se permitiese la libreintrQ- circunstancias; : . r . 'duc£¡on del equipasgr perteneciente á D. Luis Fernando Man, mjque fue de Berlín; y con el fin de evitar los,abuSO% que tal NOTICIAS EXTRAnGERAS. ,jipdrijp¡mtpet*rse par los individuos del cuerpo diplomático, ,,3. _ i:-'-.;,:.' TÜXQHIA. .c*cy&lt;&gt; gj. Consejo qqc,mientras la comisión; nombrada presenta,el jUgegjóque^se J…</t>
  </si>
  <si>
    <t>Mana</t>
  </si>
  <si>
    <t>…, pues; la' ’aütorída&lt;f;'mjlítar• sé ha por ahora el’principado no tiéne la' honra d&amp; que la Señora .‘apoderado de élpirrá cónvertirto énciíartél-; en dondé se ccflOcá'rá -Infanta Doña Mana lsabel Luisa 'se titple su Prinfwi ,Tconfia en "parte dé la tropaqué’deün momento 4-otro se ‘espeta; értésta cíti- 'queila'divma Prqvidencta pronto rconaíderá:» Vi JA mar varon á dacli &lt;Se temt algó dé parte d8 España hhfr En los distritos deCé- qú¡e» proclam…</t>
  </si>
  <si>
    <t>Manaban</t>
  </si>
  <si>
    <t>…s necesidades que parecía imposible pudiesen Atracan........................................ ............... 11,000 100,000 soportar; y aspirando las precitados señores comandante general Manaban, Ye, Tavoy, Tenasserim........ 21,000 51,000 D. Josef Arizabalo, y teniente coronel Lorenzo Bustillos á ha Assam y sus dependencias..................... 45,000 150,000 cer cesar la efusión de sangre, y economizar los enormísimos gas Malacca...................…</t>
  </si>
  <si>
    <t>Mandeville</t>
  </si>
  <si>
    <t>…la sociedad de la reforma protestante salida de S. M. de Berlín había nombrado ministro de Hacienda i Mr. de Maasen, presidente del Consejo de Regencia. una junta presidida por el lord Mandeville. Parece que el objeto Se asegura -que toda la reserva del ejército de la expedición de esta reunión fue tratar sobre los medios que debían emplearse para contener los progresos del catolicismo. •de Argel ha recibido ya.Ja orden de regresar 4 sus respectivas _…</t>
  </si>
  <si>
    <t>Mangino, Rafael</t>
  </si>
  <si>
    <t>Rafael Mangino</t>
  </si>
  <si>
    <t>…lida..explanada de maderos después se principiaron las sesiones. Los nuevos ministros son: Alapara servir de apoyo i la hendedura misma, y de bóveda cubierta man,el,general Teran, D. Rafael Mangino, y D. Ignacio Espi al paso qué se desaba facilitar; logrando de este modo abrir el nosa. (Jdtm') paso y asegurarlo. Cuando se haya desembarazado otro tercio de _ En. ota semana sale para Francia el príncipe Leopoldo; allí milla más y se haya llegado ¿ un pozo…</t>
  </si>
  <si>
    <t>Manie, Juan Bautista</t>
  </si>
  <si>
    <t>Juan Bautista Manie</t>
  </si>
  <si>
    <t>…stán. Las autóridades.Trancesm hhn recogido ;las ar rio les-parará perjuicio. mas que «tabea en varios pueblos de la frontera! para depositarlas —Secitaá los herederos del difunto D. Juan Bautista Manie m ci'anénal de marina ; y asi: todo esto como las lágrimas de sen res, maestre de víveres, que fue del navio de Sr M. nombrado el timiento que derramad ,'íos/revolucionar¡os «migrados al ver tan Bakama i pata que en e) -término de 30 dias comparezcan en el dá…</t>
  </si>
  <si>
    <t>Manual</t>
  </si>
  <si>
    <t>…). Trigo de 38 i 44 rs. .fanega: ce*, Un Ecce Homo, dcl Güerchino, ó rs. badá de aoá 24: id. vino, de38 á 60 arroba: accite de.30 á40 Una Magdalena, oor Mateo Cerezo , grabada por D. Manual reales id. Alegire; y un S. Gerónimo, por Penda, cada una ó n. (lr &lt;«e* ' Cuenca__Belmente. Trigo de 36 i ji.n. fanega el superior: timará,") cebadada 17 á,18: vino de 14 á íg g arrobo. Cuenca. Trigo de 30 á 32 rs. fanega el superior: cebada de 14 . Real cédu…</t>
  </si>
  <si>
    <t>Manuel</t>
  </si>
  <si>
    <t>…' - .nm ‘ ’ mediatamente para su entrega.1 .•! t.j v..i. -i-. ' • . ■.&gt;&gt;/ , i.non tf'.^ranada^»^Do&amp;^Bbíí4;j ^Navas del Marques, D. Benigno -B&amp;JÉIÍW? ¿é^Qurrós, caiítav' Ayamonte, D. Manuel pomínguez, bacalao. ANUNCIOS. &lt; - — — » « v * 1 T? U MAvwneii «Mr Idem , D. Antonio Mendizabal, sacacorchos. se’Vxpres^ní -Ti:)! o: iÍ!ít¿Ji./n ¡v&gt; CrttríoTí -bh .-.-.i ;¡ Inttiior..; ó 7*on&gt;,n^T. |dejnq,US Gr#gorio.'i(?arci£ fl^arimo^ de¡ ,Z$rr*llip, figeqSr…</t>
  </si>
  <si>
    <t>…consta de i9 vecinos poco mas ó me-- primer extracto de la de este dia á'Dofía María Priego, hija del nos: su dotación consiste en 9® rs. anuales, pagados j&gt;or tercios,•' teniente coronel D. Manuel, muerto en accion.de guerra. ■ les 6Q del caudal de propios y los g9 restantes ae los demás fon dos públicos; ademas 200 rs. que paga el convento de religioSls de Sta. Clara incluso en la misma población, y libre de toda c6n-' CAMBIOS DEL DÍA. tribucion. Los…</t>
  </si>
  <si>
    <t>…MM. en la tir vivamente la necesidad de obrar óo# mucha reservó' eñ' este biblioteca privada de dicha iglesia catedral ,-en la que el bibliote-' asunto importante. ■ °* «^rio. Dr. D. Manuel, Vázquez les esperaba á su «arada , y en S. M. espera tenga» en consideración los mate qué han pro tre los diferentes códices manuscritos eú idioma italiano que les ducido el.desarreglo de la temperatura yy otras causas, cuyo reine-, presentó, leyeron por un…</t>
  </si>
  <si>
    <t>…\t de Pinós, primer caballerizo de la Reina nuestra Señora, y el L^Dicen que el .consejó de comercio de Leon sc ocupa .en exa^ brigadier de infantería, gobetñáddf de dicha ciudad, D. Manuel mtnár,si seria conveniente permitir&lt;lfl libre exportación,dp la seda, de Ena; habiendo manjl'pstado el prin(?roi SS. MM. lossemimienÍQW9 consecuencia de la libré iinpprtacipn.dé lasscdasextrangeras. t^deamot y lulUd'quc animan á&lt;su« hahitautes convo .lo t&amp;nen…</t>
  </si>
  <si>
    <t>io8 ca, por el de D. Manuel 'FelipeA'rias, i D. Maiiúci Pozó» Por Reales decretos se ha senndo ei'Rlhr npcstro $eÍ6r nomEl Rey nuestro Sefior, en atención i los méritos y distinguís, das circunstancias de D. Benito de Pirido Ulloa de Ugarte, decano de los gentileshombres de boca ycasa/d…</t>
  </si>
  <si>
    <t>2x6 .. r .. •' En conséouerick, deSpuesde tomar las disposiciones conve | \ Francfort! 6 deAb.ril. ¿ nientes, el general Manuel, gefe uc la línea y del territorio de 1W " Parece que el gabinete de Munich há enviado al nuevo cosacosdelmar Negro, salíérá fines de -Enero último con' 'gng duque de Badcm una declaración * protestando formalmente visión, atacó á la tribu circasiana llamada…</t>
  </si>
  <si>
    <t>…é bada Vale;» ’ *ii tampotó iníSgutib coh firmé éff blanco- Burgos Sres. Puente y hermano. e, » Los inícreiadós cuidarán muy particularmente de no in Cádiz........ ............... D. Manuel y D. Rafael de la Piedra, hercluir en una mísmapirtida, cdnlos Vales renovados en estampas t . , .......... . manos. .... dei.° de Abril de esté añd. lós que todavía se.halian en las dé Canarias................. D. Francisco María de Herrera. Enero, Mayo y Setiembre dé i…</t>
  </si>
  <si>
    <t>…mes. deBraganza; pero añaden que no lo saben de cierto, y por lo . En el caso de,reunirse varios fabricantes para presentar de tanto no puedo asegurarlo. (lomo el coronel graduado D. Manuel consuno alguna proposición, acompañarán á ella los documen Cerbela, que mandó la acción da Viana del Bollo, no haya cesado tos correspondientes á cada uno en que asi lo justifiquen , y ade en su constante Operación de perseguir á'los malvados, no ha te mas un…</t>
  </si>
  <si>
    <t>Manuel, J.</t>
  </si>
  <si>
    <t>J. Manuel</t>
  </si>
  <si>
    <t>…umildad, capitán D. G. FerSS. MM. Sicilianas. rer , de id., con azúcar , añil y otros efectos; bergantín español Mañana domingo el príncipe de Castelcicala, embajador de S. Pablo, capitán D. J. Manuel, de Matanzas, con azúcar y ca Nápoles, dará un gran convite á sus augustos Soberanos, al que fé ; y las fragatas también españolas Victoria y Asia (a) lea, capi asistirá todo el cuerpo diplomático. (M. de C.) tanes D. J. Ramírez yD P. Sevilla, de Manila, con…</t>
  </si>
  <si>
    <t>Manuel, Juan</t>
  </si>
  <si>
    <t>Juan Manuel</t>
  </si>
  <si>
    <t>…ne é tro1 consumir ért él gastó doméstico-tódá la leche Requena,DI FránciscoMaiíía', sedas teñidas. : ' qué" dan la^valja? ó,'invertirla én eLal¡mentó y en hacer cón ella Granada, D. Juan Manuel (Calderón, cáñamo en rama y manteca, nata f queso j es punto 'cuya decisión pénd¿ de las cir lonas. cunstancias. A un labtadpr que- no' tenga’ hijos, ó qüe tenga uno Sevilla, I). Pedro Perríer, guantes. solo, podrá convenirle hacer manteca.'Lá nata cón ei' fi…</t>
  </si>
  <si>
    <t>…ales pápela__Deuda consolidada con Ínteres de ei pues pasado, les parará el,pérjuicio que haya lugar. por 100 á dinero 50 á 51.—Acciones del banco , c?*** una ip ^ —. ..Sé cité. £ D. Juan Manuel de la Raona y Doña María Ma pesos fuertes. - nuela Rúiz, que en 3 de Agosto de 1809 hicieron retener en la oficina general de Renovación: dos Vales Reales, uno de 400 pe ______________________ ANUNCIOS. sos no consolidado húmero 11,851, y otro de aoo consolid…</t>
  </si>
  <si>
    <t>Manuela</t>
  </si>
  <si>
    <t>…topia .de Pttz. Sototnayor, vecina de Pedraza de la Sierra, como tomos en 4'.0 :de orden y á expensas! del Reí nuestro Señor, poco madre, tutora y curadora de sus hijos D. Pedro, Doña Manuela antos de|o g; de Diciembre; et\ que después de una enfermedad y Doña Rosa Velasco.__El marques de Lozoya,. D. Francisco prolija^aerniraó su vida en; Madrid, á los So.afios y gé mescsidé Gutiérrez Ordoñez y D. Angel del Castillo, interesados en el edad .JCitá…</t>
  </si>
  <si>
    <t>Manzi</t>
  </si>
  <si>
    <t>…continúan con mucha fue, tan aplaudido en otro tiempo, asi como de su proyecto dé actividad y con el mejor suceso las excavaciones que Mrs. Fossati ante-union. (The Couritri) y el caballero Manzi han emprendido, bajo felices auspicios, en __Se lee en el Court-Journal lo que sigue: sus posesiones situadas en el término de la antigua Tarquinia, cer «Nada de nuevo se ha traslucido concerniente á las negociadoca de Corneto. En las termas, cuya tercera par…</t>
  </si>
  <si>
    <t>Mar, A.</t>
  </si>
  <si>
    <t>A. Mar</t>
  </si>
  <si>
    <t>…a Historia de la guerra dé la división real de Navarra contra nados, encargados en continuar sus trabajos acerca del local que el sistema llamado constitucional y su gobierno, por D. A. Mar debería preferirse para la situación de aquel, manifestaron las nue tin : un tomo en 4.° á 14 rs. en rústica- Se hallará en la librería vas ideas y observaciones que hablan reunido sobre este objeto. de Viana. Se leyeron tres observaciones sobre la evulsion e…</t>
  </si>
  <si>
    <t>Marcq, Felipe Saint</t>
  </si>
  <si>
    <t>Felipe Saint Marcq</t>
  </si>
  <si>
    <t>…Gregorio. la bulliciosa república reunidas bajo el mando de sus principales Excmo. Sr. Conde del Venadito. caudillos, no habrían podido rendir á tan corto número de realis Excmo. Sr. D. Felipe Saint Marcq. tas , hasta que al cabo de mes y medio hicieron las enfermedades, Grandes Cruces de la Real orden Americatta de Isabel la Católica. que inhabilitaron las dos terceras partes de la gente española, lo Excmo. Sr. D. Ignacio de Omulryan. que no lograron las arma…</t>
  </si>
  <si>
    <t>Marés, Manuel</t>
  </si>
  <si>
    <t>Manuel Marés</t>
  </si>
  <si>
    <t>…de Reales diligencias, adenus de mejorar varios puntos' del Idem, D. Josef Casas, retrato hecho con pluma. servició- ihterior, dirá mayor extensión á sus éttipresas, estableIdem, D. Manuel Marés, sulfato de zinc. ciendo alguna nueva carrera, si asi se lo permite el estado de lot Madrid, D. Manuel Navarro, alfombra hecha al bastidor. caminos. - “ v; Canet de Mar, Doña^isperanza Miser , blondas. '___ .El secundo y último tomo del Manual de Anatomía des…</t>
  </si>
  <si>
    <t>Margari</t>
  </si>
  <si>
    <t>…evos soldados hayan recibido su dros pertenecientes al Rxr nuestro Señor. primera instrucción, un segundo cupo está dispuesto para reem D. Diego Velazquez, retratando á la Infanta Doña Margari plazar aquella. De este modo se han procurado combinar los bue ta, hija de Felipe iv, pintado por Velazquez, y grabado por Au* nos principios de organización con el alivio de los pueblos y él douin, 36 n. progresivo asiento del servicio de reemplazos1; y tu p…</t>
  </si>
  <si>
    <t>María</t>
  </si>
  <si>
    <t>…e su familia, ya por los monumen El dia 17 de Enero último falleció prematuramente en esta tos de aquella monarquía, de los usos, leyes, costumbres, '.eligion corte la Excma. Sra. Doña María de la Piedad Roca de Togores é historia de su pueblo, nos ha trasmitido la única y preciosa y Valcárcel, duquesa de Trias y de Uceda , marquesa de Villena. memoria que ha llegado hasta nosotros de la América, anterior Era hija de los Excmos Sres. condes de Pi…</t>
  </si>
  <si>
    <t>…ldo; porSo^ hallarán en el almacén'de música de Hermoso.]berano , y ha adoptadoél prótoco!o dé las tres Potencias. • ; Já Rey de Inglaterra seguía lo mismo el dia 14 delcorriente; Doña María lsabel Josefina Vernimmen , viuda de D. Car los Henrique Francisco Vander-Borcht, hacendada ; vecina de AVISO..: Atnbéres , y que falleció accidental mente, en Bruiélas: el 5 de. J-iEl beque correó iédin. t.°, que llogó al puerto de Cádiz el a Jio.de 1819, ha…</t>
  </si>
  <si>
    <t>…icha columna se graben los duran los desastres que afligen 4 Portugal, dando margen á que nombres de los generales y oficiales superiores, asi del ejército co S. A. R. la Princesa Doña María haya vuelto otra vez á los bra mo de la marina que han tenido mando en la expedición, y los zos de su padre; por otra nos causa la mayor satisfacción la pro nombres y números de ios cuerpos, y navios que la han tomado; mesa que V. M. hace, de no aventurar el…</t>
  </si>
  <si>
    <t>Maríá</t>
  </si>
  <si>
    <t>…a de verificar el gnetnorja dél general Villavicencio será indeleble en los indivi1* condúrso.'! — " : ...... duos.de,la armada; y de noble ejemplo á los que hsyan dérnfttP ------ Doña Maríá^bérjosefináVerñinimen, viuda de D. Carlos dar en ella. Exacto y severo en ¡«'disciplina mílit»r,supo discéfs Henrique FrítíSIscbVá'ndtfr-llórCKt'i hacendada, vecina de Ambé¡nir IasJfaltas, hijas de la perversidad del corazon/de las qtié áéñ res ^'dué falleció…</t>
  </si>
  <si>
    <t>María, Ana</t>
  </si>
  <si>
    <t>Ana María</t>
  </si>
  <si>
    <t>…itare, auxi la phurda’Gúdiz ,en-; solicitud de que.se- exonere del derecho de lia reó consintiere'la'defraudación de-rentas provinciales, deresaMNildeioA' tina casa qué su hermana Doña Ana María le flcjó chbs de puertas ú otrO cualquiera' impuesto sobre los consumos ó en P*»»1o Real con la carga de dotar.uin sacerdote; conó rs. día- movimientos denlos frutos ó efectos’ det- reino, ó la de cualquiera rios-ádotn—oi.yroá lo mas, para celebrar una misa c…</t>
  </si>
  <si>
    <t>María, Carlos</t>
  </si>
  <si>
    <t>Carlos María</t>
  </si>
  <si>
    <t>…ismo otras muchas cosas muy úti nio está encargado de ejecutar en esta villa sobre el rio Ebro el les para el ejército expedicionario; ingeniero capitán de navio de la Real armada D. Carlos María dé M. Siciliana, deseoso de introducir en sus Estados las mejo Abajo, de que se habló en la Gaceta de 19 de Febrero del afir) ras que ha recibido en París la litografía, ha comprado por su pro último, se procedió á su bendición en 18 de Abril de eite año en p…</t>
  </si>
  <si>
    <t>María, Josef</t>
  </si>
  <si>
    <t>Josef María</t>
  </si>
  <si>
    <t>…lló, ' .-t Mr.Huskissonen el ministerio. r: , Granada, D. Manuel González, molduras doradas. ’ / .. ntAMCIA. ■ .1' . ' r- . Sevilla, D. Manuel Valera, tejidos de seda. ^ &gt; . Idem, D. Josef María,de la Calzada, pañolería de seda. : . . París 01 de Diciembre. , , Madrid , D. CristóbalrSedeñO', sedas teñidas. . *. ; consejo de Almirantazgo ha nombrado^ una comisión: de Granada , D. Juan Bautista Styologo, sombraos. 1 T , médicos de. la armada para qqé p…</t>
  </si>
  <si>
    <t>…éL trasporte dé los obeliscos conocidos bajo el nombre y Corte , vacante por fallecimiento de D. Manuel Josef Rubio, áde Aguja} de' Cleopatra. Entre los que le acompañan va un mé D. Josef María de-Zuaznavar,1 oidor jubilado del Consejo de Nadico llamado Mr. Botta; hijo del autor.de la historia de Ita varra; y para otra, también.vacante por ascenso de D. Antoniolia: este joven entra con ardor en la senda que han ilustrado Caspe y Rodríguez al Consejo…</t>
  </si>
  <si>
    <t>María, Josef Joaquín de Santa</t>
  </si>
  <si>
    <t>Josef Joaquín de Santa María</t>
  </si>
  <si>
    <t>…El 13 meentretové en instalar al nuevo. Bey, que nom oidor de la audiencia de Sevilla ¿ vacante por fallecimiento de bré antes de salir de Argel; y los do» dias siguientes los em D. Josef Joaquín de Santa María j al alcalde del crimen mas an plee en rewnomr los establecimientos de la ciudad y tus cerca tiguo de la misma D: Francisco Delgado, y para’ la última de nías; por este reconocimiento me aseguré que eré indispensable po igual clase, que por promoción détkiére…</t>
  </si>
  <si>
    <t>María, Luis</t>
  </si>
  <si>
    <t>Luis María</t>
  </si>
  <si>
    <t>…tanto estapués de las do» de la tarde llegaron SS. MM., y fueron recibidos felicitación como las anteriormente citadas,. han sido admitidasen el umbral de la puerta por el Excmcv Sr. D. Luis María de cop aquellas muestras de benevolencia con que SS. MM. corresSolazar, secretario de Estado y del despacho de Marina; por el ponden siempre á tan puras demostraciones de fidelidad y afecto.director del establecimiento D. Martin Fernandez de Navarrete, consej…</t>
  </si>
  <si>
    <t>María, Ramón</t>
  </si>
  <si>
    <t>Ramón María</t>
  </si>
  <si>
    <t>…e esta obra D. Josef Segundo Ríiiz,1 D,; Josef Luis Tordera, D. Julián se destina para el socorro de losniñosde lá Inclusa. Se vende en las Aquilino Peres, D. Juan AgiidÓ Múzqüiz, D. Ramón María librerías de Rosales, Hurtado, Cuesta y C¡fuentes: su precio 3 rs. Montero, D. Cristóbal Bordju, D. Josef Higinio Archc, D. Jo -------Trabas en lenguage antigyo castellano al augusto enlace de sef Antonio Uriarte, D. Manuel Flores, D. Ramón Navarretc y SS. MM…</t>
  </si>
  <si>
    <t>María.Cisneros, Josef</t>
  </si>
  <si>
    <t>Josef María.Cisneros</t>
  </si>
  <si>
    <t>…todavía deí modo mas. formal las yóccs Idem ,- D. Luis Astein;-piezas de máquinas deshilar lana.'" ' que. han corrido sobre Ja retirada de Mr. jfteí'y de la entrad» de 1 Sevilla., D. Josef María.Cisneros y ¿entiza; trilló, ' .-t Mr.Huskissonen el ministerio. r: , Granada, D. Manuel González, molduras doradas. ’ / .. ntAMCIA. ■ .1' . ' r- . Sevilla, D. Manuel Valera, tejidos de seda. ^ &gt; . Idem, D. Josef María,de la Calzada, pañolería de seda. : . . París 01 d…</t>
  </si>
  <si>
    <t>Mariano</t>
  </si>
  <si>
    <t>…erón por e tar ausentes , y solo concurrieron los concedido. r.\ La,artillería ha hecho, prqdigjos; y. nuestra escuadra, batiendo Sres. .D. Justo Josef Banqueri, D. Manuel Cortes, D. Mariano á Argeldurante tres dias^pqpde rivalizar,/coa la roemeria/ííela 0PH»ze|iMí.4e $ep61y.eóa, , y el. secretario de ella D. Juan López escuadra, inglesa de lord Exmouth. ,, \ :.j ■ .* Pefialver de la Torre.. •-..flítóf Jícho. Excrno^ §r. secretario del Despacho d…</t>
  </si>
  <si>
    <t>Mariano, Angel</t>
  </si>
  <si>
    <t>Angel Mariano</t>
  </si>
  <si>
    <t>…sociedad se mán , D. Inocencio del Moral y sus dos hijos, D. Josef Bernardo creta de que se h¿ hablado ; y los empleados otomanos se hallan Luna, D. Solano Moral, Di Narciso Luna, D. Angel Mariano confusos con esta peligrosa disposición dé Jos ánimos: de. aquí es Colina y sus dos hermanos, D. Pedro Ignacio Barros, D. Tomas que el bajá deScútari ,.generalmente temido por su crueldad, ha re Gordíllo, D- Vicente Mercado, D. Angel Mariano Pasos, Don cibido…</t>
  </si>
  <si>
    <t>Marín, Antonio Romualdo</t>
  </si>
  <si>
    <t>Antonio Romualdo Marín</t>
  </si>
  <si>
    <t>…ia desplegado se les enterará de las demas circunstancias y requisitos necesarios el maestro. (Se concluirá.) para ser admitidos á oposición. AVISOS. ____La junta de acreedores de D. Antonio Romualdo Marín, que El día i.° del corriente se ha abierto la matrícula general de se anunció en la Gaceta de 29 de Junio para el i.° del presente los alumnos de los Reales colegios de medicina y cirugía de San mas de Julio, se ha trasladado al 3 de Agosto próximo, en el mi…</t>
  </si>
  <si>
    <t>Marina, Ministro de</t>
  </si>
  <si>
    <t>Ministro de Marina</t>
  </si>
  <si>
    <t>…anceses que hay en el puerto usen la bandera tricolor, Con este motivo debemos repetir que se extraña mucho que aunque lo han pedido con instancia; y aun se dice que nuestro ca el Sr. Ministro de Marina dilate tanto publicar los. partes que pitán de puerto ha recibido orden para negar la entrada á los bu el almirante Duperré ha enviado en el bergantín Húsar, pues S. E. ques franceses que traigan aquella insignia. (C. de la C.) los ha recibido por extraordina…</t>
  </si>
  <si>
    <t>Marino</t>
  </si>
  <si>
    <t>…os en que debe practicarse rado formalmente contra el sistema monárquico, poniendo §9 la operación del trépano. El censot se manifiesta mas partidario hombres bajo las órdenes del general Marino pira marchar contra de dicho procedimiento, y cree que el autor limita demisiadoios Bolívar. La opinión- general es qiie todavía sé derramará mucha casos en que debe ejecutarse. Varios de los individuos concurrentes sangre.” • • expusieron las circunstancias…</t>
  </si>
  <si>
    <t>Mariño</t>
  </si>
  <si>
    <t>…va-Yorck de 10 de Agosto último trae las lucionarios esperar mas que un fin..tan desastrado: Sicut vitó 'fi siguientes noticias de América. áis ita. COLOMBIA. También dicen que el general Mariño ha mandado decir al presidente Mosquera que Venezuela se unirá á Nueva-Granada, Cartagena Julio 3 de 18jo. si Bolivar sale del pais. Despachó i V. esta carta con el pasagero N., porque bien sabe Se confirma la noticia que dimos en uno de nuestros números V. q…</t>
  </si>
  <si>
    <t>MarinsD, Francisco</t>
  </si>
  <si>
    <t>Francisco MarinsD</t>
  </si>
  <si>
    <t>…os Ocultes de e»«C, ^fiíe para conseg^iri nuestro SeRor.lo hice escribir por su mandado. Josef María' sus intehtbv tecihpeñcn ctr scqébr^r .la &lt;ksuhion.ayr^ los ,pr ¡nciptH Puig.s=D. Francisco MarinsD. Joscf Hcvia y Horiega.=D. Eran-) lesgefes ;MM/,ris: nosotros Jfallotd* yerno*.«tu cisco Javier AdclLscD. Josef Cavanilles.ssRcgistrada:: D. Salva—- poes que!todasttoadyuvemba4 jaofeolidai-y ht*cfrffliiyrchar l^,ip^ dor María Granés^cTeniente Canciller mayor:…</t>
  </si>
  <si>
    <t>Marmol</t>
  </si>
  <si>
    <t>…de, qui jos» sostuviese, el tes, siempre falaces y viles,'tenían arbolado, él pabellón Real, y gobierno de S. M. Ciertamente no había mas rebeldes en 1819 : puesto al désgráciádo comandante Marmol en el lugar del mando, que los que se hallabaq.con.las aímas en la mano. LosyHieblcs to para que engañado el dé la fragata, desembarcase, la ftópa , y sin dos estaban muy penetradqs de que;su sosiego y bienestar dependía riesgo quedase prisionera: (Ojalá hubi…</t>
  </si>
  <si>
    <t>Marmont</t>
  </si>
  <si>
    <t>…ijos. En fin, si la Cámara de los Pares el duque A. de Polignac; Mr. Kingtzinger; Mr. de la Rué, ayu quisiese decretar mi prisión, estimarla señalase para ello el fuerte dante del general Marmont; el conde de-Brissac; Mr. de Maupas; de Han en Picardía, adonde he estado mucho tiempo detenido Mr. Alfred de Damas; la Sra. condesa de Saint-Maure, y su cria durante la larga-cautividad que he experimentado en mi juventud, da; Mr. y M « de Charrette, y una c…</t>
  </si>
  <si>
    <t>…espués de algunas observaciones sobre otras materias de me ificaria probablemente por nuevas instrucciones.” ([Cotidiana.) nos ínteres se levantó la sesión. 3 Fl Belga dice que el mariscal Marmont, duque de Ragusa, se CAMARA SB IOS DIPUTADOS.__ Sesión del dia 6. halla en el Huya. i__ tas noticias de Argel llegan hasta 15 de Agosto, y dicen Mr. Keratry, en nombre de una comisión, presentó un pro iie las operaciones contra Eona y Oran se habian concluido…</t>
  </si>
  <si>
    <t>…io de mi cargo, se ha servido mandar que sea libre el en el gran ducado de Luxemburgo. uso de la carne de ganado merino, tanto por no ser nociva i la Antes de ayer llegó á esta el mariscal Marmont, que viene del salud del público, cuanto por evitar los daños que de su prohibi Haya en compañía de Mr. Delarme, uno de sus antiguos ayudan ción resultan á los ganaderos trashumantes en este artículo y en el tes de campo. de las lanas. Lo que traslado á V. E.…</t>
  </si>
  <si>
    <t>…conde Zicbi Ferrar». Naney aú de Noviembre. Han llegado i esta capital muchos viageros de distinción, entre Esta mafiana. hubo alarma en esta ciudad. Unos diez -guardias ellos el mariscal Marmont, que según dicen pasa i Rusia. nacionales quisieron, apoderarse del seminario, é impedir i viva El conde de Wcsscmberg, embajador de nuestra corte cerca fuerza que los alumnos entrasen en él. Como esta demostración de S. M. el Rey de los Paires Bajos, debe ha…</t>
  </si>
  <si>
    <t>Marmoot</t>
  </si>
  <si>
    <t>…Los europeos, y singularmente los franceses, co la separación que los belgas pretendían. ( D. de lot -D.) mienzan á disfrutar de los resultados de la victoria de Argel. El ____ El mariscal Marmoot, duque de Ragusa, que está actualmente regreso á Túnez de Sel i m-agá, oficial del bey y de Cid-Hassama, en el Haya, va á entrar al servicio de Rusia; pues el Emperador su primer intérprete, quienes habian sido enviados á bordo de un Nicolás' le ha escrito un…</t>
  </si>
  <si>
    <t>Márquez, Cayetano</t>
  </si>
  <si>
    <t>Cayetano Márquez</t>
  </si>
  <si>
    <t>…. Antes de batirse, y en los inter para la dignidad de arcediano de la catedral de Guadix , vacante valo* de U acción, se hubieran empleado todos los medios para cal por muerte de D. Cayetano Márquez, á D. Nicolás Romero: par* mar la irritación y tranquilizar el pueblo. En fin, cuando se hu una canoflgía de la colegiata de Daroca, diócesis de Zaragoza , va biese visto que la resistencia era obstinada, que era imposible rom cante por muerte de D. Gerónimo…</t>
  </si>
  <si>
    <t>Marraufi, Manuela Gregoria</t>
  </si>
  <si>
    <t>Manuela Gregoria Marraufi</t>
  </si>
  <si>
    <t>…ridades que han de entender en la ad Seco, á evacuar el traslado que se les ha conferido.de la demanda misión de sustitutos del reemplazo del año actual. {Núm. 113.) propuesta por Doña Manuela Gregoria Marraufi, viuda y here Otra resolviendo alguhas dudas acerca de sustitutos de quintos. dera de D. Pedro Antonio Arias,tió de la Maifa^ Manuela Díaz, (Núm. itq-") ■ - sobre que dé los sueldos que dejó, devengados el1 Antonio Díaz Otra sobre abono de sueldo a los emplea…</t>
  </si>
  <si>
    <t>Marsella, Obispo de</t>
  </si>
  <si>
    <t>Obispo de Marsella</t>
  </si>
  <si>
    <t>…lio,,y .le hizo firmar la exposición. ((Gaceta de los tri escrito concebida en estos términos: - 1 ' enales.) - »Caen jo de Setiembre.... St. presidente: Cuando fui nombra ____ El Sr. Obispo de Marsella ha tomado pasaporte para los es do juez del tribunal civil de Caen, presté juramento de fidelidad tados de S. M, Sarda. Se cree que nó tardará en salir para Turin. á Luis xviii, y por consiguiente i áus legítimos sucesores, farque ( Nacional.) el Rey no muere…</t>
  </si>
  <si>
    <t>Marta, Juan</t>
  </si>
  <si>
    <t>Juan Marta</t>
  </si>
  <si>
    <t>…s. ' ' ejército los vanos resultado»' dé lo que voluntaria y singularmente ' Excmo. Sr. conde de Montealegre. emprenden ciertos soldados muy ardorosos,-tampoco la nación es Excmo. Sr. D. Juan Marta dé? Villavícencio. pañola puede perder ett' la- Opinión de su poder colectivo por la Excmo. Sr. conde de San Román. desgracia de Barradas. Y á la verdad &lt; qué es lo que ha perdí- : Excmo. Sr. marques de Vill'apatema. db España 1 250 hombres; pérdida inmensa s…</t>
  </si>
  <si>
    <t>Martin, A.</t>
  </si>
  <si>
    <t>A. Martin</t>
  </si>
  <si>
    <t>…tra Argel.': • : i ¡'c.: níñsula, rústica ; -i -2'. • Vigo ydeid. Bergantin-geileta española , paquete Malaguen '■Decretos 7 órdenes expedidas por la secretaría de Hacienda en ño, capitán D. A. Martin, de la Habanai, xon azúcar., :café 7 18*3 7 24, 4.0, papel 32, rústica 34.; tabaco. Salida. &lt;• i&gt;- .. . 1 "u. Idem de 182 5 7 sA, dos tomos, cada uno papel á 19 rs., rús Algeciras jo id. Fragata austríaca de guerra Medea,^pin tica 20. (J&gt; continuará.') '■ Lev…</t>
  </si>
  <si>
    <t>Martin, Blas</t>
  </si>
  <si>
    <t>Blas Martin</t>
  </si>
  <si>
    <t>…el todo; sin contar con el sembrado, cosecha y demas deáígttnps Idem, D. Jaime Búsqueta, estopillas. artículos pequeños; y cree que un labrador diestro cavará i 2 tods -• Madrid , D. Blas Martin, parra artificial. de tierra rada dia. Suponiendo un terreno de ,200 rods, en .mellos ; Idem, D. Francisco López . escopeta de pistón. . de 17 días á 12 horas-diarias completa la obra. ; - • i..l f Barcelona, D. Francisco Ramón Jiqiies, vitriolo verde y alDe…</t>
  </si>
  <si>
    <t>Martinencq</t>
  </si>
  <si>
    <t>…mpafia.ííuaMroati©bi*po,que ha sabido.* preciar Ntra. Señora del Cabo Scie, patrona dé los mar meros de Tolon. c uantoJÍlc. deProkaschémbaefcoon -favor -de lo» criiti«ftó*;dc„- El general Martinencq, no.coateoto coa prestar los auxilios ne Paleaina, y para dar libertad á loa prisionero» de Misolonghi, le cesarios 4 estos desgraciados, fue á hacerles una visita al lazareto. dió en su palacio «n convite, «1 que asistió «I cabildo eclesiástico. El púbjipo l…</t>
  </si>
  <si>
    <t>Martínez, Antonio</t>
  </si>
  <si>
    <t>Antonio Martínez</t>
  </si>
  <si>
    <t>…el D. Gaspar Remisa. 21 de Agosto, no nos explicarán los antecedentes del resultado D. Josef López Juana Pimlla. que venios, seria preciso reconocer en ladefensa de lós republica D. Antonio Martínez. nos un efecto sin causa, 6 más bien un hecho militar confiarlo ¿ ' D. Eusebio Dalp. todos los hechos preexistentes. Lejos pues de haberse visto ahora D.'Ignacio Solana. que festá consolidada la-independencia , ha echado de ver el'mundo D. Alejandro Aguado. q…</t>
  </si>
  <si>
    <t>Martínez, Cándida Josefa</t>
  </si>
  <si>
    <t>Cándida Josefa Martínez</t>
  </si>
  <si>
    <t>…iaioia la justa causa en la guerra de la independencia, cupo en suerte del »~del Ministerio, y se había retirado: nosotros estañaos autorizados primer extracto de la de este dia á Doña Cándida Josefa Martínez, oyencargadot-dedesmentir estas voces, 'porque carecen: de todo hija de Tadeo, músico del regimiento de caballería de la Rema, »fundamento."' ■ muertoen acción de guerra. fia una carta de Lóndres fecha el n se lee el siguiente paiage: » Los que juzgan que el…</t>
  </si>
  <si>
    <t>Martínez, Claudio</t>
  </si>
  <si>
    <t>Claudio Martínez</t>
  </si>
  <si>
    <t>…ncufran á 'usar dé.su t-, -i- El superintendente general subdelegado de la Real Hacienda, derecho ,'*é des séllala él término dé ig días al efecto, e&amp; intéli-] co la isla de Cuba, D. Claudio Martínez dé Pinillos, ha felicitado gencia que sin mas ciucion 1« parará perjuicio. EN LA IMPRENTA REAL.</t>
  </si>
  <si>
    <t>Martínez, Francisco</t>
  </si>
  <si>
    <t>Francisco Martínez</t>
  </si>
  <si>
    <t>…en 1823; ó sea colección de poesías escritas en su elogio por los Sres. duque le restableció la regencia de Madrid en su empleo de directo^ ge de Frías, D. Mariano Josef de Larra, D. Francisco Martínez de neral, con amplias facultades para cooperar por sí, ó de acuerdo la Risa, D. Juan Nicasio Gallego, ’D. Eugenio de Tapia, Don con las fuerzas francesas de mar y tierra, á- lograr la libertad del Ramón López Soler, D. Manuel Joséf Quintana, D. Ventura de Ruy…</t>
  </si>
  <si>
    <t>Martínez, Miguel Alvaradp Velasco y Dofia Isabel</t>
  </si>
  <si>
    <t>Miguel Alvaradp Velasco y Dofia Isabel Martínez</t>
  </si>
  <si>
    <t>…bienes pertenecientes á ios vínculos. fundados en el lugar de Gi 3&gt;o99 400 M*t«M*SI*S*mS*ll*S*t'a Sevilla. ba ja,, por Dofia Isabel Marron. Dofia Antonia López Haedo, ^QO«mh Rcus. D. Miguel Alvaradp Velasco y Dofia Isabel Martínez de An *5.343 cace ^OOiatHtMMfsainiMaiaHti Bilbao. gulo , acudan. £ deducirlo en el término de 30 dias ante el Sr. Sua6,081 MI* 400 • •MMMtlMHMMfHMait Barcelona. xez por la escribanía que desempeña Urrutia; apercibidos que de &gt;0,85$...., ' 400.................…</t>
  </si>
  <si>
    <t>Martucci, Honorato</t>
  </si>
  <si>
    <t>Honorato Martucci</t>
  </si>
  <si>
    <t>…onsejo se separen de lo que exige la justicia, es de creer que las urgencias en qiie se halla el Roma i.® de Abril. gobierno los obliguen á entrar en razón. Recorriendo el Asia el Sr. Honorato Martucci, hombre ob Las discusiones y contestaciones que ha habido entre la facto servador é ilustrado, notó durante su permanencia enQmton, que ría inglesa de Cantón y el gobiernb chino han sido muy acalora un mozo de la factoría inglesa, que de resultas de haberle m…</t>
  </si>
  <si>
    <t>Mas, Pablo Girrera y</t>
  </si>
  <si>
    <t>Pablo Girrera y Mas</t>
  </si>
  <si>
    <t>…irlet, quieriesño'volverán hasta firtes del corriente, ~ Id-m, D.-Eusebio'Domínguez, catres de fierro. porque «o teníah concluidos todavía; algunos trabajo*; y Seguían Barcelona-, D. Pablo Girrera y Mas, guingis do algodón. con la mejor-salud. ' : , - Idem, D. Pablo' Nadal, pañuelos de gasa. .. ESPAÑA^ . ■■ ,T.' : y - Idem, D. Francisco Julia y Ramoneda^tejidos de algodón f de lana. ./'• Madrid x A de Enero. Idem, Doña Eulalia Brttsi, caracteres de imprenta.…</t>
  </si>
  <si>
    <t>Matamata</t>
  </si>
  <si>
    <t>…17 ídem, pel 5 rs., rústica 6.'-1 '■ • paquete de vapor Echo, para el Estrecho:ídem 20,goleta españo ' Ensayo sobre lis aguas deArriedillo ^4.°, papel a irs., pasta 6, la Minerva, capitán Matamata, para la Habana. ■ -- rústica 2. .......... ...... Coruña Abril 20. Paquebotespañol S. Antonio, capitán Jimé Epístola á Fatíni,' rústica 2 rs. v' 1 . nez, para la Habana. j . ■ ... . Fracturas de' la rótuli , por Gallv,’ 4.0 xnarquilla, papel 30 rs., AVISOS.…</t>
  </si>
  <si>
    <t>Matías</t>
  </si>
  <si>
    <t>…or los 2.0 Por cualquiera falsedad que se cometa en la declaración cuerpos facultativos. que se dé para la graduación del derecho; Enterado el Rey nuestro Señor de la instancia de D. Matías • 3.0 Por la ocultación del contrato, sucesión, posesión ú otro Rodríguez Hidalgo, vecino de Rioscco, examinado y aprobado acto que cause el derecho. de agrimensor y aforador en el año de 1810 por la academia de 4.0 Por cualquiera simulación que se haga en lo…</t>
  </si>
  <si>
    <t>Mato, Aguttiu</t>
  </si>
  <si>
    <t>Aguttiu Mato</t>
  </si>
  <si>
    <t>…esar de to dientes dirigirán sus solicitudes; porte franco, por Bcnavcnte, dos los ataques combinados de .las tres armas, que dirigió contra Mombuey, al secretario de ayuntamiento D. Aguttiu Mato, hasta ella el enemigo; proporcionando al general D. Tomas Moreno y el 24 del corriente. EN LÁ IMPRENTA REAL.</t>
  </si>
  <si>
    <t>Matthdt</t>
  </si>
  <si>
    <t>…en contestó que aunque era la tercera ó ___Escriben de Mondoví que el día 8 de Febrero próximo pa cuarteóte que se habíate del asunto, no tendría reparo en que la sado, estando el profesor Matthdt en su habitación , de improviso conduen del gobierno se volviera á examinar. En seguida demos se inftenóél sfire de ella:, oyéndose al mismo tiempo una oíjtoná- tró.coir extensión que la posición de la Inglaterra era la de una escion fuerte, sin que de este a…</t>
  </si>
  <si>
    <t>Mauleon, Juan Lorenzo</t>
  </si>
  <si>
    <t>Juan Lorenzo Mauleon</t>
  </si>
  <si>
    <t>…ión, sin que por nuestra parte haya ha Juan Bernardo Zubiri con do voluntarios de ella, 58 de la pri bido mas pérdida que la de haber salido heridos el citado teniente mera con su capitán D. Juan Lorenzo Mauleon, y 45 1* ó.*, del 6.° ligero D. Pedro Roca y un voluntario Realista, cazador igualmente con el suyo D. Josef María Berradie, fuese á ocupar del batallón número 4.® Todos, Excmo. Sr., gefes, oficiales y el alto de Ibafieta, situado entre la plaza Real de Vajea…</t>
  </si>
  <si>
    <t>Maulíáa</t>
  </si>
  <si>
    <t>…do toda publicidad i los decretos que completamente, de tal suerte que solo lograron salvarse estes dos tratan de la liquidación, reconocimiento, y pago de la deuda, to gefes y el coronel Maulíáa: el regimiento número 1 , que éste davía pudieran ofrecerse algunas dudas por la inversión que la -mandaba, fué pasado á cuchillo , sin que eseapa-e ni un solo ofi Real caja debe hacer en los capitales á fin de uniformar e! rédito cial. El gobierno no ha publ…</t>
  </si>
  <si>
    <t>Mauricio</t>
  </si>
  <si>
    <t>…igado á abandonar la embarcación. El capitán y la tripulación man. (Pocos-días despiles::dé* fa victoria de Nieuport convidó el ¿álén hiañahá para losEstados-Unidos en la Pedcock. príncipe Mauricio á varias personas.de distinción, que entonces se »E1 cónsul americano ha dado algunos pasos para obtener la hallabatyeií' íl HayaV pafá qüe le’acompañasen á dar un paseo1 por devolución de la propiedad ,' y‘úna justa indemnización por las de las orillas del S…</t>
  </si>
  <si>
    <t>Mautbricq'-cx</t>
  </si>
  <si>
    <t>…10 rs. el robó: cebadá4: vino iyn. el cán El mótivo de esta exasperación es el siguicnte. Poco antes de- taro : aceite á 42 rs. arroba. publicarse los decretos de Julio, el fiscal general Mautbricq'-cx• Atéfk.— 'Aifaro. Trigo de 17 á 18 rs, fanega: cebada de 6</t>
  </si>
  <si>
    <t>Maxwell</t>
  </si>
  <si>
    <t>…teríaseis piezas de artillería y los coches de la Real case. tagena. ■ ^ Al salir de^palacio el: carro Fúnebre/ las; baterías de la ciudad El Correo Je S. Cristóbal asegura que ¿1 general Maxwell hs y losbuquesdéguerra, que hasta entonces disparaban1 un cañona mandado que todos lós buques procedentes de la Martinica se su zo de media en media hora, lo ejecutaron de dos en dos minutó* jeten á Cuarentena , «n atención á' los estragos que en aquel paia h…</t>
  </si>
  <si>
    <t>Mayoli, Antonio Sánchez Solís y</t>
  </si>
  <si>
    <t>Antonio Sánchez Solís y Mayoli</t>
  </si>
  <si>
    <t>…, D. Rafael En ______________ANUNCIOS. late' y Acedo, D. Eduardo Alcaráz y Montanaro, D. Ramón Mas- Continúa el catalogo de ¡as estampas que se hallan de ven(a en caro del Hierro, D. Antonio Sánchez Solís y Mayoli, D. Ma la calcografía de ¡a imprenta Real. nuel Marsilla Motezuma y Navarro, D. Juan Calvíllo y Zayas, Retrato del V. Fr. Sebastian Sillero, por Carmona, 10 rs. y D. Manuel Aguilar Tablada y Herrera. Retrato de Carlos 11, del original de Claudio Cuello, que s…</t>
  </si>
  <si>
    <t>Mayor', Carlos Cruz</t>
  </si>
  <si>
    <t>Carlos Cruz Mayor'</t>
  </si>
  <si>
    <t>…, , * &gt; Se halla vacante la plaza de cirujano de estuche d«l ,91b i ¡do D. Joaquín, Ciudad Sancfiez., y. ; i ;&gt; de la catedral y hospital de S. Antolin y-5. Bernabé .dq-la:ciudad D. Carlos Cruz Mayor'. • de Patencia, cUya dotación-anual es la de .7700 rs. en dinero. Los.. D. Pío Lorenzo Mozo.’ ¿ - r- . i vr profesores que la pretendan dirigirán su$ memoriales, al secretar D. J uan Antoine y Zayas. ¡ , [ rip capitular dentro del término de go.díé* contado»…</t>
  </si>
  <si>
    <t>Maza, Manuel González</t>
  </si>
  <si>
    <t>Manuel González Maza</t>
  </si>
  <si>
    <t>…dé i8247pues estos no»solamente sé Cartagena............. D. Estanislao. Rolandi é hijos. presentarán coir absoluta separación de aquellos, sino cada partida Ciudad Real......... D. Manuel González Maza. según su clase y creación, y con distintas carpetas, los corrientes Córdoba................... D. Felipe Ochaita y compañía. y los perjudicados; en la inteligencia de que los Vales que sean Coruiía................. D. Juan Francisco Barrié. presentados sin e…</t>
  </si>
  <si>
    <t>Mazarredo, Jpsef de</t>
  </si>
  <si>
    <t>Jpsef de Mazarredo</t>
  </si>
  <si>
    <t>…........................ ................ 12,000 ’ do ¡uno de los generales subalternos de.la que se dispuso al mando En socorro de dos comunidades religiosas sé lian deí teniente general D. Jpsef de Mazarredo á principios de 1797; invertido:.................................... ............................ . , 2,OCO y cuando en aquel .verano bombardearon los ingleses á Cádiz , ViEn alivio de varias familias indigentes se han dis- Üavicencio/destinado á dirigir la a…</t>
  </si>
  <si>
    <t>Mazarredo, Ramón de</t>
  </si>
  <si>
    <t>Ramón de Mazarredo</t>
  </si>
  <si>
    <t>…arse de Colom situada en Artunduaga, una legua de Bilbao, inmediata al ca bia los venezolanos, era porque temían se diese libertad á sus escla mino real de Castilla, y pertenece á D. Ramón de Mazarredo vos. (CbnriVr.) de dicha villa. Tiene un alto horno de primera fusión, horno» __EL Court-Journal dice que es tan amante de la Biblia el du mas pequeños á la inglesa, y otros de reverbero, y de los llama que de Sussex que ha llegado á reunir hasta 4® ejemplare…</t>
  </si>
  <si>
    <t>Mazin</t>
  </si>
  <si>
    <t>…l ejército, efecto ya tratando.” sin duda de los'grandes movimientos de tropas que se advierten — Se habla aquí con el mayor interes sobre el aspecto que pre después de un mes. El conde Mazin, el barón Kollenbach y Fe senta la bolsa de París. Atribuyen principalmente la baja á la' po derico Bret-Schneider han sido elevados á la gran dignidad de ca confianza que inspira el gobierno, poco afianzado todavía. Unos feld-mariscal: nueve coroneles promov…</t>
  </si>
  <si>
    <t>Mazztlcato</t>
  </si>
  <si>
    <t>…en. do JosefCavo. — El jurado Pedro J osef Doblas asEl jurado Fran ITALIA. cisco de Paula Campodcllas.=Vicente Josef de Chartc, secretario. Liorna xo de Abril. PARTE NO OFICIAL El capitán Mazztlcato, que llegó ayer de Trípoli, asegura que allí nadie creía en la expedición contra Argel, ni menos pensaba en la conquista de los Estados berberiscos.. En cuanto.á esto se vi NOTICIAS EXTRANGERAS. vía en la mayor tranquilidad, y excepto algunos cañones y un cor…</t>
  </si>
  <si>
    <t>MazzuVttemdit, Josef</t>
  </si>
  <si>
    <t>Josef MazzuVttemdit</t>
  </si>
  <si>
    <t>…;,\{ (Corresponsal 4t Nurtmbtrg.) ‘ L tdem eí. El día 9 d«l corriente díó en la costa entre Monte Circello y ■■■•&gt;. . 'RAZIA. ''j' ’■ *;■ * Temnová él buqué austríacoel Veneciano, capitán Josef MazzuVttemdit it Enmi. cato, que cuatro dias antes había salido de Liorna para Triesté: Los enormes, témpanos de hielo que de algunos días á esta par- perdió el trinquete y haqtá mucha agua; pero sé trabajaba, según te acarrea el Adige se aglomeraron durante la noche pasad…</t>
  </si>
  <si>
    <t>Medina, Diego López de</t>
  </si>
  <si>
    <t>Diego López de Medina</t>
  </si>
  <si>
    <t>….... Hombres 47 Mugiré» óz Niños 36 Niña ga 177. rido de Doña Ines de Rueda y Medina, patronos del Real de la Noviembre. Hombres 48 Mugeres 51 Niños 50 Niña» 19 168. gos que fundó D. Diego López de Medina; pun da lo contraria Diciembre ^Hombres 6% Mugáis 69 Niños 4a Niña* 30 a¿¡|f.r le parará perjuicio. EN LA IMPRENTA REAL.</t>
  </si>
  <si>
    <t>Medina, Ines de Rueda y</t>
  </si>
  <si>
    <t>Ines de Rueda y Medina</t>
  </si>
  <si>
    <t>…ir su derecho en lot fdftoa 1 ■■ f .. VÁltECIDOe. qua contra él sigue D. Benito Bernardo García de la Fuente, ma . Octubre..... Hombres 47 Mugiré» óz Niños 36 Niña ga 177. rido de Doña Ines de Rueda y Medina, patronos del Real de la Noviembre. Hombres 48 Mugeres 51 Niños 50 Niña» 19 168. gos que fundó D. Diego López de Medina; pun da lo contraria Diciembre ^Hombres 6% Mugáis 69 Niños 4a Niña* 30 a¿¡|f.r le parará perjuicio. EN LA IMPRENTA REAL.</t>
  </si>
  <si>
    <t>Medina, Matco Heriúndez de</t>
  </si>
  <si>
    <t>Matco Heriúndez de Medina</t>
  </si>
  <si>
    <t>…reelona á pesos fbertes i i tf beoef._ Vitoria....*..........¿...i... D. Fermin de Fleizalde. : ; Zaragoza 4 dafio.—Corulla 4 idetniJSantiago 1 á if idem._DesZamora«..»■•••*^. - - D. Matco Heriúndez de Medina. cuentodeletras 4 ¡razón de 4 por loo.'al aflo._Valesconsol¡dadosde Zaragoza...................... D. Juan Toron. i:i¡í : . . t EnesoV Mayo y Seüembr« 4¡; j y 4dbperácionas^a.Idém no con solidados 114__.Intereses de Vales 34__ Deuda consolidada con in VASIBPA…</t>
  </si>
  <si>
    <t>Medina, Mateo Hernández de</t>
  </si>
  <si>
    <t>Mateo Hernández de Medina</t>
  </si>
  <si>
    <t>…iones negociables, certificaciones Vitoria.................... D. Fermín de Eiizalde. no negociables - y residuos, de fecha anterior á la dé i Ade Abril Zamora • •••■•••••••nao* , D. Mateo Hernández de Medina. último,qué no han verificado' la1 presentación para quefueiron lla -Zaragoza....... D. JuanToron. mados en Junio próximo pasado? -y por consecuencia nó han re cibido los nuevos títulos, ni cobrado los intercseS dél' primér se Continúa él artículo de la Gacet…</t>
  </si>
  <si>
    <t>Megliorihi, Juan</t>
  </si>
  <si>
    <t>Juan Megliorihi</t>
  </si>
  <si>
    <t>…esidente de la NOTICIAS EXTRANGERAS. junta, para vocales al marques de Villañueva del Prado, al conde AUSTRIA. del Valle de Salazar, i D. Juan Tabares, á D. Josef de Monteverde, 4 D. Juan Megliorihi, á D. Josef Cambreleng, á Don Vierta sj de Setiembre. Matías del Castillo Iriarite,i D. Gumersindo Moratin y á Don El conde de Lebzeltern, consejero íntimo, uno de nuestros Lorenzo Pastor; y para Secretario i D. Josef Sansón; siendo al mas. distinguidos diplo…</t>
  </si>
  <si>
    <t>Mehallaban</t>
  </si>
  <si>
    <t>…iones .cometidas; peto el comandante general no le ha présVeinte "y ocho fueron i las personas convidadas , éntre las cüales se tadq atencion alguna, y éLseha dirigido entonces al capitán Mehallaban el hermano del Rey de Dinamarca, el embajador ¿te Call del buque de guerra americano Peaeock, quien en el acto ha Francia.en el Haya, y,el almirante Mendoza, general en ge fe de pedido explicaciones; mas ha sido tratado de Ja misma suerte que los ejércitos es…</t>
  </si>
  <si>
    <t>Méhdozá, Lázaro</t>
  </si>
  <si>
    <t>Lázaro Méhdozá</t>
  </si>
  <si>
    <t>…sils cVb'tifiíbs' 'dé^dcja.'fé^ ésta sehtencü?^.En Tabáscb hubb una cOnnlocion el ab de Abnl, cha en que esta instrucción te ptibI¡qiie ,'uHa ndtícia difcümtáticia- 1-*-“'J“'jipot^D. Lázaro Méhdozá 'y'el diputádp D. da y duplicada de las rentas.4¡oficios que posean, explicando en 1F.1 ella cómo se denomitwft, •.‘«ni ¡qué , cons»wp, cuánto producen tííHÍP ÍMrpw«én,,y epél fbé él precio ÓTmo- #u v 1 uums. «ifsuii |viMva %■« aua auatsisu# vi auaitv v •iw*i…</t>
  </si>
  <si>
    <t>Meitani</t>
  </si>
  <si>
    <t>…venientes, como co cudos ; pero en el día lo están en 8oo9. Se han encargado de estas caso parecido practicaron en Inglaterra el Dr. Johnston y el celedos rentas una compañía y el barón Meitani. Mr. Constantino tra bradísimo Culíen. baja también con mucha actividad en la nueva constitución de los Aunque esta noticia proceda de un pais en que creemos que la Principados. Muchos se persuaden que este sugeto, de tanta influen ciencia de curar se halla m…</t>
  </si>
  <si>
    <t>Mejia, Josef Antonio</t>
  </si>
  <si>
    <t>Josef Antonio Mejia</t>
  </si>
  <si>
    <t>…y las hojas de adeudo qué Por fa fragata Virginia han llegado á este puerto los coroneles gxistaa en las aduanas deCantabria, se formen por los primeros de D.Josef María Torne! y D. Josef Antonio Mejia , toda gente de estos documentos una nota de las. cantidades de frutos y géneros in pro, de los que no- re faran en mesas ni en castañal: muy cono troducidos desde el extranjera en bánderi española; y poir'los se cidos por lo qué trabajaron en la expulsión de…</t>
  </si>
  <si>
    <t>Melbourne</t>
  </si>
  <si>
    <t>…r dos meses el 'término para presentar en el S „ - elMmüngPaper,lotdGrey tiene66 años; lord Hoconsejo de Hacienda ¡os- título* de corredores• ,&lt; • ;\'u ||.«H 57; lord Lañsdown 50; lord Melbourne 49;iord Go^ench ' Enterado el ReY nuestro Señor de 'una instanóá de D. Adrián Joni Althorp 48; lord DqrhamsS; lord Palmerston 46, y Hernaez, vecino dé Málaga, etique solicita se le ádttuta en el •l Juqjha de Richmoúl 39. consejo de Hacienda para su confirmaci…</t>
  </si>
  <si>
    <t>…un ’d tesen quecón venia continuardichas conferencias. Esta mafia na se afiade que estas lambácn lo han sido en la de los Pares. No obs hubo otro consejo de gabinrte convocado por lord Melbourne, tare esto siempre^ ¡resultará de ellas que bajo ningnn punto de ;de resuttás de las noticias recibidas está mafizn*en el Ministerio .de vista fódrán ser tenidos los ex-ministros por sospechosos de ha To Inferior^acerca de los desórdenes que aun duran en loac…</t>
  </si>
  <si>
    <t>…and» nombrado para el almirantazgo, es un joven que se distinguió en YRUSIA. las dos últimas sesiones, y votó con Hume en la discusión de las Berlín 15 de Noviembre. economías. El lord Melbourne, en otro tiempo Mr. Lamb, mi ■ Las últimas noticias de Rusia, y los preparativos de guerra nistro del Interior , fue secretario de Irlanda en el ministerio Can que en aquel imperio se han decretado, han causado una profun ning. En fin, los ultra-torys conserv…</t>
  </si>
  <si>
    <t>Melbourne-</t>
  </si>
  <si>
    <t>…El silencio es el fenguage de los oprimidos, no la Consejo, lord Lansdowne; lord del sello privado, lor&lt;^Purhara; ; . sl|BCÍÓQ de la violencia. secretario de estado del Interior, lord Melbourne-, secretario de -^^■Simipeite para recobrar el poder, después de su primera abEstado de Negocias exttangeros, lord Pataerston; secretario de di^ion , mandó durante lpt .(¡eu dUf úuc .todos los ciudadanos estado jjT fes Coloiias ,'¡ lord Goderich ¡primer lord d…</t>
  </si>
  <si>
    <t>Melbqurne</t>
  </si>
  <si>
    <t>…imado siempte su Corazón , encargó con la ma la tesorería; lord Palmerston, ministro de Relaciones exteriores; yor instancia al correo certificase de la buena salud que coh la Re- lord Melbqurne, ifci Interior; lord Goderich, de la* Colonias; cien-ñacída disfrutaba. El bautismo debía verificarte el diasiguien- lord Lansdown, presidente del consejo; lord Althorp, Canciller te¡ siendo los padrinos, en nombre-de nuestros augustos Sobera- del Échíquier;…</t>
  </si>
  <si>
    <t>Melgar, Josef Luis</t>
  </si>
  <si>
    <t>Josef Luis Melgar</t>
  </si>
  <si>
    <t>…e al estado en que nuestro Señor nombrar para una canongía de la iglesia catedral se encuentra esta importante porción de vasallos de la corona, se' de Osma, vacante por muerte de D. Josef Luis Melgar, á D. An ocupaba en tomar medidas capaces de remediar muchos males; tonio Navarro: para una capellanía de número y coro de la mis y que ya se habian dado órdenes para que en Dublin se abriesen ma , por ascenso de D. Gabriel Sanz á ración de ella, á D. Pablo v…</t>
  </si>
  <si>
    <t>Meló, Norberto de Oca y</t>
  </si>
  <si>
    <t>Norberto de Oca y Meló</t>
  </si>
  <si>
    <t>…legado s-e ser Otra declarando el sueldo que deben gozar los médico-ciru virá entregarlas, ó al D. Vicente Fernandez de Luco .en Logroño, janos del ejército retirados. (-/«.) ó al D. Norberto de Oca y Meló en Madrid, plazuela del conde Otra estableciendo las reglas que se han de observar cuando de Miranda, casa núm. 10i cuarto principal, quienes darán.unp fallezcan los quintos disponibles que quedan en sus casas. (2V«- decente recompensa! , , ■, mero rrr.) - 3…</t>
  </si>
  <si>
    <t>Men, Josef Antonio Hurtado de</t>
  </si>
  <si>
    <t>Josef Antonio Hurtado de Men</t>
  </si>
  <si>
    <t>…esia. Se ha notado que cisco Javier Govantes, y muerte de D. Francisco Serafín de Aranén la última tertulia que tuvieron SS‘. MM. II. asistió ia Princesa da ,;á D. Juan Rodríguez, D. Josef Antonio Hurtado de Men polaca de Lowetz , esposa del Gran Duque Constantino. ■■ ■ 1 • doza, y D Francisco de Paula García y Sánchez : para otra ración .___E1 general ruso KisseléfF, presidente dé la administración de de la catedral de Canarias;: i vacante por ascenso de D. Antonio…</t>
  </si>
  <si>
    <t>Mendizabal, Antonio</t>
  </si>
  <si>
    <t>Antonio Mendizabal</t>
  </si>
  <si>
    <t>…tf'.^ranada^»^Do&amp;^Bbíí4;j ^Navas del Marques, D. Benigno -B&amp;JÉIÍW? ¿é^Qurrós, caiítav' Ayamonte, D. Manuel pomínguez, bacalao. ANUNCIOS. &lt; - — — » « v * 1 T? U MAvwneii «Mr Idem , D. Antonio Mendizabal, sacacorchos. se’Vxpres^ní -Ti:)! o: iÍ!ít¿Ji./n ¡v&gt; CrttríoTí -bh .-.-.i ;¡ Inttiior..; ó 7*on&gt;,n^T. |dejnq,US Gr#gorio.'i(?arci£ fl^arimo^ de¡ ,Z$rr*llip, figeqSrjf-t ¡1 íí fíiXiiuyA Eütíoat ia Mad rid di -Váféhc IW y'vicé— otras -.¡y huj o- ¡ uo-toidla i.…</t>
  </si>
  <si>
    <t>Mendoza</t>
  </si>
  <si>
    <t>…dirigido entonces al capitán Mehallaban el hermano del Rey de Dinamarca, el embajador ¿te Call del buque de guerra americano Peaeock, quien en el acto ha Francia.en el Haya, y,el almirante Mendoza, general en ge fe de pedido explicaciones; mas ha sido tratado de Ja misma suerte que los ejércitos españoles, hecho prisionero én la batalla de Neupórt. el primero. Asi es que me veo forzado a dirigirme al gobierno de Grande fue la sorpresa dé Tos qué vieron…</t>
  </si>
  <si>
    <t>Mendoza, Iñigo López de</t>
  </si>
  <si>
    <t>Iñigo López de Mendoza</t>
  </si>
  <si>
    <t>….se le - de Silva, Alonso Cano, Bartolomé de Murillo y Juan de Her han librado en cumplimiento de Real orden de $ de rera. Diciembre de 1803..»-........................ 12,000 13. D. Iñigo López de Mendoza, Juan Gines de Sepúlveda, Al hermano mayor de pobres ermitaños de la Francisco de Salinas , Fr. Benito Gerónimo Feijoo, D. Alonso ciudad de Córdoba se le han dado para socorro de su Perez de Guzman y Rodrigo Díaz de Vivar. El Cid. comunidad...................…</t>
  </si>
  <si>
    <t>Mendoza, Juan de Palafox y</t>
  </si>
  <si>
    <t>Juan de Palafox y Mendoza</t>
  </si>
  <si>
    <t>…do un dia de camino un semejante suyo á quien salu 7.0 D. Luis de Requesens, D. Bartolomé Leonardo de Arde fraternalmente, se verán pobladas con vistosas pero sencillas ca ensola, D. Juan de Palafox y Mendoza, D. Francisco Valles, sas, y «1 silencio del desierto se convertirá en melodiosa armonía, Í&gt;. Juan dé Ribera y el Mtro. Fr. Luis Ponce de león. (J: con producida por labradores, pastores y aves, que antes de cantar sus tinuará.') inocentes amores, loarán reco…</t>
  </si>
  <si>
    <t>Mendoza, Manuel Hurtado de</t>
  </si>
  <si>
    <t>Manuel Hurtado de Mendoza</t>
  </si>
  <si>
    <t>…mía general ó JisiolAgica, especial 6 descriptiva, de regiones ó quirúrgica ,y de pato Indice de los Reales decretos y órdenes contenidos en este perió lógica ó médica, por el Dr. D. Manuel Hurtado de Mendoza: dico en todo el mes de Julio dirimo. tomo 3,0y último. Al anunciar los dos tomos dijimos que el autor comprendía en ellos la anatomía general, ó la que enseña á conocer Real orden sobre depósito de géneros «n los almacenes de las la estructura y cualidades d…</t>
  </si>
  <si>
    <t>Mensa-para, Juan</t>
  </si>
  <si>
    <t>Juan Mensa-para</t>
  </si>
  <si>
    <t>…alencia, vacante por fallecimien - Bolsa de hoy. Cinco por 100 consolidados 109 .f. 5 c. Ac to de D.Josef Borja;-' ciones del banco 1890. Empréstito Real de España i 8 jl. Renta A D. Juan Mensa-para el deanato de la iglesia catedral de Lé perpetua de ídem ó24* . .’J .I y,. -1 rida* vacante por'fenecimiento de D. Jósef Cayetano de Foncer-</t>
  </si>
  <si>
    <t>Meoeses, Juan</t>
  </si>
  <si>
    <t>Juan Meoeses</t>
  </si>
  <si>
    <t>…anarias;de la referiday paraaudienciala qué estei D.dejaFélixal queQueredo,lo fuequede para’ hacer una contrarevolucíon ................ Cárlo* x .....m.———........ •••••• Cáceres D. Juan Meoeses. Verdad es que la comisión .no limita á esto sus pruebas: cite edemas la ley del sacrilegio; la de indemnización; la de lo* tri Con la tentativa de los $00 criminales que han entrado efl el buna!*» d* medicina y u» escuela» de esta facultad* el proyecto puebl…</t>
  </si>
  <si>
    <t>Mercedes</t>
  </si>
  <si>
    <t>…salvarse, sin embargo de Idem, Doña María Lucía Gilabert, bordados «n piedra y que el tiempo era malísimo. madera. No han contribuido poco estos disgustos á aumentar la impa Idem, Doña Mercedes y Doña Ana Florez, bordado de ca ciencia de las tropas. El último convoy ha debido darse á la vela ñamazo. el 15 de Diciembre, formando parte de él todos los artilleros. Menciones, hpmrtficas. En cuanto al material no se traen mas que los cañones y cureñas del parque de sitio…</t>
  </si>
  <si>
    <t>Merino, Alejandro</t>
  </si>
  <si>
    <t>Alejandro Merino</t>
  </si>
  <si>
    <t>…rio cientí-, aquel reino ,.y para esta resultará D. Gabriel Eyaralar: para una fico para que Mr. Botta lo tuviese presénte éu su viage. plaza de oidor de la audiencia de Sevilla á D. Alejandro Merino, alcalde del crimen de la chancillería de Granada, y para la resul AMERICA’ESPAÑOL A. ta al cesante D. Fermín G'l de Linares: para dos plazas de alcal 2AXANZA MERCANTIL DE IA ISCA I2E PUERTO-RICO EN l8z8i de del crimen de la audiencia de Galicia á D. Manuel J…</t>
  </si>
  <si>
    <t>Merino, Francisco Cortés</t>
  </si>
  <si>
    <t>Francisco Cortés Merino</t>
  </si>
  <si>
    <t>…el de Garayavieta; y para una ca ción valores mas sólidos. nongía de la catedral de Avila, por la de D. Andrés de Toro, á Después de alguna discusión se suspendió esta por ser muy D. Francisco Cortés Merino. tarde, reservando continuarla en otra sesión. El Courier no conviene en que la miseria sea general, como creen muchos oradores de la Cámara de los Comunes. Según este El comisionado del ayuntamiento de Penagos ha felicitado á periódico, en los siete años últ…</t>
  </si>
  <si>
    <t>Merino, Isidro</t>
  </si>
  <si>
    <t>Isidro Merino</t>
  </si>
  <si>
    <t>…era para tin sobre los del campo, se compensan con-hn-ventajas que facilitan á tes y planos de un batan. la educación de los muchachos. Estos desdeja primera edad deben . Madrid , D. Isidro Merino, trillo. aprender á ordenar, y las muchachas á hacer la manteca; y lo,que , . Barcelona, Fabrés Tamaro y compañía, papeles pintados y es mas importante, se acostumbrarán desde la niñez á apreciar dt.r , cenefas. bidamente á los animales, á tratarlos con dulzu…</t>
  </si>
  <si>
    <t>Merode, Félix de</t>
  </si>
  <si>
    <t>Félix de Merode</t>
  </si>
  <si>
    <t>…nica convencida de que. los -movi CroT, el príncipe de Ligne, el: príncipe de Mean, el arzobispo mientos insurreccionales que se notan en .algunos Ectados'de «iia de Malinas, y el conde Félix de Merode. exigen se lleve á efecto: Jmprévenidaeaxl art. z.° ahrliarjia.federa!, Las disensiones intestinas que al parecer se han desvanecido y en las, disposiciones- posteriores del acta-final que se- refieren ¿ al votar contra la república, podrán reproducirse con m…</t>
  </si>
  <si>
    <t>Mesías, Rímóh Mier y</t>
  </si>
  <si>
    <t>Rímóh Mier y Mesías</t>
  </si>
  <si>
    <t>…icá en la librería de Hurtado. canongía de la iglesia colegial de Coyadonga, obispado de Oviedo, - ' Trrtilín, el mejor juego dé naipes.Esta obrita sé ‘divide en &gt;pbr féñ’uñcíá dé D. Rímóh Mier y Mesías^ á D. Vicente Solano: tréis partes: explicación y reglas:'lecciones prácticas y téyes penales. para otra dé la de Bélrridnté, obispado de Cuenca , por promoción Se hallará en la librería de Peréz, calté'de Carretas, y en-él puesto dé D. Jiíart de la Cruz Calv…</t>
  </si>
  <si>
    <t>Metternich</t>
  </si>
  <si>
    <t>fie* estados de Italia tengan, ¿ consecuencia de la calda delDey da Antes de ayer llegó de Prohurgo el príncipe Metternich, y Argel, la misma franquicia que los del Rey de Cciddia. pasado mañana saldrá de esta capital S. E. para volverse á aquella capital de Hungría. VUKGZIA. Inmediatamente va á tratar la Dieta de la propuesta real relati Prerbtergo y de Octubre. va á poner en su…</t>
  </si>
  <si>
    <t>21/12/1830</t>
  </si>
  <si>
    <t>Gaceta de Madrid n.º 155</t>
  </si>
  <si>
    <t>…Palacio 11 de Noviembre de i830.=Zainbr¡»no. guraba en aquella capital, como una cosa positiva, haberse deter minado por los individuos del consejo áulico, bajo la presidencia del príncipe Metternich, poner sobre las armas para e próximo PARTE NO OFICIAL. Enero 250® hombres, los cuales deben estar prontos pan reem-r plazar las guarniciones del imperio, que han recibido orden de marchar al Tiro!. La Bohemia debe suministrar :o© hombre-.: la NOTICIAS EXTRAN…</t>
  </si>
  <si>
    <t>Mfhorp</t>
  </si>
  <si>
    <t>…Si estodura, la Cá- - ción sin derramar alguna sangre. mara será un juguete, y solo deliberaremos sobre peticiones. Mr. Grey cree que no se debía tomar la resolución de no asis EL coronel Mfhorp. Yo también deseo saber si el Ministerio tir al banquete, sino después de una información mas ámplia: mu ha aconsejado de veras al Rey que se abstenga de ir á recibir- las cho mas cuando el lord corregidor declara en su carta, que «nin bendiciones de su puebl…</t>
  </si>
  <si>
    <t>Mi</t>
  </si>
  <si>
    <t>…años, :«é sirrias, pidiéndoles se opusie^eji á que se establezca’- los emigra cualquiera clase y condición que sea, está obligado á dar avisó'á' dos en aquella provincia; pero el príncipe Mi loscli, que considera Jos jueces-, gefesú-oficinasdeReiitas, ó á los del resguardo , 4¡p-v muy útil para el territorio,-en-que manda , el-au mentó de familias cualquier acto de contrabando ó defraudación de que tenga noti laboriosas, se ha desentendido de las…</t>
  </si>
  <si>
    <t>…de Medina del Campo á D. Eugenio Alvarez: para la regencia to, sin conexión con lo pasado,” {en qué consiste que después de la audiencia de Extremadura, vacante por jubilación de D. Mi todo se une, según la misma comisión, *í un plan de los indi guel de Agreda á D. Luis María Mojó, barón de Juras Reales: viduo* dé la familia de Luis xvtu, y por consiguiente del Rey Íiarao es unade laplazade Canarias;de la referiday paraaudienciala qué estei…</t>
  </si>
  <si>
    <t>Michelena, Joaquín de</t>
  </si>
  <si>
    <t>Joaquín de Michelena</t>
  </si>
  <si>
    <t>…francés. J 1 ■' ! ■ ■ desdéJtieg» nombró para que acompañasen en el viáge á las augus -jo T.ós: plenipotenciarios de Rusia é Inglaterra, convencidos d¿ tas Personas á su diputado general D. Joaquín de Michelena, al -k3jifltítíállé cstá solicitud', han coñvenido en que el culto de lá Excmó. Sr. duque dé Granada de Ega, los condes del Valle y TÓligiloh católícaíéprófesará en el ñüeyo Estado públicamente y Moriterron, y D. Ignacio de Zavala y Salazar, marchando con con…</t>
  </si>
  <si>
    <t>Michilena, Rafael de</t>
  </si>
  <si>
    <t>Rafael de Michilena</t>
  </si>
  <si>
    <t>…López Vázquez. ¡,- t { Zaragoza,,Rolo; Barcelona Brusi y; Sauri; Valencia, Cabrerizo;, D. josef María MonreaU . Sevilla , Caro; Valladolid , Roldan Salamanca, Reyes ; Badajoz,. ■ D. Rafael de Michilena. . , r c\ Ossini; Santiago, Rey Romero; Corúña., Calvete; Vígo, Alva- , D. Manuel de Echevarría. ¡. „i, ; í / rez; Lygo, BufFer; y Oviedo’ Longoria. JPrecio de toda la obrft 181, D. Manuel García Dominguq^. .. . ¡ \. ¡ reales. ■■ . , • , • !. • • é ■ ', Honor…</t>
  </si>
  <si>
    <t>Mif, Manuel</t>
  </si>
  <si>
    <t>Manuel Mif</t>
  </si>
  <si>
    <t>…ue abajo suscriben, con solo,-la excepcioaiporrpjirte.delSr. coro* -jíqY vosotros , pueblos,-conservad la actitud imponente con que nel D. Benito Áznaiy.y administrador de corred* D. Manuel Mif sabéis- aterrará ios' cnemigO»a!c ¡vuestra libertad; obedeced, la voz lanés, de-sujetarla aí voto 4&lt;t.Ía.i|ayori» del ..pueblo que constitu de las autoridades qur lnbek elegido , y ia-patria triunfará de las ye actujitjpent^ la nación mejicana. El.-lSt- cqn»'…</t>
  </si>
  <si>
    <t>Migiiéí</t>
  </si>
  <si>
    <t>…on á ella SS. MM. y AA. II. j y tódo éi' cuerpo diplomá- pena de seis años de presidio en uno de, loa de. Africa, si la canti tico ,incIusoslos embajadores turcos. S. A-1, el gran duque Migiiéí, dad del delito no excediese .de un cuarto dq; arroba ,,yla detocho mándaba él cuerpo destacado de la guardia , y S. A. I el gran dú^ siendo de dicha cantidad arriba. r,r... j Art- 68. Él empleado de Real Hacienda que auxiliare,yjácir que herpderp corónel del…</t>
  </si>
  <si>
    <t>Migué</t>
  </si>
  <si>
    <t>…ul ingles, y (5 iglesias es jÍQr/la certificación ,remitida por Y,,E. que el teniente del Real tán tan maltratadas, que-nadie se atreve á entrar en ellas. Kimpicuerpo dé su maqdpj'D. Migué j Silgado y .Oliva , ninguna culpa-? na , situada pa el camino Be Cronstadt ; ha padecido á proporción Entidad ni páf^tyxe'.én lós sucesos. revoluciónarios de la. Cortina mas que Bucharest: su iglesia,.que era nueva, y una casa grande el 11 “de Febrero d$.f,&amp;…</t>
  </si>
  <si>
    <t>Migue</t>
  </si>
  <si>
    <t>…as demas Poten tersburgo S. M. la Emperatriz. Algunas horas antes lo Isabia ae cias, hasta él .embarque dé algunos soldados ¿.bordo de un tras rificado para ia.misma corte el gran duque Migue!. porte para relevar una guarnición colonial,. , ■ : ' "■ ‘ ' skaviA. Cuando, los franceses entraron en España éí año de 1823 sé . ■ ■. t „i • „ . ' ; ; ' • . •• r) - ’j Belgrado 3£ de Junio., ¡ .? , , • , nos dijo con mucha gravedad que su ánimo era. ocupar…</t>
  </si>
  <si>
    <t>Miguel</t>
  </si>
  <si>
    <t>…ia no le es contraria. (Caledomdn Mercury.} , . 1 Se ha propalado en. la cité que á petición del gobierno, ingles Cetssel i£ de Diciembre. había consentido D. Pedro en reconocer á D. Miguel como Rey, de Portugal. (Globe.’) , ,r V . Antes de ayer S. A. R. el Elector díó en el palacio de Bella- - ..VA Courier felicita al comercio ingles por haberse restableci vista á Mr. G. William Chad, ministro plenipotenciario de In do las comunicaciones de Bue…</t>
  </si>
  <si>
    <t>…ue fuesen mayores las sumas ó valorespümiento.erRubricada de la Real mano.nrEn Palacio á 7 de Di de ellas en un período fijo, ó en los 20 años de revolución con ciembre de 1819.=A D. Miguel dé Ibarrolj.” igual número anterior, que tampoco ha sucedido asi, verán:que. ■ De orden de S. M. lo comunico á V. S. para que dando cuen en el primer caso no Han recogido ninguna utilidad, y eri el seta al Consejo proceda éste á la ejecución de'cuanto S. M. s…</t>
  </si>
  <si>
    <t>…OS BE AXP.WCA. en la capilla del palacio de invierno una misa solemne con asisten Nueva-Yorck o8 de 'Havietrdtre. cia de SS. MM. ll. , y de SS. AA. el gran duque heredero, el gran duque Miguel y el príncipe Alberto de Prusia: también, concur POBLACION DEL ALTO CANADA.EN Miembros rieron los consejeros del imperio, la corte , los ministros, los se Distritos. Población* de la asamblea. . nadores,, ios. oficiales generales del ejército y de la guardia;…</t>
  </si>
  <si>
    <t>…isco se asegura que los cívicos gritaron centralismo*. . Ri cuanto ¿ Portugal se expresó con mucha energía contra pero que un puñado de veteranos los contuvo y llamó ¿ federación. D. Miguel eL lord Hqlland , vituperando Ia conducta del Gobier En S. Andrés Chalchicotuula fue al contrario, poquehubie- no respecto de este Mbnaica; ¿ lo cual contestó el lord Abefse alguna variedad, y es que el regimiento núm. y de caballería se deen, diciendo queíiy…</t>
  </si>
  <si>
    <t>…ton lps asunto» dc Portugal, y de-pues de un largo.; discurso lleno de i ces el noble lord , las razones poderosas que había para no presen acrimonia conira elgobierno del Rey por D. Miguel, y de presentar tarlos ahora. datos inexactos ,y artificiosas sutilezas, para zaherir y atacarabier- CAMAXA VE 10» COMUnXS-----Stsion ¿ti II. tamente al ministerio ingles., acabó por pedir 1* presentación * la. Rimara de un sin número de papeles relativos á.…</t>
  </si>
  <si>
    <t>…qñe tratetnos de modijdasrque, de llevarse d»to que á su original. Dada ca: Palacio á »9 de Marzo de r8jb.zc á-&lt;focWfjcayoWntiotí eu H «üéstrairuina con -íexíormlí^ YO EL REY.sYo D. Miguel deGordon, secretario de! Hiprí No: faltar^ni quizí caemigos Ocultes de e»«C, ^fiíe para conseg^iri nuestro SeRor.lo hice escribir por su mandado. Josef María' sus intehtbv tecihpeñcn ctr scqébr^r .la &lt;ksuhion.ayr^ los ,pr ¡nciptH Puig.s=D. Francisco MarinsD.…</t>
  </si>
  <si>
    <t>…lo sugeto ó corporación él encabé/amiento ó último en Mountcharles, embajador de esta corte» para el reconocimiento doso de cada vale, rti tampoco ninguno con firma en blanco. del Sr. D. Miguel cómo Rey de Portugal. (Gaceta de Lisboa.') 5. a Se cuidará también de hó incluir en una misma partida con — Por varias cartas de l5s puertos del Brasil llegadas á Porto* los vales corrientes los.perjudicados» p sea los que no fuéton prese sabe que el día 28 d…</t>
  </si>
  <si>
    <t>…strucción del arma que ofrece al labrador para que guar Escriben de Holanda haber llegado á Rotterdam un agente de de sus campos y defienda sus cosechas contra aquellos recios tem D. Miguel con el objeto de buscar dinero y armas. Estas podran porales que le espantan y le empobrecen. Continúa en su tratado fácilmente hallarse en atención á que los negociantes holandeses que se imprimió el año 28 en la imprenta de Mr. Sauri y com tienen grandes al…</t>
  </si>
  <si>
    <t>…uyo casó V. I. pata su inteligencia, la de la Cámara y cumplimiento &amp;e. caerá en comiso la totalidad de los géneros aprehendidos, arreglán Aranjuez 8 de Junio de i83ó.=Calomarde.=:Sr. D. Miguel de dose siempre la multa al importe del derecho defraudado. Gordon. Art. 60. Por la primera reincidencia en la defraudación de RentA generales se aumentará la multa al decuplo del derecho de Real orden sujetando á quintas á los individuos de Carabineros fraud…</t>
  </si>
  <si>
    <t>….puedan hallarse,presentes, y deseen obtener esta'nueva «Ha llegado de Lisboa un bergantín de guerra con cartas de distinción que S. M. se sirve dispensar á los que promovieren la D. Miguel para el Emperador, y una caja con varias alhajas que Industria y las Artes; advirtiéndose que todos los que hayan de fueron de su difunto paire. Esta ocurrencia, y el discurso, pro concurrir á este acto deberán pasar desde luego á la secretaría del nunciado ú…</t>
  </si>
  <si>
    <t>…padres jesuítas. Los Castigos impuestos por el al desde el punta ea que desembarquen, á Lisboa pará reconocer ai calde de Cebú'a los materiales ejecutores de aquellas muertes, le Sr. D. Miguel 1.” 1 11" jos de remediar , exasperaron el tnaí y auméntaron considerable «El dia 18 llegó á este puerto, procedente del Tajo, el ber- mente el número de los alzados, el cual fue acrecentándose de diz ganti» de guerra Trece de Mayo, con carias-del Sr. D. Migu…</t>
  </si>
  <si>
    <t>…esentado. Venezuela ha ináSS. MM., Sicilianas á suj paso.ppr Saboyp.0¡/,. ,-,cl :niíésfad¿r rd¿eós dé pérmartecér unida á Colombia, con tal qi4i T a FmpyTa/ri^ de Rusia. y el gran,duque Miguel saHgrqndé BoltVar no1 la gobrerné1 ya. Una circular fecha el 27 de Marzo en Vaqovia el. día, a9 de. Jqnio con direcciop á S.Petersburgo.' . (; -Válénéia j-fe’h donde'sé 'manifiestan los deseos que hay de liquidar .—.Escribeni .de Lpngres ló que sigue: «Se dic…</t>
  </si>
  <si>
    <t>…' diremos que ____ EL ii hizo el Emperador maniobrar á las tropas del campo estas desgraciada!naciones han pagadpya muy cara su despreciable vde Krazno-ZelóV y’en seguida el 'gran duque Miguel presentó al .7 costosa independencia; 7 a también harto verosímil que aun Príncipe Real de Suecia el cuerpo de oficiales. tengan mucho mas que pegar.Demos el caso de que al fin, después EL 13 se celebraron en Peterboff los dias de la Emperatriz. de innumerabl…</t>
  </si>
  <si>
    <t>…un año, y por término de seis á lo me á Helsingforss, nueva capital de-Finlandia. La víspera Jwbia sali aos: a.° un estado de su fábrica que manifieste el número y natu do el gran duque Miguel para Moscow. Durante la ausencia del raleza de los telares de que'se compone, el de las máquinas, y su Emperador ha ido el príncipe Oscar á recorrer las colonias mili clase que tuviese en juego; el número de operarios que ocupa y el tares de Novogorod, acompa…</t>
  </si>
  <si>
    <t>…ombre» de Francisco^Jósef Caries; á ruego de la El dia g á las dos y media de la tarde llegó á Moscou S. A.R. recién panda h*?perd6hado S- M. I. la vida á un malhecha/ que el gran duque Miguel; se apeó en la Stojenk» en el palacio: del debía'sufrir hoy la pena capital. (Correspomal de Nuretnberg.) ‘ condeOolovkiné; al día siguiente fue i examinar-el establecí*.miento,de, aguas minerales, y el día 5 etnpczóí tomar las arti • YAMBO—BAJOS» ficiales de…</t>
  </si>
  <si>
    <t>…traición el ip de Abril de 181 o- De ella un numeroso concurso que sin cesar hacia resonar los vivas al Rey se trasmitió á la vecina de Bogotá, y Bolívar formó con ambas y nuestro Señor D. Miguel 1. (G. de Lisboa.) la de Quito, la de Colombia. Las supercherías con que los revo lucionarios llevaron á efecto su inicuo plan, meditado de ante ESPAÑA. mano, puesto en práctica por Miranda, y abandonado después este por los ingleses, nos ofrece exactamente e…</t>
  </si>
  <si>
    <t>…cia con el gobernjsdor austríaco de esta&gt; pectivos gobernadores los .Exento», fires. ;D.. Francisco Dionisio plaza, salió innfédiatamenie para Darmstadf, de donde había ve Vives y D. Miguel de la Torre. ^ : , v ^ ^ nido. Esta inopinada llegada.,; y la corta, permanencia en esta ciu-s La* quiméricas teorías de4&lt;* furiosos, lioerttcidas, que tanta, dad dél príncipe Emilio, ha'.dádo lugar á diversas conjeturas. desolación y derramamiento de, sangre…</t>
  </si>
  <si>
    <t>Miguel, S.</t>
  </si>
  <si>
    <t>S. Miguel</t>
  </si>
  <si>
    <t>…res en el Pi i83o.=Francisco Javier de Arangurcn y Urrutia.s Martin León rineo, y he prometido al Rby nuestro Señor servirle con un de Jáuregui.rx Josef Ramón de tírquijo. = P. I. D. S. Miguel de cuerpo de i9 naturales por espacio de un año sin perdonar á nin- Artiñano, oficial mayor.” ]gun género dé sacrificios. La verdadera fidelidad no entiende de disiiquios, aborrece tibiezas, y solo conoce la decisión franca y Ya sabemos algunas operaciones mi…</t>
  </si>
  <si>
    <t>Miguel-</t>
  </si>
  <si>
    <t>…lá opot“ cho miramiento á las autoridades rusas. El «lia ao.de Noviembre, tunidad- de manifestar su modo de pensar accrca de esta cuéuioc, en que se celebró el nacimienio del gran duque Miguel-, i tubo, en y da proponer al ministetict alglmos medim prudentes y adecuados la plaza nueva del Mercado fuegos artificiales que causaron Ja ma para conservar: la. iifdcpoodencia gríega; y qVJionor de corona yor alegría. Con este motivo quebrantaron los asiáti…</t>
  </si>
  <si>
    <t>Militar</t>
  </si>
  <si>
    <t>…mente.” Este informe se Segovia go de Agosto. mandó imprimir y distribuir. F.l Sr. presidente leyó después una carta del Sr. conde de Ses- El Sr. General director del Real colegio general Militar, que nraisoiis, que solicita suceder en la dignidad de Par al Sr. vizcon desde el 18 del mes anterior se hallaba en esta ciudad con el obje de d’Ambray. Se nombró una comisión compuesta de los Sres. dé to dé recibir á SS. MM. y AA. en la visita que todos ios…</t>
  </si>
  <si>
    <t>Miloscb</t>
  </si>
  <si>
    <t>…ortaban lós degrad con los enviados turcos, £ consecuencia de un pliego que' réchos cobrados; dé ^Ónsiguiente .éí' totai de las rentas solo' es S,M I. recibió, á lb que dicen del! príncipe Miloscb, se cree tu de 49.405^. En iftrí hubo un excedente de 2.146,9^3 libras esvo por objeto los iuuntos de Servia; pues en clmódó con que térlinas V .el^gastó, subió en este misino1 áño á g 1.390,033; y prola Puerta ha ejecutado hasta el día los artículos relativo…</t>
  </si>
  <si>
    <t>Milosch</t>
  </si>
  <si>
    <t>…tapa. Parece que estos infelices habían bebido tratado de Andrinópolis, en donde se ti ata de este particular. El mucho aguardiente al tiempo de despedirse , y que durante el cami príncipe Milosch ha enviado una diputación al cuartel general ru no reinó un norte fuerte. so, á cuya cabeza iba Mr. Davidvitz , encargado de manifestar al -----Seiscientos carros y uno? 43 hombres están ocupados en qui Emperador de Rusia por parte de la Servia su reconocimie…</t>
  </si>
  <si>
    <t>…subdelegados dé Rentas laJ tos :de que se hace mención en el tratado de Andrinópolis; tam obligación en qUe se hallan de cumplir las órdenes que relativa-' bién fia concurrido el príncipe Milosch. Se trata igualmente de un mente 41a cobranza dé ‘débitos por -decimales les comuniqué él geSnanifiesto que han de publicar los comisarios otomanos, en el fo de la comisión central de Liquidación de atrasos dé Real Ha—’ cual se determinarán las indemnizacione…</t>
  </si>
  <si>
    <t>…, si no hubiera tenido intención de diferir Se habla con mucha variedad en la frontera sobre la conduc las negociaciones de los enviados turcos. Por último, dice la carta, ta dél' príncipe Milosch, que parece trata de hacerse Soberano que el Emperador Nicolás se muestra algo inas condescendiente dé aquel país. En su palacio de Krajowa sostiene una especia desde que ha salido la expedición francesa contra Argel, de lá de córte. Se asegura que el plan qu…</t>
  </si>
  <si>
    <t>…s costumbres que se han de volver á incorporar á está provincia continúa traba actuales, sus leyes, todo justifica lá opinión formada contra ellos. jando con actividad:; y como el príncipe Milosch desea ver puesto &lt;En qué país del rhundo ha ocupado uri 'judío ningun destino im en ejecución lo estipnlidb en el tratado de Andrinópolis antes que portante , ni hatenidoasiento en loa cuerpos legislativos? En nin el ejército ruso salga &lt;M territorio turco ,…</t>
  </si>
  <si>
    <t>…erdeincógnito. ' te ademas de que aquel géfe no puede contar con loscotitingehtes j El príncipe de'Orange , que debió Salir antes de ayer de’-esta de los bajas, los bosniacos y «1 príncipe Milosch suministran di capital,mo ha podido verificarlo hasta ayer después de medio día, nero i ios arnautas , con cuyo auxilio pueden estos pagar exaCta- por haberse -retardado un correo que aguardaba. mente el sueldo de sus tropas. Los ayanes de Bulgaria hallan tam…</t>
  </si>
  <si>
    <t>…ado 14 de Noviembre. Inglaterra. , En esta provincia van tomando buen aspecto loe asuntos inte En la formación del nuevo ministerio ha sido sacrificada &lt;la riores de ella, pues el príncipe Milosch trabaja sin cesar en me únion á la fuerza: todos los partidos se hallan representados en él; jorar el sistema de gobierno, y en hacer grandes reformas en el dé los antiguos vihigs por Lansdown , Brougham y Hollatid. El contribuciones. Una de las cosas que mas…</t>
  </si>
  <si>
    <t>Milton</t>
  </si>
  <si>
    <t>…comisiones unidas pan resolver la muy el peso de las asignaciones llanadas superanuatkm alionantes. , , importante que hoy ocupa la atención de la augusta Cámara. Mr. Bering y «1 lord Milton hicieron algunas objeciones al Los derechos que corresponden á 7 millones de habitantes, son plan del canciller del Echiquier, principalmente en la parte reí»-, la suma total de los que pertenecen á todos, y cada uno conside tiva á la proyectada conversión de…</t>
  </si>
  <si>
    <t>Mina</t>
  </si>
  <si>
    <t>…odos estos alborotos habidos en, las anterior habían salido de aquella ciud^, dos, gendarmes para obli psctíélás ¿jatjia .vjsita que pn ellás; hizo el ministro de la Instrucgar al general Mina:/&lt;j^yw láflalu^efiX^amo, á cumplir la or cionjp^jqa,, dicé que puañdo^K retiraba S. E. tiraron huevos y den de.internri'oú ,7 que squeldi* Jiabisfuaqgrieado aootopbfian- piedras asu coche, cuyoscfistáTes rompieron. Otro periódico aña? do al getieral que venia…</t>
  </si>
  <si>
    <t>Ministro</t>
  </si>
  <si>
    <t>…rjuicio de que si encontrasen en ellas motivos 33. El contratista que sin expresa autorización del Excelentí .para quejarse, io hagan con la moderación que corresponde; se ha simo Sr. Ministro de la Guerra concediere el todo ó.-parte de su servido S. M. resolver que el regente de la Real jurisdicción de adjudicación á otro fabricante,ó que contrajere Una sociedad cual Torredonjimeno, que negó el cumplimiento fiólos despachos de quiera posterior á d…</t>
  </si>
  <si>
    <t>Ministros, Mi Señores</t>
  </si>
  <si>
    <t>Mi Señores Ministros</t>
  </si>
  <si>
    <t>…ha exigido en Cataluña; y enterado S.M se ha Petersbürgo 10 de Febrero. servido declarar, conformándose con ¿1 dictamen del Consejo de Con motivo del cumpleaños deS. A. I. el Gran duque Mi Señores Ministros, qup los referidos matriculados están sujetos ál • guel se cantó ayer un solemne Te Deum en la catedral y en las pago de la contribución de paja V utensilios por los que les pro demias iglesias de esta capital. duzcan sus bienes mices, ganados , granjerias &amp;c…</t>
  </si>
  <si>
    <t>Miranda, Benito María</t>
  </si>
  <si>
    <t>Benito María Miranda</t>
  </si>
  <si>
    <t>…ta fecha digo al secretario del consejo supremo de la SERVIA. Guerra lo que sigue: Belgrado a de Julio. He dado cuenta.al Rey nuestro Señor de una instancia pof la qué el teniente coronel D. Benito María Miranda, comandante Las cartas deBosnia anuncian que el gran visir se ha visto pre de infantería procedente de Ultramar, con licencia ilimitada en cisado á retirarse por haberle atacado las fuerzas superiores de un Quintanar, solicita la cruz de segunda dase de la Re…</t>
  </si>
  <si>
    <t>Miranda, Gregorio Perez de</t>
  </si>
  <si>
    <t>Gregorio Perez de Miranda</t>
  </si>
  <si>
    <t>…ei 'i Noticiat de Africa. • " ■ nado de Cdrlor x , escrito en francés por el vizconde de Chateau ‘Tofos 18 de Nútitotbrt. Ayer llegó á éste pücítbIr corbeta briand : traducido por D. Gregorio Perez de Miranda : un cuaCornelia , mandada por Mr. Sayy de Móñdiol, capitán 'dé fragátá; déráo en 4.0 Se hallará en lá Obrería de Calleja á 3 rs. vn. , y en salió de Argel el n del corríéótécoá 89 militaré*’ déftinidós al fasiprincípales librerías dél reino. fazaretode Marse…</t>
  </si>
  <si>
    <t>Miranda, Josef López</t>
  </si>
  <si>
    <t>Josef López Miranda</t>
  </si>
  <si>
    <t>…el momento en que el general Boilrmont, único mi Tuy, vacante por muerte de D. Manuel Castaños! y &gt; Reyero , á litar del consejo de Ministros, se encontraba al otro lado del mar, D. Josef López Miranda: para tina eanongía y una ración de la cay en que parte de la Guardia Real estaba diseminada á 50 legua* tedral de Salamanca, vacante por muerte de D. Josef Gonzálezde la capital en persecución de los incendiarios; se habrían dado de Huelva, á D. Alejandro Go…</t>
  </si>
  <si>
    <t>Mo, Josef</t>
  </si>
  <si>
    <t>Josef Mo</t>
  </si>
  <si>
    <t>…a del Sr. García Doncel, teniente primero de corregidor de esta villa, se cita y emplaza á los que se crean con CAMBIOS DEL DIA. detecho á los bienes quedados por fallecimiento de D. Josef Mo reno de Tejada, oficial mayor que fue del Real establecimiento Lóndres 37! á f—París 15lib. i8s—Santander i b—Bilbao del Giro, para que dentro del término de 30 dias acudan á dedu par.__Cádiz i daño. __Sevilla 4 id. — Málaga $ beneficio dine cirle en dicho ju…</t>
  </si>
  <si>
    <t>Mo-</t>
  </si>
  <si>
    <t>…lu Dos SiciliaSj i efecto de 'presentar áS. M. sus credenciales. géneros. _ Los moros que se habían huid» de Argel siguen regresando. S.E.fue acompafiádoy presentado al Reypor «1 conde Mo- _____ El número de enfermos que han venido de Argel á Marse lé, inibísfró y secretáéró de Estado en el departamento de Negó-; lla sube á ¡Í2, y se dice que todavía han de venir otros iQ. Sé «ios extranjeros, quien después de la audiencia le presentó a la anun…</t>
  </si>
  <si>
    <t>Mojó, Luis María</t>
  </si>
  <si>
    <t>Luis María Mojó</t>
  </si>
  <si>
    <t>…pasado,” {en qué consiste que después de la audiencia de Extremadura, vacante por jubilación de D. Mi todo se une, según la misma comisión, *í un plan de los indi guel de Agreda á D. Luis María Mojó, barón de Juras Reales: viduo* dé la familia de Luis xvtu, y por consiguiente del Rey Íiarao es unade laplazade Canarias;de la referiday paraaudienciala qué estei D.dejaFélixal queQueredo,lo fuequede para’ hacer una contrarevolucíon ................ Cárlo* x…</t>
  </si>
  <si>
    <t>Mole</t>
  </si>
  <si>
    <t>…las Cámaras ria de lev franceses. Es imposible .describir la alegría que reinaba suspendan sus sesiones. ( /&lt;/.) en rodos los individuos que concurrieron 4 esta reunión, ni enu F» conde Mole ha sido nombrado ministro de Negocios ex— merar las bendiciones que daban &amp; los libertadores de nuestros trangeros. El general Gerard , ministro de la Guerra. El general compatriotas. Sebastian!, ministró de Marina. Mr. Duponr de l’Eure, ministro ____La notic…</t>
  </si>
  <si>
    <t>Molé</t>
  </si>
  <si>
    <t>…landviehr de la guar biertos para viajar, regalo de afio nuevo hecho por S. M. Car dia Real. - * los x; una colección de monedas, y otros-muchos artículos. Un i Fl 30 del mismo el conde Molé, ministro de Nogocios ex- criado de confianza los lleva áLulworth para entregarlos áS. A.R. trangeto», iccibió por primen vh *1 cuerpo diplomático , 4 sa y al intento acaba de salir para Dieppe, en donde se embarcará. ber: el embajador de Inglaterra y el de l…</t>
  </si>
  <si>
    <t>Mómbiray, Daniel</t>
  </si>
  <si>
    <t>Daniel Mómbiray</t>
  </si>
  <si>
    <t>…r de estás provincias. Gricias sean' dadas 1 nuestro Deúdá tínintereí idtníidem. benéfico Monarca qué tinto sé desvelé pbr el bien estar de sus' pueblos. Córuna 8 de Diciembre. El capitán Daniel Mómbiray, dfcí bergantín ingles Couriere, . ANUNCIOS. que Salió de Buenos-Aires el 10 de Agosto, dice que leyó en los . Elementos de geografía astrojiómica y Jisica, escrito p6r el papeles públicos de aquella ciudad, que pbr la vía dé Lima sé ha Coronel D. Antonio Mon…</t>
  </si>
  <si>
    <t>Mongiand, Juan Bautista</t>
  </si>
  <si>
    <t>Juan Bautista Mongiand</t>
  </si>
  <si>
    <t>…los residuos de inscripciones procedentes del León................ ........ D. Francisco Salinas. Complementó de capitales, expedidos, todos con fecha 1de Abril Málaga............ D. Juan Bautista Mongiand. de este año, se presentarán en Madrid en la contaduría de la Real MallorcaiPalmaj. D. Martin MayoL Caja de Amortización, y én las respectivas comisiones de las pro Menorca (Makonj. Doña Catalina Germán y Hugalde. vincias , desde ei dia io de este mes hasta e…</t>
  </si>
  <si>
    <t>Monk</t>
  </si>
  <si>
    <t>…' El ai, deseando Aprovecharme de las ventajas conseguida» «I día antes, me descolgué de aquellas-alturas, dejando encargado la ESPAÑA. custodia dé aquella importante posición al general Monk , en Madrid ay de Diciembre. donde también quedaron parte de los equipages y los heridos. Después de dos horas d« marcha distinguimos unos 1500 ára El Ruy nuestro Señor ppr decreto de 10 de Diciembre se bes, la mayor parte i caballo. Nuestra caballería, soste…</t>
  </si>
  <si>
    <t>Montanaro, Eduardo Alcaráz y</t>
  </si>
  <si>
    <t>Eduardo Alcaráz y Montanaro</t>
  </si>
  <si>
    <t>…tre, D. Antonio Torres y Quintanilla, D. Manuel Camarero y Rodríguez, D. Joaquín Riquclme y Gómez, D. Miguel de Resa y Serrano, D. Rafael En ______________ANUNCIOS. late' y Acedo, D. Eduardo Alcaráz y Montanaro, D. Ramón Mas- Continúa el catalogo de ¡as estampas que se hallan de ven(a en caro del Hierro, D. Antonio Sánchez Solís y Mayoli, D. Ma la calcografía de ¡a imprenta Real. nuel Marsilla Motezuma y Navarro, D. Juan Calvíllo y Zayas, Retrato del V. Fr. Sebastia…</t>
  </si>
  <si>
    <t>Monte, Domingo</t>
  </si>
  <si>
    <t>Domingo Monte</t>
  </si>
  <si>
    <t>…someterla. gue abierta la suscripción.Se formaron partidas por el interior; el capitán de fragata (gene____ Los suscriptores 4 la Colección litográfica de cuadros del Reyrclfioy) D. Domingo Monte verde, que habia llegado de la Habana nuestro Señor podrán acudir al Real establecimiento, en la casaá Coro con poco mas de roo hombres, unido á los valientes dé aquella provincia, avanzó sobre la de Caracas, y habiendo duran llamada Tívoli, sita en el Prado,…</t>
  </si>
  <si>
    <t>Montenegro</t>
  </si>
  <si>
    <t>120</t>
  </si>
  <si>
    <t>…ativas de la junta superior facultativa de dicha arma, nos movió á reco á Ja Península y demas dominios españoles, útil no solo al comer nocer con mayor detención los trabajos del Sr. Montenegro; y asi ciante, á quien se dedica, sino á todo empleado público, y á toda és que informados ahora de lo ventajoso del plan y de su ejecu persona curiosa que se ocupe en conocer las fuentes de la prospe ción, creemos hacer un servicio al público llamándole la a…</t>
  </si>
  <si>
    <t>Montenegro, Andrés Tojo</t>
  </si>
  <si>
    <t>Andrés Tojo Montenegro</t>
  </si>
  <si>
    <t>…bien, resultando de todo* estos he para la de Chelva á D. Juan Josef Orttz y Moya: para la de chos , que son notorios, una absoluta imprevisión , ana falta to Monfórte de Lémus á D. Andrés Tojo Montenegro: para la de tal de cálculo y- premeditación, y conociéndolo asi la misma co Mordía á D. Vicente Canilles y Talens: para la segunda de la misión, pues declara en su informe que considéra los decretos ciudad de Granada á D,: Rafael Ausaldo: para el corregimient…</t>
  </si>
  <si>
    <t>Montenegro, Antonio</t>
  </si>
  <si>
    <t>Antonio Montenegro</t>
  </si>
  <si>
    <t>…A. «inscripción las acciones cuyos tenedores hayan omitido la presen tación. Anunciamos en la Gaceta del 3 de Diciembre último los Ele mentos de geografía astronómica y física del coronel D. Antonio Montenegro; pero no habiendo examinado mas que ligeramente la ANUNCIOS. obra, no debimos entonces manifestar nuestra Opinión sobre su mé rito , por mas que supusiéramos desde luego que seria este corres Guia mercantil deEspaiut..Publícala de.orden del Rey nues pondiente…</t>
  </si>
  <si>
    <t>…Aires el 10 de Agosto, dice que leyó en los . Elementos de geografía astrojiómica y Jisica, escrito p6r el papeles públicos de aquella ciudad, que pbr la vía dé Lima sé ha Coronel D. Antonio Montenegro. Esta obra , para cuya perfeccíoat bía recibido noticia ríe que un bergantín ingles que se aproximó i no se ha perdonado gasto ni iraó-j"»jfeunc. las circunstancias mas: ia isla Madre de Dios», en la costa Patagónica, notó qué ha apreciables de un libro eleme…</t>
  </si>
  <si>
    <t>Montero, Cipriano</t>
  </si>
  <si>
    <t>Cipriano Montero</t>
  </si>
  <si>
    <t>…Claret, instrumentos de viento. que de grano. , ¿ i Idem, D. Josef Morale», encordaduras para guitarra. , Para guardar la basura que ha de fecundar el campó se abrirá r - . Idem, D. Cipriano Montero, modelos de bombas para incen un foso profundo, separado del establo de la vaca y dé la jpooilga * dios y riegos. del cerdo, en el cual entre toda la inmundicia de dichos animales: .Idem, D. Pedro Jiménez de Haro, moldes para estampar el y el agua llovediza.…</t>
  </si>
  <si>
    <t>Montero, Ramón</t>
  </si>
  <si>
    <t>Ramón Montero</t>
  </si>
  <si>
    <t>…acompañándolas con la siguiente carta: • ... &gt; López y. Sicilia, trasladado del obispado de Coria ; para esta silla *&gt; Mi apreciable feld-mariscal: al concluirse este año tan fe á D. Ramón Montero , obispo mi fartibut.de HicrópoKs;. para cundo en acontecimientos notables, no me es dado fijar la vista en él obispado de Pamplona á D. Javier Andriani, canónigo dcHueslas hazañas que bajo vuestras órdenes han ilustrado los ejércitos de . ca; para el obispad…</t>
  </si>
  <si>
    <t>Montesquiou, Anatolede</t>
  </si>
  <si>
    <t>Anatolede Montesquiou</t>
  </si>
  <si>
    <t>…ma; Caffin, duefio del picadero en que aquella —Con fecha 19 de Setiembre escriben de Ñapóles lo siguiente:' celebra sus sesiones, y David, impresor de los carteles que iban ¿ »E1 conde Anatolede Montesquiou, enviado por Luis Felipe, fijarse. Rey de los franceses, para presentar una carta de su Soberano al Al dar cuenta de la causa pidió el agente fiscal se suspendiese la Rey nuestro Sefior, fue recibido antes de ayer por S. M. en au vista, porque habiendo sido p…</t>
  </si>
  <si>
    <t>Monteverde, Josef de</t>
  </si>
  <si>
    <t>Josef de Monteverde</t>
  </si>
  <si>
    <t>…a! de dichas Islas para presidente de la NOTICIAS EXTRANGERAS. junta, para vocales al marques de Villañueva del Prado, al conde AUSTRIA. del Valle de Salazar, i D. Juan Tabares, á D. Josef de Monteverde, 4 D. Juan Megliorihi, á D. Josef Cambreleng, á Don Vierta sj de Setiembre. Matías del Castillo Iriarite,i D. Gumersindo Moratin y á Don El conde de Lebzeltern, consejero íntimo, uno de nuestros Lorenzo Pastor; y para Secretario i D. Josef Sansón; siendo al m…</t>
  </si>
  <si>
    <t>Moore, Tomas</t>
  </si>
  <si>
    <t>Tomas Moore</t>
  </si>
  <si>
    <t>…. res de^90/9,11 rs. y i4 mra.vsefialado con el núm. 2649, emitido - .1 T«nb*ep étPcspjñaiiihaillegado poj-. telégrafo lamismeorden por la Real. Caja de Amortización, en favor del D. Tomas Moore; del nuevo ministerio; Sois i no .sabemos de ¡fijo «¿.Grases y ScMb* pues dé. no hacerlo kparará pérjuicio. ' ,-guel !baar!lQgndo&gt;Mistraerie.«|ycumpl ¡midoto 'de ella., Mañana nos —A consulta del supremo consejo de Castilla, se ha dignado Joxtirá «3 eoprefc c…</t>
  </si>
  <si>
    <t>Mor, Pablo</t>
  </si>
  <si>
    <t>Pablo Mor</t>
  </si>
  <si>
    <t>…Puerto Rico y Canarias. 144. rs., tústica 13Ó. Fn el año de 1813 se embarcó para América con ia divi Tomos sueltos, cada uno á 52 rs. rústica. (Se continuara.') sión del general ,D. Pablo Mor jilo, Carlos Llamas, natural de Madrid :'desde entonces no se ha tenido noticia de este individuo; Instituciones canónicas de Juan Dcvoti, divididas en'4 li y siendo urgente saber de sli existencia, se desea que el qtié lo su bros, y reducidas á un grueso, vo…</t>
  </si>
  <si>
    <t>Mora</t>
  </si>
  <si>
    <t>…as patrullas que se destinaron con Bustamante; pero el gobierno rezeloso lo ha despachado á Tade'cuatro hombres y un cabo los dispersó completamente sin que cubaya con el capitán' general Mora. La cámara de diputados ha quedase uno. Todos los pueblos del Estado se han pronunciado, y insistido en que se le den amplias facultades al presidente, hasta en todos como en esta capital reina el mayor entusiasmo. Se asegla qué Ips pronunciadói dejen las arm…</t>
  </si>
  <si>
    <t>Moral, Inocencio del</t>
  </si>
  <si>
    <t>Inocencio del Moral</t>
  </si>
  <si>
    <t>…espadas, al funges y puñales. Casi todos los doba ; y de los que solo recuerda los siguientes: D. Josef*San Ro hombres que pueden tomar las armas pertenecen á la sociedad se mán , D. Inocencio del Moral y sus dos hijos, D. Josef Bernardo creta de que se h¿ hablado ; y los empleados otomanos se hallan Luna, D. Solano Moral, Di Narciso Luna, D. Angel Mariano confusos con esta peligrosa disposición dé Jos ánimos: de. aquí es Colina y sus dos hermanos, D. Pedro…</t>
  </si>
  <si>
    <t>Moral, Solano</t>
  </si>
  <si>
    <t>Solano Moral</t>
  </si>
  <si>
    <t>…n tomar las armas pertenecen á la sociedad se mán , D. Inocencio del Moral y sus dos hijos, D. Josef Bernardo creta de que se h¿ hablado ; y los empleados otomanos se hallan Luna, D. Solano Moral, Di Narciso Luna, D. Angel Mariano confusos con esta peligrosa disposición dé Jos ánimos: de. aquí es Colina y sus dos hermanos, D. Pedro Ignacio Barros, D. Tomas que el bajá deScútari ,.generalmente temido por su crueldad, ha re Gordíllo, D- Vicente Mercado,…</t>
  </si>
  <si>
    <t>Morale, Josef</t>
  </si>
  <si>
    <t>Josef Morale</t>
  </si>
  <si>
    <t>…ia , D. Josef de Paez , sombreros. cial á las plantas, porque las hace producir mayor cantidad de^paj^. Madrid, I&gt;. Josef Claret, instrumentos de viento. que de grano. , ¿ i Idem, D. Josef Morale», encordaduras para guitarra. , Para guardar la basura que ha de fecundar el campó se abrirá r - . Idem, D. Cipriano Montero, modelos de bombas para incen un foso profundo, separado del establo de la vaca y dé la jpooilga * dios y riegos. del cerdo, en el cua…</t>
  </si>
  <si>
    <t>Morales</t>
  </si>
  <si>
    <t>…ió 4 Ca racas, y después á Puerto-Cabello, de donde se transfirió con la Bolívar, que se había quedado en Caracas á la entrada del ge mayor parte de la expedición y las tropas del coronel Morales neral Monte verde, salió con pasaporte para Curazao, y se intro á Cartagena, dirigiéndose por tierra la división del coronel Cal dujo en Santifé, donde volvió á emprender el medio de. revolu zada para operar sobre el reino de Santafé. Un sitio penoso y di cio…</t>
  </si>
  <si>
    <t>Morales, Francisco Temas</t>
  </si>
  <si>
    <t>Francisco Temas Morales</t>
  </si>
  <si>
    <t>…S. M. nombrar ¿ consulta de la Cámara para la dignidad ció por último en la jornada de ¡Urica, quedando en su lugar de arcediano de Deza, en la catedral de lugo, vacante por no ha Don Francisco Temas Morales, que con su ejército y escuadrilla ber acudido á sacar el título D. Pedro Alcántara Rogel, á Don se preparaba á dar fin 4 la revolución atacando la isla Margar!ti, Joaquín López Vallado, para una capellanía de S..Fernando de último asilo de los revoltosos, cu…</t>
  </si>
  <si>
    <t>Morales, Joscf</t>
  </si>
  <si>
    <t>Joscf Morales</t>
  </si>
  <si>
    <t>ejército enemigo/formsodó Una líneamuchomís extensa que el Manzanares, del mando del capíMn de navio D. Joscf Morales trente de nuestras posiciones, avanzó sobrevestas, dirigiendó cl de los Ríos, procedentes de Cádiz. grueso de sus fuerzas contra las brigadas Ciouet y Achard. La r Id. 17. Bergantín español de guerra Guadalete, de Cartagena. jñílicia turca que venia por esta…</t>
  </si>
  <si>
    <t>Morales, Josef</t>
  </si>
  <si>
    <t>Josef Morales</t>
  </si>
  <si>
    <t>…ntes los tenientes de navio París 29 de Mayo. D. Juan Sotelo y D. Honorio Sirera, bajo las órdenes del capitán Bolsa de hay. Cinco por ciento consolidados 104 f. 50 c. Ac de navio D. Josef Morales de los Ríos. El 24 del mismo fondea ciones del banco t9oo. Empréstito Real de España 86. Renta ron la fragata de guerra española Casilda, su comandante el de perpetua de idem //i. igual clase D. Francisco Sevilla, de la Hibana; los bergantines S&lt;». siguen con…</t>
  </si>
  <si>
    <t>Morales, Manuel María</t>
  </si>
  <si>
    <t>Manuel María Morales</t>
  </si>
  <si>
    <t>…n las principales librerías de la corte. Joaquín Bequer. En la de trozos D. Guillermo Williams. En la ____ Colección de estampas de anatomía’, cuaderno io.°, contie de perspectiva D. Manuel María Morales, y el accessit D. Anto ne dos estampas en que se continúa la descripción del cerebelo &amp;c. nio María Esquivel. En la de arquitectura D. Miguel Viso, y el Se halla de venta en la casa botica del Sr. Hernández de Grego accessit D. Miguel Leyva. En adorno D. Greg…</t>
  </si>
  <si>
    <t>Moratin, Gumersindo</t>
  </si>
  <si>
    <t>Gumersindo Moratin</t>
  </si>
  <si>
    <t>…STRIA. del Valle de Salazar, i D. Juan Tabares, á D. Josef de Monteverde, 4 D. Juan Megliorihi, á D. Josef Cambreleng, á Don Vierta sj de Setiembre. Matías del Castillo Iriarite,i D. Gumersindo Moratin y á Don El conde de Lebzeltern, consejero íntimo, uno de nuestros Lorenzo Pastor; y para Secretario i D. Josef Sansón; siendo al mas. distinguidos diplomáticos, ha sido nombiado Ministro pleni mismo tiempo la soberana voluntad de S.' M. que la junta esté ce p…</t>
  </si>
  <si>
    <t>Moratin, Leandro</t>
  </si>
  <si>
    <t>Leandro Moratin</t>
  </si>
  <si>
    <t>$88 «¡ego.rForner , D. Leandro Moratin, DManoel María dé Arjóna , y otros escritores de la misma época,-siendo buen númeroNoticia dé los pnetlos donde 'lían cabido los premios mayores dt la Real lotería moderna in‘él sorteo del dia -g del corriente. "h dó cllas inédiUs hasta «ahora. Lleva ademas e…</t>
  </si>
  <si>
    <t>Morazan</t>
  </si>
  <si>
    <t>…dos princi ___Ha llegado á Nueva-Yorck un pasagero procedente de la Amé pados , de 8 6 10 fortalezas, entre ella» Varna, habían hecho una rica meridional; y según él parece que él general Morazan expulsa de las campañas mas fatales, y que según todas las apariencias el de Goaremala y de todo su territorio á muchas personas por sos resultado de la segunda campaña parecía favorable a ios tarcos. pechas de que desean oponerse al establecimiento del orden…</t>
  </si>
  <si>
    <t>Morell, Agustín</t>
  </si>
  <si>
    <t>Agustín Morell</t>
  </si>
  <si>
    <t>…a librería de Razóla. SS. lilM: y AA;continúanen esta corte sin novedad ea su‘ ■ • Tratado de la traducción del idioma francés al\ español, porimportanters{ilud. :&gt;"■ ^ - ‘ ' '*’! D. Agustín Morell. Siendo indudable que para 'traducir como corresponde un idioma no es suficiente el auxilio del Dicciona . Señor: El cabildo de Toledo en .el momento que ñivo noticia rio, pues aun cuando se sepa la significación literal de las palabras, del feliz enlace de V…</t>
  </si>
  <si>
    <t>Moreno, Joaquín Camón y</t>
  </si>
  <si>
    <t>Joaquín Camón y Moreno</t>
  </si>
  <si>
    <t>…d 19 de Mayo. ■ _Acciobes dél Raneo, cada una pesos fuertes 154. Con fecha 11 del corriente se ha servido, S. M. nombrar ase^ .. .1 —B m . ■ f sor de la Superintendencia general á D. Joaquín Camón y Moreno. ■. ÁNüNcios. ■ ’1"' : - "*!' ^' 111 ■ 1 I . ■ f- , . . ,.,w , ,t * El d ia a del corriente se efectuó el sorteó público de la rifa Corítinifa el catálogo de ¡as obras de-S. M. que "se hallan de ven de este presente año, concedida por S. M. al santo hospital…</t>
  </si>
  <si>
    <t>Moreno, Josef</t>
  </si>
  <si>
    <t>Josef Moreno</t>
  </si>
  <si>
    <t>…tan der._^7oitz la Vega, 31 de Diciembre. Trigo, fa viembre último, natural que fue de la dudad de Vitoria, viuda nega 34: maíz 18: vino blanco, cántara &gt;4; tinto 18 i 26: acei de D. Josef Moreno, y vecina de esta'cortc, para que dentro del te , arroba 42. término de 30 días acudan ádéducirle al juzgado del señor CutanSevilla. (Provincia de )_Sevilla, .27 de Enero. Trigo, fane ib, y escribanía de García de la Madrid; con apercibimiento que ga 33 á 49:…</t>
  </si>
  <si>
    <t>Moreno, Manueldela Riva</t>
  </si>
  <si>
    <t>Manueldela Riva Moreno</t>
  </si>
  <si>
    <t>…¿ hijo. ccbádc ig: aceite 44 arroba: vino, cánaro 24. (Se continuará} Su'ntuniUri.ii.;.............. ¡ D.Dionisio de.Aguirre. .-.b'.r %. ■■ . 0'inít y . ‘ n:.»i &gt;'ii;. ■! Santiago D. Manueldela Riva Moreno. ■ * ■■ 'Jen:'-' '.'..'-.i sí.' ‘ ¡ í: ’ - • &lt; ■ Segevia............¡Di Domingo García Segura. • { ' i ''' n~ri ” Sa villa...* ....... D. Rafael de U^Madrid j de li üont JÍ ¿SI 9VAe :D. Felipe ftamba Oyardo. ""r" - • - tóñdras 3dfj_Paris rg i9.__Santander } b…</t>
  </si>
  <si>
    <t>Moreno, Pedro</t>
  </si>
  <si>
    <t>Pedro Moreno</t>
  </si>
  <si>
    <t>…inchazón de la mano han disminuido los dolores, en legial de' Roa , obispado de Ostna, vacante por promoción, de términos de haber podido tener S. M. un largo despacho, sin ex pe* Don Pedro Moreno, á D. Norberto Cabezón.. rimeptat novedad alguna. : PARTE NO OFICIA!. ‘ i;. Idem 22. El Rey nuestro Señor ha descansado muy bien toda la noche y no ha tenido novedad en todo este dia , continuando con su au NOTICIAS EXTRANGERAS. gusta Esposa y Real Familia di…</t>
  </si>
  <si>
    <t>Moreno, Tomas</t>
  </si>
  <si>
    <t>Tomas Moreno</t>
  </si>
  <si>
    <t>…, por Bcnavcnte, dos los ataques combinados de .las tres armas, que dirigió contra Mombuey, al secretario de ayuntamiento D. Aguttiu Mato, hasta ella el enemigo; proporcionando al general D. Tomas Moreno y el 24 del corriente. EN LÁ IMPRENTA REAL.</t>
  </si>
  <si>
    <t>Morillo, Pablo</t>
  </si>
  <si>
    <t>Pablo Morillo</t>
  </si>
  <si>
    <t>…..Fernando de último asilo de los revoltosos, cuando llegó á aquellas costas el Sevilla,vacante por renuncia de D. Dionisio Laiglesia, 4 D. An ejército expedicionario ai mando del general D. Pablo Morillo. tonio Crespo Iñigo; y para una canongía de Santander, vacante El arribo de este ejército puso fin a la revolución de Vene por fallecimiento de D. Josef Bar ñola, á D. Esteban Scnen de zuela. La isla de Margarita, úmeo punto que quedaba por pacifi Arza. car,…</t>
  </si>
  <si>
    <t>Morlones, Josef María</t>
  </si>
  <si>
    <t>Josef María Morlones</t>
  </si>
  <si>
    <t>…brazo. Dios guarde i V. E. muchos afios. Rop— llón con sus comandantes, el teniente D. Pablo Leizan de aquella, cesvalles 21 de Octubre de 1830*—Hxctno. Sr*—Francisco Benito y el capitán D. Josef María Morlones de esta, dejando el resto de Eraso.=Excmo. Sr. Virey y capitán general de este reino. _ mis fuerzas en observación frente al barrio francés de Ondarrola. Y al trasmitirlo el mismo Virey al Ministerio de la Guerra Aproximado al punto mas avanzado del enemigo,…</t>
  </si>
  <si>
    <t>Morpteth</t>
  </si>
  <si>
    <t>…n; para que se nombrara y. relaciones diplomáticas. c.on 'Portugal. Fue vivamente ayudado una: comisión que examinara el estado de las leyes relativas á los por lord .John Rutsell.lord Morpteth, sir F. Burdctty Mr. Hus pobres en Irlanda; y estando toda la Cámara de acüerdo acerca de kisson, pero mas vigorosamente; impugnado por Mr. Harrie» ,Mr. que sé tomara una completa ¿ imparcial noticia de ello , se nom Peel y Mr. Calcraft. Puesto el punto á vot…</t>
  </si>
  <si>
    <t>Morrison</t>
  </si>
  <si>
    <t>…r el cólera ; :; ;; ; variedades, r •;' ■, ;;; morbo y otras enfermedades que aniquilaron el ‘ejército con que el • 'El; Parlamento británico , tomando en consideración las recla» general Morrison había entrado en laprovinciade Árracan, £ Se macioneshqtieccontra la compañía, de la India se han hecho por al» concluirá.) gunós-individuos de fas Cámaras , ha nombrado comisiones ,de. sit seno pira investigar la conveniencia ó disconveniencia de proro» CAM1…</t>
  </si>
  <si>
    <t>Mortier</t>
  </si>
  <si>
    <t>…ar á volver atrás no hay necesidad de ponerlas, como á otras muchas, en cuarente inmediatamente? (Idem) na. Voy á dar una que ha llamado mucho la atención del mundo c- ¿¡ce que el mariscal Mortier saldrá para Petersburgo al político; y á la verdad no lo extraño, porque es muy importante mcmeDto que el embajador ruso presente al Rey de los franceses y digna de mucha meditación. • sus credenciales. Uno de nuestros diputados, que poco tiempo hace rebosaba…</t>
  </si>
  <si>
    <t>Mosácula, Juan</t>
  </si>
  <si>
    <t>Juan Mosácula</t>
  </si>
  <si>
    <t>…el prospecto , á 86 reales én rústica. ' 1 ' "peranza, de Mataoias* con azúcar y aguardiente.. ____ l,os suscriptores á la Fisiología eJfiecial ó humana, escrita Sa'Ua. por el Dr. D. Juan Mosácula, podrán pasar á recóger el tomo . . Cádiz, Se está habilitando la fragata, mercante Rayo, para la 2.* y último á lá librería de Pérez,en dónele continúa el despacitoHabana, .saldrá el día,' ig del corriente.^ de dicha obra. ___ Retrato imgafciál dt Mr., Te Ro…</t>
  </si>
  <si>
    <t>Mosquera</t>
  </si>
  <si>
    <t>…este dia ¿ Doña Juliana Diez , hija de ..Francisco , teníante que fue de lanceros da Rioja, muerto enjuegos prohibidos ;y la.discreta aplicación ¡deja .gracia de ¡íudul^ B tos. Al Sr. Mosquera se debe el haber reprimido el alzamiento de: apcion de. guerra. 1794, 7 con su acendrada fidelidad supo, contener y sofocar la sanguinaria, revolución de; 1799, sorprendiendo en una reunión clandestina á los 16 individuos» gefes.de la conspiración, dirigida;…</t>
  </si>
  <si>
    <t>Motro, J.</t>
  </si>
  <si>
    <t>J. Motro</t>
  </si>
  <si>
    <t>…generales, propias de proclamarse por un zeloso magistrado. y con todo lo que hace falta para que nos lleve el diablo, en cua ^Elementos de fisiología especial ó humana por él Dr. D. J. Motro dias. ' sácula, catedrático déla misma asignatura en el Real colegio de ' Idem 13. Ya han vuelto para esa algunos de los españoles que medicina y cirugía de S, Carlos de esta corte: dos tomos en 8.a vinieron en el Victoria: D. Fausto te salió. con la suya. La…</t>
  </si>
  <si>
    <t>Mountcái</t>
  </si>
  <si>
    <t>…de príncipe soberano de 1* GreéiaíMw. v y 0 ■, ! , Camara de los Parts ¿ En la sésioh'de'4 del corriente presen Habiendo los infrascritos dado ¡parté-al principé Xeépoldo de tó el lord Mountcái htf Varias exposiciones de ios protestantes dé esta determinación , .tuvieron el honor- dé Coñmnicárle: conGden- -New-iGross ,de .Wexfofd y de Corky 'én Trlánda, que después de cialnwnte los protocolos núms. 1, ay^de FebrérÓ dt11^30, eiji reclamar contra el e…</t>
  </si>
  <si>
    <t>Moya, Juan Josef Orttz y</t>
  </si>
  <si>
    <t>Juan Josef Orttz y Moya</t>
  </si>
  <si>
    <t>…sin obstáculos, tanto interior Vara de alcalde mayor de Benaguacil á D. Francisco Perez Sabaoz: como exter¡ormen|e..«.Ahora bien, resultando de todo* estos he para la de Chelva á D. Juan Josef Orttz y Moya: para la de chos , que son notorios, una absoluta imprevisión , ana falta to Monfórte de Lémus á D. Andrés Tojo Montenegro: para la de tal de cálculo y- premeditación, y conociéndolo asi la misma co Mordía á D. Vicente Canilles y Talens: para la segunda de la…</t>
  </si>
  <si>
    <t>Moyano, Tomas</t>
  </si>
  <si>
    <t>Tomas Moyano</t>
  </si>
  <si>
    <t>…or en la escuela de medi En el dia ri de Junio de este ano falleció en esta corte á los cina de París, acerca de las pérdidas de : agre durante el embara años de su edad el Excmo. Sr. D. Tomas Moyano, conse zo &amp;c.t sobre los abortos y sobre toda suerte de hemorragias: vrf jero de Estado jubilado: nació en la villa de Serrada, provin tomo en 8.° Se halla de venta efi las librerías de Rodríguez y cia y obispado de Valladolid; hizo su carrera literaria en la…</t>
  </si>
  <si>
    <t>Mozo.’, Pío Lorenzo</t>
  </si>
  <si>
    <t>Pío Lorenzo Mozo.’</t>
  </si>
  <si>
    <t>…ncfiez., y. ; i ;&gt; de la catedral y hospital de S. Antolin y-5. Bernabé .dq-la:ciudad D. Carlos Cruz Mayor'. • de Patencia, cUya dotación-anual es la de .7700 rs. en dinero. Los.. D. Pío Lorenzo Mozo.’ ¿ - r- . i vr profesores que la pretendan dirigirán su$ memoriales, al secretar D. J uan Antoine y Zayas. ¡ , [ rip capitular dentro del término de go.díé* contado» desdé 3.» de , .^ D. Josef Fernandez del Pinq. , x ¡ ., . „ ¡ Á¡ yc . ■ r Diciembre-último. ‘…</t>
  </si>
  <si>
    <t>Mr</t>
  </si>
  <si>
    <t>…se es-, establecido' por el artículo: anterior empiece á regir desdexsta úl pera por momentos lo verifique la fragata riisa Trincad de CciiitZ tima fecha. -V; • en la que viene el embajador Mr. de Ribeaupierre. (¡Ohervadcr ' Árt.''3?*' Se darán inmediatamente las disposiciones ' necesarias' austríaco pati renovar los vales consolidados sin expresión desús creaciones '[ CXECtA. ; - . . y Sustituyendo los nuévOs,semestres dé!í;f!dé Abril; yf.® de Oc…</t>
  </si>
  <si>
    <t>…Consolidados,;;1 f. s¿.\¿y bres del ejército, y Bie negada por 167 contra 57, quedando apro SESION DEL DIA l8 DE FEBRERO. V ' bada la del Canciller. En la Cámara de los Comunes el ministro Mr. Peel pidió' 'qué. La conducta hasta aquí observada por las dos Cámaras desva ;;d secretario'iejnera la parte del discurso de&amp; M^rejaíiraijlarj¿e- nece Uf.. esperanzas que algunos habian formado de que cn ellas^se joras en la legislación. Hecho tomó la palabr…</t>
  </si>
  <si>
    <t>…el Rey de' Sájonia enviará dentro de poco, una después con.otro cargamento semejante.. división á un ducado vecino,'para hacer qué se cúmpla una sen-7 El bergantín el Alacriti, su capitán Mr. Laine, también arri tencia dada últimamente pórla Dieta. No se diée si el elector de bó ayer á este puerto, procedente de Navarino, de donde había Hesse-Cassel tomará parte en esta expedición j como se aseguró, en salido el i,° del corriente. Luego que éste…</t>
  </si>
  <si>
    <t>…iudadj df Barcelona Junio tj. Entraron la fragata Constelación, ca- Vitoria, con la obligación dé asistir al hospital civil de Santiago, itañ Mr. Whatworth, yla goleta Ouratorkts, capitán Mr. Sto- casa de corrección y Real cárcel, alternando mensualmente Con E auj, ambas aoglo-americanas ,de guerra, y procedentes de Mahon. los otros dos médícos;el partido se compone de la ciudad y 43al 'Cádiz id. 14. Correo español núm. 3, da la Habana. deas dé s…</t>
  </si>
  <si>
    <t>…banco 1873. Empréstito Real de España 85. Ren brillante avaluado en 30$ rublos, y á los demas individuos de la ta perpetua 74!. comitiva del. Conde cajas de oro. Parte dado por ti almirante Mr. Duperré á S. E. el Sf. Ministro SAJONIA. de la Marina y Colonias.__Navio la Provenza: Bahía de ¿tr— ¿el 6 de Julio de 1830. Tiresdé s de Julio. S. A. R. el Príncipe Maximiliano se halla ya felizmente res Excmo. Sr.: Habiéndose dado el dia 3 el ataque por la…</t>
  </si>
  <si>
    <t>…la nota, se ba meiorado bas- «cuela de medieíña , en dónde renovaron los' mismos escándalos ¿ tante, respecto i lá que se observaba en el interior del reino. El insultos contra su profesor Mr. Cruveilhier, quien se vió obliga entusiasmo con que vio cierto^partido de Inglatem la revolución do 4, salirse. Lqs delitos que ¿tribuyen á «te labio * profesor son francesa de Jü.io se ha entibiado con la sangre qtsépor Octubre s* los mismos de que acusaban…</t>
  </si>
  <si>
    <t>…le suministrasen medios para poner el ejército y nuestras —&gt; Se lee en la Qaceta de Lautáni» lo que sigue: plazas fuertes bajo un pie respetable, y siempre se le contestó que »E1 general Mr. de Witzleben, ayudante general del Rey de no había dinero; que el tesoro estaba apurado, y que no se podían Prusía, ha.entregado i Mr. Ficher, residente en Berna, escu hacer gasto* extraordinarios. Para conciliar esto un general minis dos (1) que se habian r…</t>
  </si>
  <si>
    <t>Mr, Grey y</t>
  </si>
  <si>
    <t>Grey y Mr</t>
  </si>
  <si>
    <t>…olvió á Noviembre para ine á sus respectivos cuarteles, establecidos en la comenzar la guerra mas terrible y mas pérfida que antes. frontera de la Polonia. «¿Quién nos asegura que lord Grey y Mr. Brougham no imi tarán la política de sus predecesores! Los acontecimientos que so cámara de ios DIPUTADOS.__Sesión Je 6 de Diciembre. preparan son de la mayor importancia para nuestros eternos ri vales. Y es tal el terror que causa á los ingleses la reunión…</t>
  </si>
  <si>
    <t>Mr, Palmerston y</t>
  </si>
  <si>
    <t>Palmerston y Mr</t>
  </si>
  <si>
    <t>…cosas que mas contribuye al bienestar lord Grey y su yerno lord Diirham forman otra sección del mismo de este país, es el haber declarado la Puerta otomana que la sobe partido. El lord Palmerston y Mr. Grant son torys de la escuela ranía de Servia será hereditaria en la descendencia del príncipe de Canning. La elevación del primero al ministerio de Negocios Milosch; porque de este modo se evitan las exacciones que come extrangeros es un feliz agüero. El lo…</t>
  </si>
  <si>
    <t>Mr.Duptrrí</t>
  </si>
  <si>
    <t>•rendido«i pefociendodos ionaot délos árabes: ental I» con Extracto dt un forte qne. el almirante Mr.Duptrrí ka dirigido fianza que sin que nadie lo sospechase se víó nuestra.trope atacada al ministerio de Marine* y de las Colonias. «te-ímproviso.'Comenzó un fuego de fusilería bastante vivo que se A bordo del natío Argel; bahía de Argel 31 dt Julio de 1830.extendió…</t>
  </si>
  <si>
    <t>Muffiings</t>
  </si>
  <si>
    <t>…manece encerrada en sus cuarteles. Los ra, será nombrado gobernador de Neufchatel, y le sucederá en el principales habitantes de aquella población han enviado hoy al ministerio el general Muffiings. . . * cuartel general el acta en que manifiestan su deseo de que la Bél — Ha» llegado á esta capital el duque de Brunswik-Oels, pro gica se separe de Holanda. cedente de Silesia; y S. A. R. el príncipe Augusto, que viene der La legión de la guardia nacional…</t>
  </si>
  <si>
    <t>Mufíling</t>
  </si>
  <si>
    <t>…espera que los principios i encargarse de la dirección de'la Gaceta de Estado. ’ protectores de la justicia triunfarán de los extravíos, momentáneos ‘I1 Tambiéó íé aseguré qiáe él general Mufíling uldrá para el Ha de algunas pasiones puestas en movimiento por nuestros comunes ya, París y Londres con una importante misión , cuyo objeto se- enemigos. (/•/.)' .xin.los negocios dela Bélgica. , ' Fl Observador austríaca del 11 recibido por extraordinario l…</t>
  </si>
  <si>
    <t>Munaiz, R.</t>
  </si>
  <si>
    <t>R. Munaiz</t>
  </si>
  <si>
    <t>…oaquín de. Mosquera , y Figucroa los diferentes ramos de las matemáticas, por La-Lande; puestas en su dilatada magistratura de 57 años, ejercida con un zelo é in en castellano por D. R. Munaiz, y copiadas exactísimamente de tegridad iguales solo ¿ su desinterés y desprendimiento. Fue el la última edición estereotípica hecha en París por Mr. Didot, primer americano que hizo un donativo de.aod rs. para la guerra pueden acudir á recogerle en Madrid en…</t>
  </si>
  <si>
    <t>Munef</t>
  </si>
  <si>
    <t>…de Febrero. Reales los duques 6e Otica niy deChartrcs i9 francos Cada uno: Otras varias personas, ademas del valor de sus billetes de entrada, La Dieta germánica, presidida por el barón Munef»Bellínghau- lian dado algunas limosna», que todas pintas han ascendido á 1,360 sen, celebró el dia 5 del corriente su primera sesión, y en ella re- frahebí; la gendarmería de París, los zapadores bomberos y los conocló á Mr. Jorge Chad como ministro plenipote…</t>
  </si>
  <si>
    <t>Munhe, Josef</t>
  </si>
  <si>
    <t>Josef Munhe</t>
  </si>
  <si>
    <t>…ase,-mas baratas que las actuales en las carreras de servicio clia1* Idem , D.Josef Blancheti, sombreros. rio. Finalmente, en el presente año de-1830 la expresada compa Barcelona, D. Josef Munhe, guingas de algodón. ñía de Reales diligencias, adenus de mejorar varios puntos' del Idem, D. Josef Casas, retrato hecho con pluma. servició- ihterior, dirá mayor extensión á sus éttipresas, estableIdem, D. Manuel Marés, sulfato de zinc. ciendo alguna nueva c…</t>
  </si>
  <si>
    <t>Muñoz, Antonio</t>
  </si>
  <si>
    <t>Antonio Muñoz</t>
  </si>
  <si>
    <t>…«i.escribir una palabra sin ha serVídtf Hombrarpara una ración de la catedral de Valladolid, quesea imultado por cstos.guapós, y amenazado dé ser hecho añivacante por promoción de D. Antonio Muñoz, á D. Bernardo co$.. No tenemos mas, remedio .que J? paciencia. ’. :2'„ '?■'* de Majada. -Moniilla ha recurrido á otrafarsa /invitando, á las Péñoras á que se presentasen á Bolivar suplicándole, que se’ quéde éntre no sotros.. Muchas se negaron,con pretextos…</t>
  </si>
  <si>
    <t>Muñoz, Josef</t>
  </si>
  <si>
    <t>Josef Muñoz</t>
  </si>
  <si>
    <t>…mismo precio de 10 rs. El colegio de humanidades de la villa de Montarte de Letnus, en rústica y rz en pasta en-la librería de Perez, calle de Carretas, dirigido por el presbítero D. Josef Muñoz, tuvo exámenes pú y á a rs. mas en: Bárcéloqa plibrería de Piferrer ; Cádiz, de Horblicos los dias 14, 15, 16,1/ y 18 de Agosto último, en que tal y compafiía; Santiago, Rey y Romero; Sevilla, Hidalgo y manifestaron los alumnos, su aplicación y los conocimien…</t>
  </si>
  <si>
    <t>Murillo, Domingo de</t>
  </si>
  <si>
    <t>Domingo de Murillo</t>
  </si>
  <si>
    <t>…, 70 rs. llería de Granada, se cita y emplaza poT el perentorio término Aparición de la Santísima Virgen á S. Bernardo, pintada por de 30 dias, á los herederos de D. Juan Fansoni, D. Domingo de Murillo, y grabada por F. Müntaner, ño rs. Olea y D. Juan Yolfi, á fin de que comparezcan en el juzga El Nacimiento del Hijo de Dios, pintado por Murillo, y gra do dél Sr. Doncel, teniente corregidor, por lá escribanía del nú bado por Fue-hubeet, 40 rs. mero de Sanch…</t>
  </si>
  <si>
    <t>Múzqüiz, Juan AgiidÓ</t>
  </si>
  <si>
    <t>Juan AgiidÓ Múzqüiz</t>
  </si>
  <si>
    <t>…astellano. El producto de esta obra D. Josef Segundo Ríiiz,1 D,; Josef Luis Tordera, D. Julián se destina para el socorro de losniñosde lá Inclusa. Se vende en las Aquilino Peres, D. Juan AgiidÓ Múzqüiz, D. Ramón María librerías de Rosales, Hurtado, Cuesta y C¡fuentes: su precio 3 rs. Montero, D. Cristóbal Bordju, D. Josef Higinio Archc, D. Jo -------Trabas en lenguage antigyo castellano al augusto enlace de sef Antonio Uriarte, D. Manuel Flores, D. Ramón Na…</t>
  </si>
  <si>
    <t>N, J.</t>
  </si>
  <si>
    <t>J. N</t>
  </si>
  <si>
    <t>…núé&gt;trós felices días en que „—_ Oda aí fatestes nacimiento de la Serma. Sra. Infanta Dona ras yédénmos como una nueva bendición del Cielo , primeramen- • María Isabel Luisa, por D. J. N; Gallegos. Se hallará en la fe enV. M. , á quien íá misma historia ha de apellida’r Fernan librería de Perez á 2 rs. do el milagroso, y después en la augusta Isabel , formada para a..... Quinta tanda de rigodones del profesor de baile D. Luis Jferederá de su…</t>
  </si>
  <si>
    <t>Nadal, Pablo'</t>
  </si>
  <si>
    <t>Pablo' Nadal</t>
  </si>
  <si>
    <t>…nguez, catres de fierro. porque «o teníah concluidos todavía; algunos trabajo*; y Seguían Barcelona-, D. Pablo Girrera y Mas, guingis do algodón. con la mejor-salud. ' : , - Idem, D. Pablo' Nadal, pañuelos de gasa. .. ESPAÑA^ . ■■ ,T.' : y - Idem, D. Francisco Julia y Ramoneda^tejidos de algodón f de lana. ./'• Madrid x A de Enero. Idem, Doña Eulalia Brttsi, caracteres de imprenta. 1 Idem , D.'Jacinto- Sala , tejidos de algodone, SS. MM.- 7 A A. cortt…</t>
  </si>
  <si>
    <t>Nadasdy</t>
  </si>
  <si>
    <t>…Tres por 160 consolidados 91$. Viena 7 de Agosto. Sentimos anunciar que S. M. se halla de dos ó tres diasá esta parte indispuesto, y tememos que la calentura y la opresión, aun El conde Nadasdy, ministro de Hacienda, y presidente de la que ligera, que experimenta, no sea preludio del ataque periódico Cámara.áulica, ha sido nombrado mayordomo del Príncipe im que padece en esta estación algunos años há. (Cauri- Journal.') perial en lugar del conde de…</t>
  </si>
  <si>
    <t>Navárrete, Manuel Perez</t>
  </si>
  <si>
    <t>Manuel Perez Navárrete</t>
  </si>
  <si>
    <t>…rtwell, morada que fue.deLuisxviir JliaU:.h^aria- Domínguez:.para la de Salamanca, vacante por falle durante su emigración. Resta saber ahora si Carlos xl querrá ir á° cimiento de D. Manuel Perez Navárrete, á D. Félix Fernandez Inglaterra. (/ó«.) . .-. Aviles: para el corregimiento de Paíencia, vacante por muerte de __—tos periódicos ingleses apenas hablan mas que de !os asunfOíJ D. Josef de Vargas,. á D. Tadeo Rico, Bononat. de Francia. El Morning-Post elogiaá…</t>
  </si>
  <si>
    <t>Navarrete, Martin Fernandez de</t>
  </si>
  <si>
    <t>Martin Fernandez de Navarrete</t>
  </si>
  <si>
    <t>…a con que SS. MM. corresSolazar, secretario de Estado y del despacho de Marina; por el ponden siempre á tan puras demostraciones de fidelidad y afecto.director del establecimiento D. Martin Fernandez de Navarrete, consejero de guerra jubilado; por su segundo oficial de detall Don Antes de anoche ha fallecido en esta capital el Excmo. Sr. Me Alonso de la Riva, capitán de navio, y demás empleados. Reco die: , presidente del consejo de Ministros de $. M. Siciliana.nocier…</t>
  </si>
  <si>
    <t>Navarro</t>
  </si>
  <si>
    <t>…do el viento á las cinco de 1* dase; el conde de la Torrecilla, cuñado del Sr» embajador; el tarde, se habia hecho toda á la vela. caballero, de los Ríos ; el general ^Ofarril; el general Navarro El. punto de reunión que se le ha dado es el de Toureta chi Sangran ; .el brigadier Albucrné; el coronel Llano; el caballero ca , donde se cree se hará el desembarco.—El Dey parece que ha Cavia, encargada de negocios en Estokohno; el cónsul de-Es recibido un-.au…</t>
  </si>
  <si>
    <t>Navarro, Francisca</t>
  </si>
  <si>
    <t>Francisca Navarro</t>
  </si>
  <si>
    <t>…a remolacha en Francia, para mi compadre.sLas dos épocas , ó la. destructpra de su familia2 so citar otros muchos en apoyo ..del principio enunciado. Comedias nuevas originales de Doña Francisca Navarro. Se halla Me resta solo contestar á una, indicación que al principio de su rán en la librería de Cuesta. artículo hace mi amigo observador , cuando refiriéndose á las cau •-..i_Por providencia dada en 4 de Febrero corriente por el Señor sas que yo doy del est…</t>
  </si>
  <si>
    <t>Navarro, Manuel</t>
  </si>
  <si>
    <t>Manuel Navarro</t>
  </si>
  <si>
    <t>…ervició- ihterior, dirá mayor extensión á sus éttipresas, estableIdem, D. Manuel Marés, sulfato de zinc. ciendo alguna nueva carrera, si asi se lo permite el estado de lot Madrid, D. Manuel Navarro, alfombra hecha al bastidor. caminos. - “ v; Canet de Mar, Doña^isperanza Miser , blondas. '___ .El secundo y último tomo del Manual de Anatomía des-* . Madrid, Doña Teresa Díaz, bordados. eriptiva , o sea sucinta descripción de los órganos del hombre ; es Id…</t>
  </si>
  <si>
    <t>Navarro.', Josef Perez</t>
  </si>
  <si>
    <t>Josef Perez Navarro.'</t>
  </si>
  <si>
    <t>…. ' -f ____Guia de litigantes y . pretendientes :par» el presente-año de . ,-í ¡' ■1830. Se hallará en, esta-.corte en la’librería de Novillo y de , :.S o-íA D. Pedro Palacio.- ■L D. Josef Perez Navarro.' ' ; ¡ Ibarra. ... ■ ’ - ■.'.■■■ .¿-m- ■ -.* D. Josef Alcon. ¡ ,y ,r —El Hijo incrédulo convertido por su Padre: a.° y ó Ip^n.o to D. Antonio Madroño. ..i’ ■! ■ - ,, .. _ mo , que sirve de ejercicio cotidiano,y contiene la .explicación . D. Francisco Obregon.…</t>
  </si>
  <si>
    <t>Navia, Josef Gómez de</t>
  </si>
  <si>
    <t>Josef Gómez de Navia</t>
  </si>
  <si>
    <t>…s de pasto;-y Doce vistas del exterior é interior del Real monasterio de San que en fin, cargados de fruto ,:lé-presentan el alimento para-él y Lorenzo del Escorial, dibujadas por D. Josef Gómez de Navia, los animales!; Y merecerán estos seres benéficos que ciegamente se y grabadas por D. T. López Enguídanos y D. M. Alegre, cada les sacrifique con el hacha para Emplearlos en utos quizá super- una 10 a (.Se .continuará^ fluos! Tales hombres debian tener un fin…</t>
  </si>
  <si>
    <t>Navidad, Josef Valentía</t>
  </si>
  <si>
    <t>Josef Valentía Navidad</t>
  </si>
  <si>
    <t>…. Ademas de lo expuesto se propone la compañía de Reales diligénMadridDoña Tomasa García , bordados. cias hacer las mejoras que a coritiriuacion se expresan/ En el -rafifls^ Idem; D. Josef Valentía Navidad , manta, de lana para cama. de coches elegir los de forma mas á propósito para las diversas; Motril, D. josef Buenaventura Batlle, ron y aguardiente de carreras, con cuyo fin ha hecho venir modelos dé Francia para caña. ...... imitarlos en el taller de constr…</t>
  </si>
  <si>
    <t>Negocios.éxtrangeros, Ministró de</t>
  </si>
  <si>
    <t>Ministró de Negocios.éxtrangeros</t>
  </si>
  <si>
    <t>…es que* posee á censo yésfrvativo.” De'Real orden ló traslado ¿íí-Berlín ¿1 16 de esté mes, qüe he recibido hoy, me comunica el .á Vi,T.,patp,CPU0cimiéítq de ese Consejo súprémo. ,Sr. Ministró de Negocios.éxtrangeros del reino de P$usiá,que á FupUcada en^dicho supreipó tribuna!1 lá preinserta Real reso consecuencia de la exposición que yo le' habia dirigido 'err. 26 . de lución ¡acordd.su cumplíttiiehto &amp;c. Madrid 11 de Marzo dé 1830. 'Eneródé, 1828 ¡"f ’dél informe que h…</t>
  </si>
  <si>
    <t>Negrete, Smtiago Fernandez de</t>
  </si>
  <si>
    <t>Smtiago Fernandez de Negrete</t>
  </si>
  <si>
    <t>…do el miércoles anterior entre los D. Josef López Gozar; y para ira. de alcalde.del crimen del pro jornaleras/fio había ténido hasta entonces consecuencias desagra pio tribunal, ú D. Smtiago Fernandez de Negrete, al honorario dables ; pues'aunque aquél|á noche se hablan visto algunos corrí-, y alcalde mayor déCulleraD.Juan Peinador y Pino , y al ofi líos, se; logró, dispersarlos ¿fuerza de persuasiones. Para precaver cial de la secretaria de policía con honores de la…</t>
  </si>
  <si>
    <t>Negro, Luis</t>
  </si>
  <si>
    <t>Luis Negro</t>
  </si>
  <si>
    <t>…buen abono: con la basura de una vaca y de un cerdo! hay abo Sabadell, D. Pablo Turull é hijo, paños. no suficiente para estercolar un acre de tierra cada año. ,c rCC ■ &gt; Madrid, D. Luis Negro, muebles de ebanistería. . Es preciso tener entendido que el demasiado abono es petjudj-, Vitoria , D. Josef de Paez , sombreros. cial á las plantas, porque las hace producir mayor cantidad de^paj^. Madrid, I&gt;. Josef Claret, instrumentos de viento. que de gra…</t>
  </si>
  <si>
    <t>Neinischt, Federico Mitrowsky de</t>
  </si>
  <si>
    <t>Federico Mitrowsky de Neinischt</t>
  </si>
  <si>
    <t>…l Real Erario los obli ! !’. El Emperador ha' nombrado gran canciller de la cancillería gados 4 rendir cuentee’,'se deduzca para cl pcrcibo .de dichas. dos tle la córte'reuhida'al conde Federico Mitrowsky de Neinischt, que terceras partes el importedel mismo haber o! asignación.* 3.0 Q:ie hasta ahora ha sido canciller do la corté y presidente de la «Omi se señale'í los gefes da provincia el- término, de cuatro ineses. para sión imperial de estudips. . formar y. rendir toda…</t>
  </si>
  <si>
    <t>Nesselrodé</t>
  </si>
  <si>
    <t>146</t>
  </si>
  <si>
    <t>…de lar. confe dóh/;fo Ha comprometido en una empresa bastante singular, cual , es la desdar, sin previo aviso, á un.buque.de la marina Real rencias qdciha’itenido Halil-bajá conel conde Nesselrodé,‘se pue de creer qué. lá'Puerta quiere sinceramente la amistad de JaRusta, un* QNÍflsion que podm ocasionar graves contestaciones, ó á lo ,-inujqoi ilguna reclamaefen por parte de Rusia. Por fortuna las ín- que disipadas sus antigüaspreocii paciones ve yalkhó…</t>
  </si>
  <si>
    <t>Nesselrode</t>
  </si>
  <si>
    <t>…s en que se halla su erario á consecuencia ministro de Relaciones exteriores al príncipe de Lieven, en lugar de los sacrificios que ha hecho para auxiliar al Sultán durante la del conde Nesselrode, que se ha visto obligado á ausentarse de guerra contra Rusia ; pero S. A. no quiere atenderle , y le pide esta capital pafa restablecer su salud. (Couritr?) que dé cuenta de la administración del Egipto. Por su parte Me» — Sabemos por buen conducto que el du…</t>
  </si>
  <si>
    <t>Ney</t>
  </si>
  <si>
    <t>…cuan libres dé la sala pata que pudiesen oir y seguir mas fácilmente los tos lé ven, y tiene‘la agilidad propia de sti éoad. El barco de:va debates', cómo se hizo en la caiisa del mariscal Ney; pero no se ha por fondeó i inedia marea, de modo que había una miflá desdé él accedido á esta pretensión, y nadie podrá estar cerca de los acusados: al desembarcadero. Los criados y la comitiva de S. M. bajaron á . En fin, se lian.dejado para el público .uno…</t>
  </si>
  <si>
    <t>…oviembre. medida que atenta contra los intereses nacionales la internación de los refugiados españoles; abraza"al mismo tiempo miras polí S. M. $eha servido señalar í la viuda del general Ney (t) 3a ticas y de manifiesta utilidad paráoste territorio; y se funda so pensionde xo9 francos anuales. 1 . - bre todo en el principio de humanidad y protección que siem Por otro decretó ha suprimido en los regimientos las plazas pre debe desplegar el gobiern…</t>
  </si>
  <si>
    <t>Ni</t>
  </si>
  <si>
    <t>…dres, y vive en la fonda de Bath, calle de Dover..( iris*».) números siguientes, en los cuales nos hasido forzoso ititérrumpir ____ La Abeja del Norte, refirietid» la llegada del emperador Ni el tratado, ya por la superabundancia ileiOtros materiales-,-ya por colás á Moscos*, hace esta rcBexionl'lóLa Europa admiró á Cata nuestras dolencias físicas; este lector. docsaBOS, hab'rácmdo, oque lina ir que sehizoinocttfar las virueláspanracreditirconstie…</t>
  </si>
  <si>
    <t>Nica-, Juan</t>
  </si>
  <si>
    <t>Juan Nica-</t>
  </si>
  <si>
    <t>…ke Para una canongía de la santa iglesia metropolitana de Sevilla, hay otro cuerpo, que de un instante á otro espera orden para-ocu vacante por fallecimiento de D. Andrés Anaya, á D. Juan Nica- par el gran ducado de Luxemburgo. lio Gallego. «Suponen en esta que en virtud , dé las observaciones hecha» por el principe de Lieven, embajador -tuso cerca del gabinete bri En la mañana de ayer se celebró en la capilla del Real Pala tánico, ha quedado sin ef…</t>
  </si>
  <si>
    <t>Nicolás</t>
  </si>
  <si>
    <t>…n su prudencia los ánimos, hiciese cesar las mútuas persecu y después de haberla visitado, fueron despedidos por la comunidad ciones., y llevase la paz á este pueblo desventurado. D. Nicolás y seminaristas, y partieron á las i», llevándose los corazones de Garcia Celada, elegido para tan loahle empresa , ha acreditado todos. Su augusta presencia, su dulce afabilidad, su bondad encan abundantemente su nombramiento. Con sus providencias suaves y ta…</t>
  </si>
  <si>
    <t>…bosques, que tienen á su cargo la conservación de laz Mariana, Fr. Lope Félix dé Vega Carpió, D. Antonio' SólÜ caballas y los Valles, los obligan á aglomerarse sobre sus empina y D. Nicolás. Antonio. ' / das copas, i dividir su fuego destructor, y dilatar su seno infla z.° El Cardenal Gil Albornoz, Gonzalo Fernandez de Cór mado para derramar el agua fecundante sobre la tierra, y consu doba, el gran duque dé Alba, Arlas Montano, D: Francisco Quem…</t>
  </si>
  <si>
    <t>…emos otra observación que nos demostrará el destino que guerra.” (Cotidiana.') .tienen los tesoros del Estado en manos de los rentistas del libera -Se habla de una nueva orden del emperador Nicolás á todos lismo. Se ha tomado de la indemnización un capital de 100 mi los rusos que residen en Paris para que vuelvan 4 su patria. El llones para aplicarlo i los gastos extraordinarios de guerra. Para periódico inglés el Globo éh su número 3 de este mes asegur…</t>
  </si>
  <si>
    <t>…ncómuntcarion-cett-Váráovia: teniente general comandante en gefe del ejército de Africa, s Parece que la noticia de la sublevación de esta ciudad debe Clausel. ; : haber cogido al emperador Nicolás en-^frontera de Polonia, en PARTE NO OFICIAL. donde se haljaba anticipadamente con un ejército de aoo9 hombres. ___La Cotidiana dice que para hoy se espcjrabán noticias de Petersburgo sobre el efecto ,qüe en aquella capital habrían .produ NOTICIAS EXT RANGER…</t>
  </si>
  <si>
    <t>Nicolini</t>
  </si>
  <si>
    <t>…gjesia: en ella estaba preparado un suntuoso hacen las viruelas. catafalco CÓfirir. tai conio el trono y el adorno fúnebre del salón / - CAKAXA S8 LOS CqkOXJBS. , 'de palacio, deF'caballero Nicolini, arquitecto dé S. M.), J loa asientos correspondientespara el acompañaniientó. Al llegar el El Canciller del Echiquiér pidió que se presentase á la Cáma Real cadáver üi puerta del templo, se hizo el reconocimiento ra yun Sitado de la población (la todas las^…</t>
  </si>
  <si>
    <t>Niébtirh, Ramón de Vicentelos</t>
  </si>
  <si>
    <t>Ramón de Vicentelos Niébtirh</t>
  </si>
  <si>
    <t>…istoria de Ita varra; y para otra, también.vacante por ascenso de D. Antoniolia: este joven entra con ardor en la senda que han ilustrado Caspe y Rodríguez al Consejo de Indias, á D. Ramón de Vicentelos Niébtirh , Mungo-Park y Clápperton. Apenas ha llegado de y Ezpeleta, gobernador de. la sala del crimen de la audiencia d«un viagé que ha hecho.á.China y .al rededor .del mundo, vuel Valencia: para la de oidor nacional del consejo de Navarra, va ve á salir para'Egipto…</t>
  </si>
  <si>
    <t>Ñipólas</t>
  </si>
  <si>
    <t>…que póf lo totfno y Miguel, y el príncipe Radziwill, gobernador delgran du caótei la-copia deiospllegos, norespondéria hasta saber si en cado prusiano de Posea. Abrió el baile el emperador Ñipólas con «llopodriactotn prometerse el intérés dé' lis ©tía» Pótériciai; y el una señora polaca. . ( de:la Gran Bretaña. - •• ’ . Desde que el Emperador Nicolás visitó i‘Cronstadt teína la Replicó el marques de' LondotkkWy qué el noble Cónde de mayor actividad en…</t>
  </si>
  <si>
    <t>No, Félix de</t>
  </si>
  <si>
    <t>Félix de No</t>
  </si>
  <si>
    <t>…a- tarde el duque -de -Burdeos,-que permanecerá -en rior (del 20), y habiendo prestado el juramento algunos Diputa tierra algunas horas. dos , leyó el vicepresidente una carta del vizconde Félix de No se dice que S. M-piense retirarse á América, al contrario, Conny, diputado del Alier; otra de Mr. Bonmarchant, del Jara, si laxontcstacion idé Lóndres no -es satisfactoria-,-es -probable que y otTa dp Mr. Bonabry, de Sain-Brieux, renunciando sus cargos: pase-…</t>
  </si>
  <si>
    <t>Noguera, Gines</t>
  </si>
  <si>
    <t>Gines Noguera</t>
  </si>
  <si>
    <t>muí como reembolsa loa grandes adelanto* que se la han hecho. por fallecimiento de D. Gines Noguera, á D. Manuel de QuesaTerrib es e xigencias tiene esta revolución. da y D. Francisco de Paula Ruiz de Peralta. Qué le ccion para nuestros grandes ciudadanos 1 ¡ Ojalá la apro vechen! Y a ven en cuan poco estriba su popularidad. Bien cara la Por uc extraordinar…</t>
  </si>
  <si>
    <t>Nolascp, P.</t>
  </si>
  <si>
    <t>P. Nolascp</t>
  </si>
  <si>
    <t>…n la cxplicacion de lay nuev^ ..a desdé;Moni r$an a ;on.. tí' penas de S. Henrique Susón, jr algunas advertencias pira^'ayudar 4 V 1 I '('|’,d^de'l4ri|on «t bien morir, por el Dr. D. P. Nolascp: un tomo en 8.° 4 8 rs. en 4ÍS~ '■ pasta. Sé hallarán en la librería de Yiana, EN LA IMPRENTA REAL</t>
  </si>
  <si>
    <t>Noriega, Josef Hevia y</t>
  </si>
  <si>
    <t>Josef Hevia y Noriega</t>
  </si>
  <si>
    <t>…eren hecho algunas nues'ro Señor , lo hice escribir por su mandado. =eD. Josef Mana presas bajo dichas patentes , haréis que se proceda contra ellos por Puig.erD. Francisco Marin.=D. Josef Hevia y Noriega.=D. Fran delito de piratería; pero en el caso de que no hubieren apresado cisco Javier Aiicll.nD. J,osef Cavanilles.=:Regjstrada: D. Salva ningún buque, debereis asegurar la tripulación, despachar ¡os pa dor María Granés.=Tcnicnte Canciller mayor ; D. Salvado…</t>
  </si>
  <si>
    <t>Nueva</t>
  </si>
  <si>
    <t>…nados de matemáticas puras y mixtas, en las cuales ma nifestaron su aplicación y aprovechamiento, cuyo resultado, y Jos discursos pronunciados á la apertura del acto por el Excmo. señor Nueva edición de las siete Partidas del sabio Rey D, Alon duque de Gor, teniente de S. A. R, el Sermo. Sr. Infante Don so , con 1.a glosa del Lie. Gregorio López. Esta obra se publica Carlos María, por el profesor de la clase D. Francisco Maestre, con especial perm…</t>
  </si>
  <si>
    <t>Nufiez, Antonio</t>
  </si>
  <si>
    <t>Antonio Nufiez</t>
  </si>
  <si>
    <t>…nos libra. 1 : i . &lt; 1 Pahtfhma..:*............... - Sres. viuda-dejRivez 4 hijo mayor, i Vaiauoxid. (En-la ciudad). ' Trigo » 8 rs. fanega: centeno 9. Salamanca....... ..«..aú -; D. Antonio Nufiez .Escarpizo ¿ hijo. ccbádc ig: aceite 44 arroba: vino, cánaro 24. (Se continuará} Su'ntuniUri.ii.;.............. ¡ D.Dionisio de.Aguirre. .-.b'.r %. ■■ . 0'inít y . ‘ n:.»i &gt;'ii;. ■! Santiago D. Manueldela Riva Moreno. ■ * ■■ 'Jen:'-' '.'..'-.i sí.' ‘ ¡ í: ’ -…</t>
  </si>
  <si>
    <t>O-DO'-, Cirios</t>
  </si>
  <si>
    <t>Cirios O-DO'-</t>
  </si>
  <si>
    <t>…astía de El dia 7 de Fé|n«ró 'Sltimo’ falledjó írr éita’eprtéHfc lói ^ los Monarcas de España’,'coñ cuyos prinicipios pasó á mejor vida, afios, ? meses y 14 días el Eiceléntíiiihb Sr. D. Cirios O-DO'- dejando eo cita una rhonrma memoria , y. tristes recuerdos en el • nell, caballeroGran Cruzde laReal v distinguida Orden ;EipÍ- distingíiidó Cuerpo qíié Sltimariientc mandaba, y que con públi fiola.de Carlos.Ui .'y deládé S. HefíitenégildoVcdndecoíádei cpn ca…</t>
  </si>
  <si>
    <t>O-Doftell</t>
  </si>
  <si>
    <t>…nester absolutamen- ~ .i :: Cartilla para eigebierno interior de las compañías militares, ‘ te créar Éstos medios dé comunicación, si hemos de aprovechar las aprobada por el Excmo.Sr. O-Doftell , director y coronel general coyunturas qué se presentan de surtir los mercados donde escaseen -- del Réál cuerpo dé artillería. Un tomito en octavo.suscrip* los frutos -que abundan en los nuestros ;y este será un-nwdio infa ~ tcres al Diccionario histórico e…</t>
  </si>
  <si>
    <t>Oa-, Obispo de</t>
  </si>
  <si>
    <t>Obispo de Oa-</t>
  </si>
  <si>
    <t>…iento de costumbre fue conducido al Real monasterio AVISO OFICIAt. de S Lorenzo. Conforme á lo resuelto por el Rey nuestro Señor se adjudi Hizo de Prelado en esta función el limo. Sr. Obispo de Oa- cará por remate público, á la proposición ó proposiciones mas jaca D. Manuel Isidoro Perez Sánchez: asistió como alcalde de ventajosas que hagan los fabricantes del reino, la provisión de casa y corte D. Josef Zorrilla, y acompañó de orden de S. M. al 14435 m…</t>
  </si>
  <si>
    <t>Obispo</t>
  </si>
  <si>
    <t>…o 2,608 varones y 2,555 hembras: en los ■formar una junta que se ocupase en ello exclusivamente. Al mo ospitales 262 varones y a61 hembras de legitimo matrimonio, y mento'el limo. Sr. Obispo, el cabildo catedral', el de beneficiados fuera de él 2,738 varones y 2,574 hembras: esto és 15,117 varo • parroquiales , comunidades religiosas, y varios hacendados de estanes y 14,484 hembras, que componen un total de 29,601 nacidos, ciudad, acudieron á dep…</t>
  </si>
  <si>
    <t>Obispó</t>
  </si>
  <si>
    <t>…ia, cupo éñ siíeite delExento. Sr. Patriarca de las lndias, y asistentes él ExCtnoíSrl Obis primer1 extracto de la deéste dia' á ÍDóna María del Carmen Ruiz,pó de León, y el Unió; Sr. Obispó áukilía'rde Mudridyy padri no el Excmo. Sr. Comisafiptgeneral de Cruzáda. . '.'.'.r* hija- de D, Francisco^-pripier teniente ^ue fue de Guáirdias Walonas, «puerto en el qampo del honor. w . ' Según el Censor de Vcrác'ruz de:i'lI&lt;fe‘ Eñéro, qbé íé'fefiferé á C…</t>
  </si>
  <si>
    <t>…................. ......... 8,509 ‘ logró inutilizarvsm-intentos, Y Precaver la ciudad de lo* estrago» . Tuje. . qué estuvo, amenazada. Siguió en.la escuadra las campañas del.. Al Sr. Obispo de esta diócesis se le han librado Mediterráneo y de Brest, donde aun hecha la paz permanecieron paraque los invierta en'Ja'lájctanciji de los piños ex-p mas de dos años, saliendo de alli al mando de D. Federico-Grapósitos ,'á quienes están ájpíitjádós .por R…</t>
  </si>
  <si>
    <t>…incias de Venezuela, Qui Villanova de Oaya la quilla de una escuna de guerra. Asistieron to y reino de Santafé, ha sido la que en estas calamidades se ha ¿ esta ceremonia el limo. Sr. Obispo de esta diócesis, el goberna hecho mas célebre en el mundo político. Venezuela fué la prime dor y toda la oficialidad y personas distinguidas de esta ciudad, y ra que dió el grito de traición el ip de Abril de 181 o- De ella un numeroso concurso que sin cesar…</t>
  </si>
  <si>
    <t>…erpos numerosos de vóluritíriqsRealistasy'détfÓpas se f, ANUNCIOS. han ¿cercado á la frontera; pero tít en aquél reino, ni en ninguna p Difcursó 'en defensa del clero, que elllmo. Sr. Obispo de de las proyincias fronterizas, había á lá salida del correo un ene— Hetmópolis , ministro, que fue de Negocios eclesiásticos y de ins migo armado. Menós son de esperar las tentativas' después de los, trucción pública de,Francia, pronunció en la Cámara de l…</t>
  </si>
  <si>
    <t>…~ ',L fie i la mayor, y mas sana paite de: los habitante* de esta ciudad si —■ Una cartade Bruselas del 25 , que ha llegado á Parts por ex so turificaba csi* profanación. El limo. Sr. Obispo y el clero pro traordinario ,‘ anuncia qué él congreso belga ha declarado lá destftestaron enérgicamente contra ella, negándole 4 autorizarla coa tu t’iv'ion de la familia de Njisau, á pluralidad de 161 votos contra 28. asistencia; lo» bomberos también se exc…</t>
  </si>
  <si>
    <t>Obra, J. M. G. N.</t>
  </si>
  <si>
    <t>J. M. G. N. Obra</t>
  </si>
  <si>
    <t>…s Vázquez, y por muerte de D. Rafael Gallardo, á Don ____El experimentado Cazador y perfecto tirador, compuesto Josef, Antonio Palomino y D. Juan Ortiz: para otrá ración de la por D. J. M. G. N. Obra útilísima á .todo aficionado al arte dé cátcdral de Cartagena, por fallecimiento de D. Salvador Cañadá, cazar por los virios secretos que en ella se manifiestan á todo gé á D. Jesualdo Josef García: para otra de la de Segovia, por des nero de caza: conocer en…</t>
  </si>
  <si>
    <t>Obregon, Francisco</t>
  </si>
  <si>
    <t>Francisco Obregon</t>
  </si>
  <si>
    <t>…n. ¡ ,y ,r —El Hijo incrédulo convertido por su Padre: a.° y ó Ip^n.o to D. Antonio Madroño. ..i’ ■! ■ - ,, .. _ mo , que sirve de ejercicio cotidiano,y contiene la .explicación . D. Francisco Obregon. *•. .• de la misa, oraciones para oirla , los sal;no&amp;. penitenciales, praoio-^ • D. Ciríaco Patero. ¡ ,,r, • ne^ para recibir los Santos Sacramentos, ;con la; explicación del, D. Josef Muñoz Maldonado., , .. , f , Padre nuestro &amp;c. Se halla ya de venta, y po…</t>
  </si>
  <si>
    <t>Ocampo, Domingo</t>
  </si>
  <si>
    <t>Domingo Ocampo</t>
  </si>
  <si>
    <t>…mente temido por su crueldad, ha re Gordíllo, D- Vicente Mercado, D. Angel Mariano Pasos, Don cibido orden terminante de rétirarse á la Albania, siguiendo el ca Domingo Sotomayor, D. Domingo Ocampo, D.Carlos Fortrer, mino de Filipópolis , y se ha encargado á Alisch-baja que ocupe á aleman, D. Alejandro Carril y dos suegros mas de la provincia-de Andrinópoüs con tropas disciplinadas. Ademas se le ha,dado orden S. Juan, D. Ezequiel Ascoeta, cordobés, y Do…</t>
  </si>
  <si>
    <t>Ochaba, Felipe</t>
  </si>
  <si>
    <t>Felipe Ochaba</t>
  </si>
  <si>
    <t>…s.sitos que los Vales Reales. Ciudad-Real.................. De Manuel González Maza. La entrega de los nuevos vales en Madrid sé Verificará ért está Córdoba....................... D. Felipe Ochaba y compañía. forma: Curut“a.i,.i.................... I&gt;. Juan Francisco Barrié. Los de -200 pesos desde el f de Junio en adelanté^ Cuenca...;............................... D. Josef F.scolar y Noriega. Los de 100 id. desde 21 del mismo* y Granada..............…</t>
  </si>
  <si>
    <t>Ochaita, Felipe</t>
  </si>
  <si>
    <t>Felipe Ochaita</t>
  </si>
  <si>
    <t>…aración de aquellos, sino cada partida Ciudad Real......... D. Manuel González Maza. según su clase y creación, y con distintas carpetas, los corrientes Córdoba................... D. Felipe Ochaita y compañía. y los perjudicados; en la inteligencia de que los Vales que sean Coruiía................. D. Juan Francisco Barrié. presentados sin estos requisitos, serán devueltos á sus. dueños para Cuenca.................... D. Josef Escolar, y Noriega. el deb…</t>
  </si>
  <si>
    <t>Ochoa, Gaspar</t>
  </si>
  <si>
    <t>Gaspar Ochoa</t>
  </si>
  <si>
    <t>…espacho de ¡a imprenta Real. Durango se ha convertido en teatro de discordias civiles, de Tablas botánicas, por Tournefort, 8.°, papel 5 rs., pasta ro. resultas de la ambición del coronel Gaspar Ochoa que quiere Tablas comparativas de todas las sustancias metálicas, por Cua deponer al gobernador. Chihuahua apenas reconoce al gobierno de dra , 8.° marquilla, papel 6 rs., rústica 6. la unión. Sonora y Sinaloa quieren separarse de la confederación. Tratado de…</t>
  </si>
  <si>
    <t>Oléary</t>
  </si>
  <si>
    <t>…uso que se retirasen En este momento ha entrado un" nuevo extraordinario, que ..tqdasdasel nioas del .paso deí Cauca,(y; ha quedado contraída la icp conduce comunicaciones del Sr. general Oléary desde Naro, con fe .belioná los pueblos del lado-opuesto. , • ^ * cha 7 del corriente—tBésde el Guarumo avanzó una partida que . En Jo^demas de la prpyipcía. no han tenido, mejor : suceso las hizo prisionero al oficial Gírtldoy que con 10 hombres estaba en me…</t>
  </si>
  <si>
    <t>Olearyse</t>
  </si>
  <si>
    <t>…, se vista la corte de dolo de up modo ejemplar. Ademas, una columna, igual ha se Luto durante tre&gt; meses, uno y medio riguroso, y lo restante de guido por la, vía de Mompdx, y el general Olearyse movió de la alivio, debiéndose empezar acontar desde mañana 14 del corriente. capital el.27,deí pasado con una fuerza de 700 hombres___Debe pues confiarse en que muy pronto stfrestituirá la tranquilidad y el orden , á los desgraciados pueblos de Antioquia,- q…</t>
  </si>
  <si>
    <t>Oliveros, Josef</t>
  </si>
  <si>
    <t>Josef Oliveros</t>
  </si>
  <si>
    <t>…Parts, torga en la primera, D. Rafael Palomino en la segunda. En la de y considerablemente corregida y aumentada; Madrid 1830, dos figuras D- Luis de León Fernandez, y el accessit D. Josef Oliveros. vol. 4.0 Se hallará en la librería de Sancha, calle de la Concep En la de cabezas, D. Juan Angel de la Herran, y el accessit Don ción gerónima, y en las principales librerías de la corte. Joaquín Bequer. En la de trozos D. Guillermo Williams. En la ____ Cole…</t>
  </si>
  <si>
    <t>Oller, Jayme</t>
  </si>
  <si>
    <t>Jayme Oller</t>
  </si>
  <si>
    <t>…ará en tafilete, ^sta y. rústica.«p¡,.el despacho ¿Ib lá D. Josef Fagoaga. ~ : \¡, ¿0. cr / .... D. Ignacio Duran. . i.-,.-- ,¡ .... f prenta Real. .. , . • ,vv ,. ¡ . ■.... L. q &gt;D. Jayme Oller. .y ; . ; ■ • í .. D. J uan Josef de Orúer . .q , , * &gt; Se halla vacante la plaza de cirujano de estuche d«l ,91b i ¡do D. Joaquín, Ciudad Sancfiez., y. ; i ;&gt; de la catedral y hospital de S. Antolin y-5. Bernabé .dq-la:ciudad D. Carlos Cruz Mayor'. • de Pate…</t>
  </si>
  <si>
    <t>Ólza, Josef Ramón Ochoa de</t>
  </si>
  <si>
    <t>Josef Ramón Ochoa de Ólza</t>
  </si>
  <si>
    <t>…e los que defienden los soberano», dere capitán f la cruz* y ^uc el inspector He reeinplace también, desde chos , y la paz y tranquilidad que gozan los pueblos contra los lúegoV á D. Josef Ramón Ochoa de Ólza, capitán retirado y de voluntarios Realistas , el grado de teniente coronel de infantería, enemigos del reposo del género humano. En cuanto á ios Realis— tas de Lettca* que,cotnbéiticron á tn¡s ¡omediatas óídenes , su be- y al cazador del batallón núm. 4.a de…</t>
  </si>
  <si>
    <t>Omulryan, Ignacio de</t>
  </si>
  <si>
    <t>Ignacio de Omulryan</t>
  </si>
  <si>
    <t>…mes y medio hicieron las enfermedades, Grandes Cruces de la Real orden Americatta de Isabel la Católica. que inhabilitaron las dos terceras partes de la gente española, lo Excmo. Sr. D. Ignacio de Omulryan. que no lograron las armas Contrarias. Vencedores Ios-Realistas en Excmo. Sr. D. Josef María de Arjona. el camino de Altamira y en Tamaulipas, é invencibles y cubiertos Excmo. Sr. D. Josef Sartorio. de gloria inmortal én la bárra de Tampicó bajo el litando de…</t>
  </si>
  <si>
    <t>Onís, Mauricio Cirios</t>
  </si>
  <si>
    <t>Mauricio Cirios Onís</t>
  </si>
  <si>
    <t>…la mas vacilante y que D. Salvador de Zea Bermudez. bradizo que ló que comunmente se créia. D. Felipe Bernedo y Mabe;' * Otras deducciones no menos absurdas hacen los papeles revo D. Mauricio Cirios Onís. lucionarios, cuando discurren sobre el suceso deque hablamos. F). Josef María del Castillo. Todas se dirigen ¿ persuadir la seguridad de la república mejicana; D. Antonio Martínez Salcedo. pero no debemos extendernos mas en su refutación. -Lo que es 1» D. Fr…</t>
  </si>
  <si>
    <t>Orioli, Francisco</t>
  </si>
  <si>
    <t>Francisco Orioli</t>
  </si>
  <si>
    <t>…que en lslandia haya habido trei invierno# mera, prueba que tal ve* se ha hecho en Cataluña de la colocación seguidos ían suaves. , . ¡_ del para-granizo, cuya, ucilidad demostró. D. Francisco Orioli, También avisan de Kamschatka que los hombres mas ancianos profesor de física en la universidad de, Bolonia, en un discurso no se acuerdante Haber visto allí im invierno menos rigoroso. proferido ante ia sociedad agraria de aquella ciudad. En éLdiscurxe el au…</t>
  </si>
  <si>
    <t>Orlcans, Duque de</t>
  </si>
  <si>
    <t>Duque de Orlcans</t>
  </si>
  <si>
    <t>…nte se determinarán las épocas en que. han de po razón no está menos satisfecho por, el bien que resulta á los nerse en actividad los soldados de la clase de 1829. pobres. - ~L yi Sr. Duque de Orlcans ha entregado itQ francos al pre A esta representación han asistido también S. A.R. el Duque fecto del departamento del Sena para socorro de los pobres de la de Orleans con toda su familia, y muchos individuos del cuerpo capital. Ademas S. A. R. y su augusta f…</t>
  </si>
  <si>
    <t>Orlof</t>
  </si>
  <si>
    <t>…os de la multitud de. gente que acudió, evi ___Las cartas de Constantinopla de *6 de Noviembre anuncian taron felizmente que el incendio no se comunicase á los edifila llegada del conde Orlof y d¿~Mr. Boutenief • aquella capital- ciovcontiguosvy que eñ la misma manzana-en que-cOWWnzÓ^nfo desde Rodosto. El conde será presentado el í8 al Sultán. Se ase causase los estragos que se temían. Este resultado se debió sin du gura que Kars y Trebisonds será…</t>
  </si>
  <si>
    <t>Orloff</t>
  </si>
  <si>
    <t>…mente comunicaciones ¡importantes sobre la misión del El dia 5 del corriente-recibió S. A. en audiencia particular ql ¡condeOrloff, lá Cual llama mucho la atención general, y natu conde Orloff, quien le entregó una carta autógrafa del Emperador ralmente no dejará de despertar la vigilancia del gabinete ingles. Nicolás; el Sultán se manifestó muy satisfecho por ver restableci El Sultán marchará á Andrinópolis al principio de la primadas entre ambos…</t>
  </si>
  <si>
    <t>Órloff</t>
  </si>
  <si>
    <t>…efecto la: de 23 de do en los límites de la Croacia sé hallan disponibles paré marchar , / Marzo de 1826por la que se impuso á la piel de cabra el ig á la Alta-Italia, El general conde Órloff ha llegado á esta corté eti calidad déy 25 por roo seuun la bandera conductora sobre el aforo de 14 rs. vara qup habían asignado los vistas de la aduana de Vito embajador . e?traofdiqario del Emperador de Rujia para asistir i ria á una partida presentada en e…</t>
  </si>
  <si>
    <t>Orlofir</t>
  </si>
  <si>
    <t>…sbaló del estribó* y il poner el pie. disciplinada. El Sultán suele mandar.el ejercicio, y últimamen derecho en el «lelo experimentó una ligera torcedera en su arti- te convidó al conde Orlofir para que la viese maniobrar, 4 lo ¿ii fie i ¿n con la'pierna, de la que resultó hincharon y dolor en' cual asistió S. E. 4 caballo. Parte de esta guardia se trasferirá 4aqÜélía‘pirie. fíd'otfe'tante S. M. ha podido descansar esta noche, And'rinópolis, en dond…</t>
  </si>
  <si>
    <t>OrloíF</t>
  </si>
  <si>
    <t>…el Egipto. . gleses de mas distinción que se hallan en diferentes puntos de Idem ij. Alemania la muerte del Rey de Inglaterra, empezaron á disponerse Después de haber recibido el conde OrloíF las ratificaciones del para: regresar con mucha celeridad á su pais; algunos individuos convenio suplementario del tratado de Andrinópolis, posterior del Parlamento británico han pasado ya^por. Maguncia para diri mente concluido en Petersburgó, cuyo cange se…</t>
  </si>
  <si>
    <t>Orlow</t>
  </si>
  <si>
    <t>…Tgnm» artilleros ha sidocausa 4liqúc el recibió ;■ ¿ hincándose ¿« rodillas la*nt*egó-al Sultan. - .... 27 de Noviembre último se volase en Schumla el almacenpridci— «Luego que el conde Orlow vió la carta en las manos del Gran pal de pólvora: la explosión no solo ha destruido, ó sumamente Sefior, le dijo que el Emperador le había encargado presentarlo maltratado todo el edificio, que era de piedra, y contenía ¿89 aquella carta en prueba de sus sen…</t>
  </si>
  <si>
    <t>…ostará titas á medida que vaya siendo mas raro el correó si las negociaciones relativas al tratado de Andrinopo-lis se número de los votantes. concluirían en esta capital entre el conde Orlow y el reis-eftendi, -___ Se asegura que hay desaven© acias entre el duque de Welling- ó en Petersburgo entre el conde Nesselrodc y Halil-bajá. too y el lord Ellemborough. ___ El ffio continúa experimentándose todavía no solo ea esta ca-</t>
  </si>
  <si>
    <t>…vió este ayun ra, que no tuvieron resultado favorable las negociaciones entabla tamiento con satisfacción indecible asegurada con tan sábia dispo das habrá cuatro años, cuando el conde Orlow se hallaba en Cons sición la felicidad de la monarquía de un modo el mas estable, tantinopla , para que la Puerta cediese á la Rusia la ciudad deKars grato y correspondiente al voto general de vuestros mas leales va en el Asia, y esto se atribuía públicamente…</t>
  </si>
  <si>
    <t>Orlow, Alexis</t>
  </si>
  <si>
    <t>Alexis Orlow</t>
  </si>
  <si>
    <t>…publicarían por medio de la imprenta sus detalles sobre la audiencia que el Gran Sefior dió al ténicnte gene discusiones; pero esta proposición ha sido desechada ahora lo mis ral conde Alexis Orlow en Ramistchifflik. mo queden la última sesión. . «Habiéndosele señalado al Conde el dia 4 para presentarse al Nada se ha resuelto todavía respecto al monumento que se he Sultán, se trasladó S. E. á Pera el 3, en donde á la horadé ha de erigir á la memoria del…</t>
  </si>
  <si>
    <t>Oro, Joscf Arizabalo y</t>
  </si>
  <si>
    <t>Joscf Arizabalo y Oro</t>
  </si>
  <si>
    <t>…o cu usos momentos en que.el. rigor de la estación con España, y abandonados á sus propios recurso». triplica las necesidades de su desgraciada familia. El Ródano y. el «Los Sres. D. Joscf Arizabalo y Oro vio , comandante general Duranzo están helados; hay temores de que padezcan los puentes - de las. tropas americanas de S. M. C. que operan contra la repú que hay sobre ambos rios, asi como de que se pierdan los olivare». blica de Colombia en las provincias de…</t>
  </si>
  <si>
    <t>Orte, Casimiro Gómez</t>
  </si>
  <si>
    <t>Casimiro Gómez Orte</t>
  </si>
  <si>
    <t>…grabado por J. Vázquez, 18 rs. denes expedidas á este fin desde el año 1553 en adelante, de las Otra idem, pintado por A. Moro, y grabado por B. Váz cuales cita y copia muchas el profesor D. Casimiro Gómez Orte quez , 18 rs. ga en su prólogo- á la traducción de la obra de Duhamel sobre La Pastorcita, que representa una alma virtuosa, pintado por siembras y plantíos de árboles; y por &lt;1 Sr. Cárlos 111, de glorio Zurbarán, y grabado por B. Vázquez, 24 rs. sa memoria,…</t>
  </si>
  <si>
    <t>Ortit, Juan</t>
  </si>
  <si>
    <t>Juan Ortit</t>
  </si>
  <si>
    <t>…ps.de la’catedral dcSatAander,vacantes por Fallecimiento deDon Miguel Panoorvo yD. Rafael Gallardo , á ;D, JoseF Antopio ^a-, -Kgoj .Tikoi.jont traen:nicéfars. «iToba.'' -lom.mo y D. Juan Ortit: .y para otra d* la.eaiedral , de Segaría, , Gnmníiii TfrigDda jfl 445-ts; fwgii t-cebadada sy 4 vacante por destitución d«-D. Luis PeTez de Rozas,,i,p. Baltasar id* :«cett«den9á«o n. arroba: vinodt 2o 4 i8 idi- -- - t i Catalina. ■n-.--.q- . :ir~¿ í\ ..¡o.,»…</t>
  </si>
  <si>
    <t>Ortiz, Faustino</t>
  </si>
  <si>
    <t>Faustino Ortiz</t>
  </si>
  <si>
    <t>…Pirata Qjcvedorpara otra de Ja catedral de Santander , vacante por pro-? y los Arabes, por Belluzi, puestos para piano, flauta y guitarra, moción d&lt;e D. Esteban .Seden de Arza , á D. Faustino Ortiz de a 5 i*. Canaleta del aria última del tenor en la ópera el Pirata, .Mcnero: para otrade la santa primada de Toledo, á D. Vicente para guitarra á 3. Sonatitas fáciles sacadas de las óperas moder de Cámara: para dos capellanías de coro de la metropolitana d?…</t>
  </si>
  <si>
    <t>Ortiz, Juan</t>
  </si>
  <si>
    <t>Juan Ortiz</t>
  </si>
  <si>
    <t>…amiento hecho en Don tes y derechos. Marcos Vázquez, y por muerte de D. Rafael Gallardo, á Don ____El experimentado Cazador y perfecto tirador, compuesto Josef, Antonio Palomino y D. Juan Ortiz: para otrá ración de la por D. J. M. G. N. Obra útilísima á .todo aficionado al arte dé cátcdral de Cartagena, por fallecimiento de D. Salvador Cañadá, cazar por los virios secretos que en ella se manifiestan á todo gé á D. Jesualdo Josef García: para otra de…</t>
  </si>
  <si>
    <t>Oscar</t>
  </si>
  <si>
    <t>…de que al fin, después EL 13 se celebraron en Peterboff los dias de la Emperatriz. de innumerables convulsiones, padecimientos y desgracias iocalcu~S. M. I. abrió el baile con el príncipe Oscar t quien, asi como el lahlc» £ se levante algún» especie de gobierno estable del caos en el príncipe ptoaf dui’ríisiá, acompaña todai lis mañanas al Empera- cual los ha sumergido la réWflucidh; &lt; la inquietud conflicto 7 dor cuando salé a| catUpOj después come…</t>
  </si>
  <si>
    <t>…que manifieste el número y natu do el gran duque Miguel para Moscow. Durante la ausencia del raleza de los telares de que'se compone, el de las máquinas, y su Emperador ha ido el príncipe Oscar á recorrer las colonias mili clase que tuviese en juego; el número de operarios que ocupa y el tares de Novogorod, acompañado del teniente general conde Chra4e las piezas de paño que puedan fabricarse anualmente. ponizky, uno de los generales que S. M. I. ha…</t>
  </si>
  <si>
    <t>Osorio, Alvaro Navia</t>
  </si>
  <si>
    <t>Alvaro Navia Osorio</t>
  </si>
  <si>
    <t>…ada vista, darán fruto y sombra á los fatigados vía- Mendoza, D; Gerónimo de Zurita, D. Diego Saavcdra Fajardo geros: las desiertas campiñas que ahora discurre el triste, sin en y D. Alvaro Navia Osorio. contrar en todo un dia de camino un semejante suyo á quien salu 7.0 D. Luis de Requesens, D. Bartolomé Leonardo de Arde fraternalmente, se verán pobladas con vistosas pero sencillas ca ensola, D. Juan de Palafox y Mendoza, D. Francisco Valles, sas, y «1 sile…</t>
  </si>
  <si>
    <t>Oteiza, Francisco de</t>
  </si>
  <si>
    <t>Francisco de Oteiza</t>
  </si>
  <si>
    <t>…o___Alicante 1 á if idgm. _ Murcia idem. idem.__Valencia J idem.__Barcelona á pesos fuer Honores de secretarios de S. M. tes par.__Zaragoza á 1__ Corufia } ái._Santiago 1 á ij—Des D. Francisco de Oteiza, D. Rafael González Autran, Don cuento de letras á razón de 3^ á 4 por 109 al año.» Acciones Pedro María Olive ^D. Julián Delgado, D., Francisco dé Paula del Banco 19 á 19F pesos fuertes. ' Alcalde, D/Manuel Luis Forner, D. Andrés,Ramón de Abuin, D. Joaquín C…</t>
  </si>
  <si>
    <t>Otra</t>
  </si>
  <si>
    <t>…gozar los médico-ciru virá entregarlas, ó al D. Vicente Fernandez de Luco .en Logroño, janos del ejército retirados. (-/«.) ó al D. Norberto de Oca y Meló en Madrid, plazuela del conde Otra estableciendo las reglas que se han de observar cuando de Miranda, casa núm. 10i cuarto principal, quienes darán.unp fallezcan los quintos disponibles que quedan en sus casas. (2V«- decente recompensa! , , ■, mero rrr.) - 3 ___Se cita á los que se crean con d…</t>
  </si>
  <si>
    <t>Otra, Cárlbs</t>
  </si>
  <si>
    <t>Cárlbs Otra</t>
  </si>
  <si>
    <t>…’ ■- &lt;•■■■ ---!Í ~ 'i------------------------- - ■ «■- ____ -A. Real orden sobre .permitirse abrir tiendas. (Gaceta núnu ¿2.) , Los susqriptqres aj diccionario de Veterinaria por D. Cárlbs Otra id. pará que nunca falten facultativos en lós cuerpbs mi- Risueño acudirán á lá librería de Perez á 'recoger el'ctiade'rno- 4^* litares. {Td. ttúrk. jjj , ,, y ádélátitar él importe del 5.° Sigue ábierta lá si/sceipcíoft . 1 “ " Otra id. sobre el desestanco d…</t>
  </si>
  <si>
    <t>Otra, Rafael</t>
  </si>
  <si>
    <t>Rafael Otra</t>
  </si>
  <si>
    <t>…dar cuentas y cobrar atrasos de las rentas de ___Tambien han felicitado á S. M. por el mismo feliz aconteci cimales. {Núm. 37) miento Ja ciudad de Alicante por medio de los Sres. D. Rafael Otra sobre suministro de sal á los ganaderos. (Id) Morant y D. Francisco Soler y Vargas; la universidad general de Otra sobre el modo de dirigir los ayuntamientos la correspon Ja isla de Menorca por comisión dada al Sr. D. Fructuoso Beltran dencia oficial. {Núm. 3…</t>
  </si>
  <si>
    <t>Oviedo, Manuel María</t>
  </si>
  <si>
    <t>Manuel María Oviedo</t>
  </si>
  <si>
    <t>…Cambios y sus. opera Por el limó. Sr. gobernador de la sala de señores alcaldes de ciones: monedas, su división en imaginarias y efectivas, clases y casa y corte, se forma causa á D. Manuel María Oviedo, natural ley de las del reino, y las particulares de algunas provincias, su de Se villa,, residente en Francia, por resultas déla interceptación correspondencia con las extrangeras y cantidad que circula: pesos de suspapelesy haberse fiigado del arresto ó det…</t>
  </si>
  <si>
    <t>Oyardo, Felipe Ramón</t>
  </si>
  <si>
    <t>Felipe Ramón Oyardo</t>
  </si>
  <si>
    <t>…as que quedan expresadas :Sevi!¡a................ D. Rafael de laMadrid y de la Torré. pata los Vales Reales, con sola la-diferencia, en cuanto á los Soria........................ D. Felipe Ramón Oyardo. extractos de inscripción, que los pertenecientes á una misma série Toledo..................... D. Romualdo de Huertas. y persona podrán reunirse bajo una carpeta, aunque representen d- Valencia............. D. Henrique O’shea y compañía. ferentes capitales,…</t>
  </si>
  <si>
    <t>O’Eeary</t>
  </si>
  <si>
    <t>…jlei» diendo que se lo haría presenteá S. S. y ásununcio en París.. para seguir al mismo punto. •'». ' &lt;: -’A í. . ’ ,E1 coronel Bory-de-Saint-y incent, que se halla en está^ca E! general O’Eeary ha sidó nombrado! encargado de Negocios piul hace un meses 1de vuelta dé su expedición ciéhfíficá'á hla Morca, cerca de «tos Estado»; y -se espera que vendrá .muy pronto. ,</t>
  </si>
  <si>
    <t>O’Gherty</t>
  </si>
  <si>
    <t>…víctimas de la tempestad, se convirtie los x solo se han embarcado con el Rey y la familia Real las ran en delitos ó cmtenes á los ojos de los que abrazan otrás cu que siguen: el conde O’Gherty; Mr. de Saint—Aubin; Mr. Rou yo resultado és mas feliz ? get , primer médico; Madama de Gontaud: Mr. de Barbanqois y «Sí no pudiese conseguir permiso para retirarme tranquilamente Mr. de la Villatte En el Charles-Carrol'Mr. de Melange; el viz á mis hogares, d…</t>
  </si>
  <si>
    <t>O’Leary</t>
  </si>
  <si>
    <t>…n vuelto á sus casas por no pelear contra el Libertador. soberanía de aquel pais. Algunas ciudade‘s se han negado á firmar las actas de separación del gobierno, y han suplicado a! general O’Leary las acoja bajo la Idem del »g. protección de las armas de Colombia. Pinango, gobernador de Después de leer otra vez el mensage de S. M-, manifestó el Mérida, escribe que los venezolanos están por el gobierno federal, lord canciller la necesidad de adoptar un…</t>
  </si>
  <si>
    <t>O’shea, Henrique</t>
  </si>
  <si>
    <t>Henrique O’shea</t>
  </si>
  <si>
    <t>…ue los pertenecientes á una misma série Toledo..................... D. Romualdo de Huertas. y persona podrán reunirse bajo una carpeta, aunque representen d- Valencia............. D. Henrique O’shea y compañía. ferentes capitales, Valládolid......... . D. Luis de Rojas. ' Los propietarios de inscripciones negociables, certificaciones Vitoria.................... D. Fermín de Eiizalde. no negociables - y residuos, de fecha anterior á la dé i Ade Abril Zamo…</t>
  </si>
  <si>
    <t>P, A.</t>
  </si>
  <si>
    <t>A. P</t>
  </si>
  <si>
    <t>…de letrasá -..-.Proclama ir una soltera á los que aspiren á su mano, en razón de 4 por roo al año.—Vales Reales consolidados 43 opera respuesta y vindicta de la del Solterón , por D. A. P., cuaderno ciones—Id. no consolidados io¿._intereses de Vales 5 papel— en 4.a Se vende á 3rs. en las librerías deCucsta,Razóla y Calleja: EN LA IMPRENTA REAL,</t>
  </si>
  <si>
    <t>Pa</t>
  </si>
  <si>
    <t>…admitidos á firmar la oposición presentando-ó remitiendo de la expresada señora,• acudirán á deducirlo ante dicho corregidor memorial con su í¿ de bautismo legalizada, al Exento. Sr. Pa por la escribanía de Sánchez Molero dentro del térrttijto de 30 días; triarca de tas Indias , y en el término de go dias que se contarán pues de no hacerlas* sustanciarán los. autos sin mas citarles, pa hasta a© de Junio próximo. rándoles perjuicio. EN LA IMP…</t>
  </si>
  <si>
    <t>Pable</t>
  </si>
  <si>
    <t>…ot ja Cámara ha sido ite£al,v eti este caso Ude Orillas del Rhin df de Julio. los Pates no puede tomarla en consideración , ó tiene un carácter . Sabemos. IW buen conducto que el príncipe Pable,de Wuf- de tal 5 y no habiendo consultad!» 4 I* Cáaaara de lwltam» nada temberg ha declarado qué tj los límilcsdcl nuevo Estado no se ex tendrá esta que responder,’’ h ~</t>
  </si>
  <si>
    <t>Pablo</t>
  </si>
  <si>
    <t>…rado, que El dia *9 de Enero último se dignaron SS. MM. Sicilianas contenga la noticia de su respectivo domicilio, y estampando en visitar la Real fábrica platería de Martínez. El coronel D. Pablo la cubierta de aquel la misma sentencia ó divisa que pongan en el Cabrero, duefio de dicho establecimiento, tuvo la honra de reci principió de su discurso ú observaciones pará verificar la identi birlos á la puerta, y conducirlos al obrador principal, en el q…</t>
  </si>
  <si>
    <t>…onio Navarro: para una capellanía de número y coro de la mis y que ya se habian dado órdenes para que en Dublin se abriesen ma , por ascenso de D. Gabriel Sanz á ración de ella, á D. Pablo varios hospitales. García: para la canongía de cardenal mayor dignidad de la santt E" la Cámara de los Comunes se recibieron muchas peticio iglesia metropolitana de Santiago, por fallecimiento de D. Juan nes relativas á la miseria que se experimenta en varías…</t>
  </si>
  <si>
    <t>…sado, dia en que se celebra el Santo del angos lluevo'Estado griego, pues solo con esta condición acepta la coro to nombre de S. M. el Rey nuestro Señor, pusieron bandera to na el príncipe Pablo dé Wurteroberg. Por lo demas no se tratará’ das las fortalezas de esta capital, engalanándose asimismo todos del viage del nuevo Soberano de Grecia hasta que la Puerta haya . los buques surtos en el Tajo, y haciendo aquellas y estos las salvas accedido al aum…</t>
  </si>
  <si>
    <t>Pacca</t>
  </si>
  <si>
    <t>…los de acarreo de Fucncarinquisición, prefecto de ceremonias de la congregácion y arcipres ral; y pqv lo mismo no osaré en manera alguna entiar en estc.dete de la arcíubasilica al cardenal Pacca, hoy decano del úCró"~ea- ' talle: profesores de mérito hay en lá Corte que lo podrán pre^enlegio. Asimismo ha conferido el etnpleode bibliotecario de la ! tar con- aqúella exactitud y tino de que eaá muy lejos un mero santa iglesia al cardenal-Albani, secret…</t>
  </si>
  <si>
    <t>Pad, Patricio</t>
  </si>
  <si>
    <t>Patricio Pad</t>
  </si>
  <si>
    <t>…7 de Junio, i Arribó un buque de la expedicioncon— tra Argel. - : ^ ■" -../-í.. i ; Barcelona id. Fondeó lagoleta española de guerra Nue va María, comandante el alférez de inavío D. Patricio Pad, i de Cartagena. ■ '•' -• . Continúan las obras dehf'ártitulares 4'úe íe hallan de ienta en ti Cádiz id. Navio de &amp; M; Gorrero . comandante, el briga- '■Déipackoy aMrrceh dé la impretUa-Brah • : dier de la Real armada ^ÉX'Josef PrirnosdeRibera, derla Habana*…</t>
  </si>
  <si>
    <t>Padre</t>
  </si>
  <si>
    <t>…golfo,Pérsico, y por consiguiente con la India* , za de ley de 29 del pasado Marzo, en que .V. M. se dignó man \ AISMANIA. V. í; ’dar se publicase la ley decretada por su augusto Señor Padre á petic i onde laí Cortes de 1789, determinando'el orden de sucesión á ■ ». . . .Franefort¡7.de.Mayo. ,&gt; ; la corona* Sé ha gloriado constantemente Lérida de fiel y la -mías El gran duque de Brunswick: ha. expedido órdenes para que adicta 4 sus Soberanos, y p…</t>
  </si>
  <si>
    <t>Paez</t>
  </si>
  <si>
    <t>…erupciones, que es secarse los pozos en el monte por la »De un momento á otro espero me avisen de Valencia qué el subida de la lava inflamada, no se ha verificado todavía, y hasta general Paez ha declarado á Venezuela separada, libre é indepen entonces está tranquila la ciudad: aun los habitantes de los campos diente del resto de Colombia. Durante algún tiempo ha estado inmediatos al Vesubio no tienen algún temor, ni piensan en re coartada la facul…</t>
  </si>
  <si>
    <t>…ue los goagiros sean tratados por lós buques que «dicei fiecha por el general Urdaneta, ministro de la Guerra, al hacen el comercio con aquella costa con la consideración debida, «general Paez, para llevar adelante la .coronación de Bolívar. Una y que no se repita eL atentado cometido por Mr. WilHamWilson, «.voz general se levantó contra la acta de Venezuela: muera el tira-, capitán de la balandra inglesa Ana con. el pariente del indígena nm,es el…</t>
  </si>
  <si>
    <t>…buques de cabotagc, por la inme á reunirse a este departamento los demas que quieran hacer Jp mis diación de 4á isla dinamarquesa de Sto. Tomas. Solo una cuarta ino , asi como al general Paez^ para que ádepte el mando en gefe, parto perterfece al comercio con la península. v se presente sin demora étt Caracas, á fin de convocar un congre 3.' Los derechos Reales y municipales, cobrados por las adua* so, y formar un gobierno representativo republica…</t>
  </si>
  <si>
    <t>…¿'y do* cas con motivo de una carta que desde Guayaquil dirigió Bolívar ble recompensa al que descubriese al mismo tiempo los,,factores • 'en 13 de Setiembre á su antiguo amigo el general Paez, gefe su del roboa pera'qué sotó se divia tin gran pñei^io ,al que dfi^ib’j’iese perior de Venezuela. * . ■ parte dedichos objegoí, duyjrcantidad s&lt;:riá proporcionada aíva--; Apenas se divulgó el contenido de,esta carta, cuyas expresio lor de las alhajas desc…</t>
  </si>
  <si>
    <t>…scargó el granizo en ias inmediaciones, de hostilmente hasta que volviese de la conferencia que debia tener jando intacto el recinto armado. Otro tanto acaeció el día 24 de con el general Paez. Julio; un temporal terrible arrolló la comarca, y mientras ios ,, - S« dice en la ciudad que la corte de San Petersburgo no solo desgraciado^ labradores lloraban la pérdida de su» cosechas y la aprueba la. expedición, francesa contra Argel, sino que ha ofrec…</t>
  </si>
  <si>
    <t>…rya.de pagarles cuando,24 castillós del Bósforoy qúíén ha sido condeándó á sertir de simple pueda- (Un día antes del juicio universal!) marinero en un buque de guerra. v /i' ' «El general Paez jJMrchipara Giracasií activar el entero de la =r. Los'rlisos se esiafl preparando páfá éi^éuár el teTritoélo'turco; contribución suscrita y no pagada (ofrecer y cumplir son dos co perd toman la precaución de* demoler laSl'fórtifiCkibtíés ; las de sas). El gen…</t>
  </si>
  <si>
    <t>…Hay noticias de que está á punto de-estallar la guerra civil en las provincias del Rio de la Plata, pues ya no quedan esperanzas Lóndres ao de Agosto. de conciliar los partidos.El gobernador Paez ha aumentado sus fuerzas, qué ya eran muy considerables, ppr medio de la alianza Fondos públicos. Tres por ciento consolidados. 911. que ha hecho con las provincias de S. Luis y; de Santiago , y cótt Tenemos not icias de.Portsmouth fecha del ipen que nos dice…</t>
  </si>
  <si>
    <t>…ayra del i8 dc Julio tru á razón de 4 por 100 al afio.__Vales Reales consolidados 19 concebida en estos términos: - por too._Id. no consolidados Sfáp__ Intereses deValcs4y 4|. «El general Paez ha tranquilizado enteramente el país. Ha __Deuda sin ínteres 44. enviado un mensage al congreso proponiendo la reducción del ejército ; y la venta de los buques de guerra para pagar la deuda flotante. La propuesta de semejante medida- consolidará la confian A…</t>
  </si>
  <si>
    <t>…gó j y el el t por 1* noche alcuattelgenet si deS. A. I. gobernador' entrar! en carnpeiiardémro de pocondias', porque el « Ayer se habian fijado en Varsovia los siguientes avisos: general Paez concentra sus fueráaapaéa.atacar! SaotaiFé. Han ti* _ i.® *S. A, declara que no ha tenido ánimo.destacar la ciu do arrestadas en aus mismas'!rásaa:dnuchásipersonas de la primer! dad con las tropas que tiene, bajo. ;«u? órdero»? H Ja* hostilidades gcrarqqía. E…</t>
  </si>
  <si>
    <t>…rían la roncha cuatro escuadrones de caballería y . seis piezas ral en Soledad, cerca de Earranquilla. de batÍT; seguianlosguardias ^ acompañamiento,: y después el Se ignora si el general Paez y los venezolanos están dispuestos Real cadáver eírón magnificó carro tirado por ochó caballos, ro á reunirse i-h confederación'¡general; pero' sabemos que nuncó deado de veinte y cuatro pages,' lós caballerizos de campo, el ca- quedará-segura la autoridad de…</t>
  </si>
  <si>
    <t>Paez, Josef de</t>
  </si>
  <si>
    <t>Josef de Paez</t>
  </si>
  <si>
    <t>…te para estercolar un acre de tierra cada año. ,c rCC ■ &gt; Madrid, D. Luis Negro, muebles de ebanistería. . Es preciso tener entendido que el demasiado abono es petjudj-, Vitoria , D. Josef de Paez , sombreros. cial á las plantas, porque las hace producir mayor cantidad de^paj^. Madrid, I&gt;. Josef Claret, instrumentos de viento. que de grano. , ¿ i Idem, D. Josef Morale», encordaduras para guitarra. , Para guardar la basura que ha de fecundar el campó se…</t>
  </si>
  <si>
    <t>Paez.ha</t>
  </si>
  <si>
    <t>…edad que usan tos capita «que estaban presas, en los calabozos de.Puerto Cabello por delitos nes ingleses para cargar sus buques, á fin de que puesto por su «de conspiración, y el general Paez.ha . llamado á las que estaban conducto en .conocimiento del encargado de negocios, de S. M. B. «desterradas por opiniones políticas; ha suprimido'la policía, y dé la satisfacción correspondiente, y tome las medidas convenientes á cortar este abuso ¿jue no puede…</t>
  </si>
  <si>
    <t>Pahlen</t>
  </si>
  <si>
    <t>…los cuales se cita la del general ra al sucesor dé li» Califas. •, ' ^ ! . Géisímar. ISe Segura que si el conde Diebítsch quedase á la cabeza del ejército , sustituirá Geispiar al general Pahlen en «1 mando - -EUSIAr;r importante que este ejerce en los principados. ' J • ■ ■ Ofessa ir de Diciembrfs^ • , j A pesar. de que-todas estas noticias no son mas que rumores, Jussuff bajá de Varna, que continúa residiendo eti esta, ciudad; Éán, tonu)c(^ en este…</t>
  </si>
  <si>
    <t>…nos operarios están conseguir que lo releven de1 su encargo, como lia solicitado va mas ó menos maltratados; Mr. Quatremere de Quiflcy ha tenido rias veces: en su lugar entrará el conde Pahlen, uno de los que fir muchas contusiones; pero su salud no da cuidado; Mr. d’Arcet, marán él tratado de Andrinópolis. hijo, tuvo la cara y los cabellos quemados, y algunas contusiones J' :lEn Bombay se ha formado una Sociedad de agricultura y hor en las manos y…</t>
  </si>
  <si>
    <t>Paiifio, Ignacio Hacha de</t>
  </si>
  <si>
    <t>Ignacio Hacha de Paiifio</t>
  </si>
  <si>
    <t>…ejo de Almirantazgo ha nombrado^ una comisión: de Granada , D. Juan Bautista Styologo, sombraos. 1 T , médicos de. la armada para qqé pasan á Inglaterra á examinar é! Pucntéjubia, D. Ignacio Hacha de Paiifio, curtido* . A T fe #</t>
  </si>
  <si>
    <t>Pajoly</t>
  </si>
  <si>
    <t>…ade .Paz y; Dávila,.y en,las de las principal» 4 de la tarde estaban «^movimiento mas de Óo$ jsombreabajo las .capitales del reino al precio de:4 rs. .vn,..;, ,, - - ¡ órdenes del.general Pajoly; del, coronel Jacquemipot, elegidos' pa «___Discursos críticos sobre las leyqs y sus intérpretes, pn que.^e ra el efecto, Ppr otra parte los refucrros que ,del Havre de Gracia .demuestra lalncertidumbre de estos y l» necesidad de un nuevo y y de Roufn llegaba…</t>
  </si>
  <si>
    <t>Palacio.-, Pedro</t>
  </si>
  <si>
    <t>Pedro Palacio.-</t>
  </si>
  <si>
    <t>…rio. .r.-.i-j-rizí:- •. ' -f ____Guia de litigantes y . pretendientes :par» el presente-año de . ,-í ¡' ■1830. Se hallará en, esta-.corte en la’librería de Novillo y de , :.S o-íA D. Pedro Palacio.- ■L D. Josef Perez Navarro.' ' ; ¡ Ibarra. ... ■ ’ - ■.'.■■■ .¿-m- ■ -.* D. Josef Alcon. ¡ ,y ,r —El Hijo incrédulo convertido por su Padre: a.° y ó Ip^n.o to D. Antonio Madroño. ..i’ ■! ■ - ,, .. _ mo , que sirve de ejercicio cotidiano,y contiene la .explicac…</t>
  </si>
  <si>
    <t>Palacios, Miguel</t>
  </si>
  <si>
    <t>Miguel Palacios</t>
  </si>
  <si>
    <t>…-suspenderán las trasferencias en el Oviedo................. . . D.. Rodrigo Antonio Alvarez. Gran Libró de» la deuda consolidada, para dar tugará las opera Patencia............ . D. Miguel Palacios. ciones de la presentación y liquidación de títulos de la misma. Pamplona........... . Sres. Viuda de Ribcd é hijo mayor. Los que no se presenten en el término fijado, no se admitirán Salamanca............. D. Antonio Nuñez Escarpizo é hijo. después, ni se ab…</t>
  </si>
  <si>
    <t>Palbwrstoo</t>
  </si>
  <si>
    <t>…y que conocimiento del, comercio en la Gaceta del gobierno. De Real sir W. Gordon no permanecerá en su nuevo destino. orden &amp;c. Madrid 4 de Noviembre de 1830.'=: Luis López Ba El lord Palbwrstoo debe recibir hoy al cuerpo diplomático, llesteros. , ' ien, cotilo «.costumbre, hace.una visita de etiqueta al nuevo inistro de Necocioe extrangeros. (Courisr.’) ■ Otra prorogando por dos meses el 'término para presentar en el S „ - elMmüngPaper,lotdGrey tien…</t>
  </si>
  <si>
    <t>Palmerston</t>
  </si>
  <si>
    <t>…bandono de las prácticas parla Piel hizo una hábil defensa de la conducta del ministerio, se pre mentarias. guntó si.se votaría la propuesta, y esta quedó desechada por i 88 . «El lord Palmerston pidiendo un'cúmulo de; papeles de dife votos contra $K&gt;. Mayoría.98 á favor del ministerio. rentes fechas y materias pertenecientes ¿nuestras relaciones con Ij sociedad de beneficencia de S. Patricio se reunió en uno el Portugal, manifestó en Ja declamación a…</t>
  </si>
  <si>
    <t>…* nueva ;y los que saben el: tierno' amor que exacta, pues parece indudable que lord Grey es primer ministro,' SS. ílMi! profesan á tus hijos , comprenderán fácilmente cuán * in y lord Palmerston ministro de Negocios extrangeros. j tensa alegría les habrá causado semejinte not¡cía. S. M. la Rima —Durante la sesion de la Cámara de los Lores circuló la lista de España había dado á luz el diz 10 del presente, á • cosa de las que copiamos del nuevo minist…</t>
  </si>
  <si>
    <t>…* de corredores• ,&lt; • ;\'u ||.«H 57; lord Lañsdown 50; lord Melbourne 49;iord Go^ench ' Enterado el ReY nuestro Señor de 'una instanóá de D. Adrián Joni Althorp 48; lord DqrhamsS; lord Palmerston 46, y Hernaez, vecino dé Málaga, etique solicita se le ádttuta en el •l Juqjha de Richmoúl 39. consejo de Hacienda para su confirmación él título cíe un oficip -cu: t. ! &gt; &amp;¡jones del ’iáLJciifiaáA ios iores. de corredor derñúniétb de aqueJÜ cuidad, que ha de…</t>
  </si>
  <si>
    <t>Palmerstop</t>
  </si>
  <si>
    <t>…cial noticia de ello , se nom Peel y Mr. Calcraft. Puesto el punto á votación fue desestimada bró iá comisión, en la qúe se encuentran losSres. secretarios Peel, la proposición de lord Palmerstop por 150 votos contra 73-Ma- , lord Russell, sir Jorge Hill, Huskisson y otros. yoría a fitvor del. ministerio yy. ¡ Jdtmdtl is. Con este motivo un periódico,de Lóndres (Táe Courier) haca las siguientes reflexiones dignas desatención. " El cáncilter del Echiqu…</t>
  </si>
  <si>
    <t>Palmeston-</t>
  </si>
  <si>
    <t>…sion de esta Cámara* del mismo día anunció Mr. O* Connell quie .Cl d haria una moción sobre la reforma parlamentaria. Bolsa Je hoy. Cinco por too consolidados 105 f. 95 c. Ac-, El lord Palmeston- también anunció que diferia por algunos ciones del banco 191$ f. Empréstito Real de España 8p4. Ren dias él hacer su moaon sobre los asuntos de Portugal. ta perpetua de ídem 74^/ '.ff; : r El estado de la Iglesia de Irlanda ocupó una gran parte de Ja ------El…</t>
  </si>
  <si>
    <t>Palomino, Juan</t>
  </si>
  <si>
    <t>Juan Palomino</t>
  </si>
  <si>
    <t>…íd. &lt; : la calcograjia de la imprenta Real. Cádiz__( En la ciudad ). Trigo de' Sevilla y Extremadura de 44 i 60 rs. fanega: de.Castilla de 46 ¿ 47: de Oran de jo ¿ 34: Retrato de D. Juan Palomino, a rs. vino de 'Cataluña de i4 áió pesos la bota:.id. de Málags de 30 Retrato de D, Rafael,Mengs, 2 rs. Í31 id; • ’• ■■■• 1 • ' . Trece estampas grabadas al agua fuerte de vatios pensamientos^ Puerto deSta. María. Trigo de 50 i 60 rs. fanega:.cebada, por D. R…</t>
  </si>
  <si>
    <t>Palomino, Rafael</t>
  </si>
  <si>
    <t>Rafael Palomino</t>
  </si>
  <si>
    <t>…y español-francés, por Nuñez Zuloaga. El de escultura dividido en dos clase?, D. Gabriel As- Taboada; tercera edición, hecha por la última publicada en Parts, torga en la primera, D. Rafael Palomino en la segunda. En la de y considerablemente corregida y aumentada; Madrid 1830, dos figuras D- Luis de León Fernandez, y el accessit D. Josef Oliveros. vol. 4.0 Se hallará en la librería de Sancha, calle de la Concep En la de cabezas, D. Juan Angel de la Herr…</t>
  </si>
  <si>
    <t>Palomo, Cayetano</t>
  </si>
  <si>
    <t>Cayetano Palomo</t>
  </si>
  <si>
    <t>…itinerario de!la; penín ciones de la iglesia colegial de Antequera;-: én el obispado dé sula;: publicada de Reál orden por el brigadier de infantería de I09 Málaga, por muerte de D. Cayetano Palomo , Separación de Don Reales ejércitos D. Francisco Javier de Cabanes. Hállase á 40 'rs. Francisco-Javier Govantes,.y fallecimiento de D. Francisco. Serafin en rústica, incluso el mapa, en Madrid én las libreríJs dB'Sojo, de Aranda, á D. Juan Rodríguez, D. Jose…</t>
  </si>
  <si>
    <t>…n polaca de S. Estanislao de Cámara para tres raciones de la colegiata de Antequera , vacantes primera clase. La Emperatriz , acompañada de su hermano el Prín por fallecimiento de D. Cayetano Palomo . separación de D. Fran cipe Real de Prusia, salió también "para Silesia. Se ha notado que cisco Javier Govantes, y muerte de D. Francisco Serafín de Aranén la última tertulia que tuvieron SS‘. MM. II. asistió ia Princesa da ,;á D. Juan Rodríguez, D. Josef An…</t>
  </si>
  <si>
    <t>Pan-, Miguel</t>
  </si>
  <si>
    <t>Miguel Pan-</t>
  </si>
  <si>
    <t>…ve buerñé ¿ á D. Josef Ramón de la Peña y D. Josef Bárnola: para nal en los puntos citados en el prospecto en Madrid á izo rs. en dos r'áciÓúes de la de Jaén, por fallecimiento de D. Miguel Pan- rústica y 136 en pasta, y en las provincias 8 rs. mas por los por corBó, y ño haber tenido efecto el nombramiento hecho en Don tes y derechos. Marcos Vázquez, y por muerte de D. Rafael Gallardo, á Don ____El experimentado Cazador y perfecto tirador, compuesto…</t>
  </si>
  <si>
    <t>Panadés, Viilafranca de</t>
  </si>
  <si>
    <t>Viilafranca de Panadés</t>
  </si>
  <si>
    <t>…«En Valencia se presentó Paez al congre-o, hizo lectura de nuestro Señor conceder -á-Lttis M.'mxiny, maestro calderero en las comunicaciones que había 'recibido de la comandancia general Viilafranca de Panadés,-en Cataluña,- privilegio-exclusivo por de Caracas, manifestando que su presencia era necesaria en aque cinco años para asegurar -la • propiedad - de' cria máquir-a qué ha in lla capital, que no podía disponer de las tropas de la línea; y le ventado para rect…</t>
  </si>
  <si>
    <t>Pancorvo, Miguel</t>
  </si>
  <si>
    <t>Miguel Pancorvo</t>
  </si>
  <si>
    <t>…ersal acudirán Barcena ; D. Manuel Tagle: para dos raciones de la catedral de á la librería de Razóla á recoger el cuaderno 3,0 del tomo 2.u de Jaén, vacantes por fallecimiento de D. Miguel Pancorvo y Don dicha obra. Continúa abierta la suscripción. Jorge López, á D. Pedro EsCbvar y León y D. Amonio Ruiz — Quinta tanda de rigodones sacados de las óperas del Pirata Qjcvedorpara otra de Ja catedral de Santander , vacante por pro-? y los Arabes, por Belluzi, pues…</t>
  </si>
  <si>
    <t>Pantoja, Josef María</t>
  </si>
  <si>
    <t>Josef María Pantoja</t>
  </si>
  <si>
    <t>…tenezcan les' billetes premiados, que ambos han sido despachados en está corté/ Los refugiados españoles de los Pirineos occidentales liguen en se presentarán con ellos en casa de D. Josef María Pantoja, apo el mismo estado que describimos en la Gaceta del 13. La orden úl derado del expresado Hospital, y recibirán el dinero y alhajas que tima de internación no se há -ejecutado: asi era de esperar del les han correspondido. . efecto de las anteriores y de otr…</t>
  </si>
  <si>
    <t>Parece, Manuel Rodríguez</t>
  </si>
  <si>
    <t>Manuel Rodríguez Parece</t>
  </si>
  <si>
    <t>…te i thelemy mandó entregar á ios infelices palicares cinco meses de V. M. la enhorabuena mas respetuosa, que manifestarán nuestros Paga. comisionados, D Josef García de la Torre, D. Manuel Rodríguez Parece que una fatalidad ó mala estrella ha influido en estos Carreño, D. Agustín López Carretero y D. Romualdo de Huerparages. El 15 de Noviembre trasportaba á Coron un buque grie tas.=Siguen las firmas. go el cuerpo de tropas regulares destinado á reemplazar las n…</t>
  </si>
  <si>
    <t>Pareja, Josef María Sánchez</t>
  </si>
  <si>
    <t>Josef María Sánchez Pareja</t>
  </si>
  <si>
    <t>…en el suplemento á la Gaceta de nador D. Rudesínd.' González, y los magistrados de justicia Don 8 de Diciembre de 1829 y en el adjunto. El haber líquido, según Fernando Ramírez y D. Josef María Sánchez Pareja c todos es -aquel, de los cuatro primeros títulos, sin resultas de provisiones tos han marchado y a para S. Luis, donde parece que tratan de for y utensilios, ascendió á 1a1.325.832 rs. 26 rors. El de la misma mar la reacción yorkina; pero entre tanto se ha c…</t>
  </si>
  <si>
    <t>Parga, Josef de Novoa y</t>
  </si>
  <si>
    <t>Josef de Novoa y Parga</t>
  </si>
  <si>
    <t>…ilar Tablada: L- ;-.r!oi-.'í! ; ’ ¡ v ¡ tarde del día ii , sáieronjSorteados JoiifiÚntitBpS sigqieftt^ }t Idem di .Caballeros* i u -L-.v. y •. • zl.-qKoi«ÍV!83í o=iqmeT ab. ¿BVübf D. Josef de Novoa y Parga.______ El premio de ijoo rs. concedier en :tpd^, lasi ^traqc'ones á D. Manuel María de Aguilar— , ............ ................■ . las huérfanas dc¡ militares -y ‘ patriota»..que: mur ieren,en defensa de; D. Antonio Pii de Car.ibassa. ' la justa causa en, la…</t>
  </si>
  <si>
    <t>Parker-Brom</t>
  </si>
  <si>
    <t>…dinero 49 operaciones.— Rafael, capitán Pucho!, de ídem, con azúcar: ídem 2 2 , bergan -Id. liquidada con id. á papel 13._Id. sin ínteres 5},—Acciones tín anglo-americano Henrry, capitán Parker-Brom , de Santiago del Banco, cada una 19 pesos fuertes.. ■ -oo^eode Cuba ¿con tabaco y azúcar: ídem 23 , bergantinde guerra es pañol, Jacson, y la fragata de comercio, dt la misma nación Je- ANUNCIOS. . eorro, de la Habana. Continua el catálogo de las obras de S.…</t>
  </si>
  <si>
    <t>Parra, Josef Agustín</t>
  </si>
  <si>
    <t>Josef Agustín Parra</t>
  </si>
  <si>
    <t>…a hacer cuatro dias de cuarentena, mien dral de Cuenca , vacame por promoción de D. Antolin Antonio tras que el cuartel general del ejército de Romelia la hará entera González , á D. Josef Agustín Parra , y para dos capellanías de en Satounow para trasladarse después ■ á' Tulczyn. El general coro de la santa primada- iglesia deiTolédo, vacante por promo Kisseleflf pasará el Danubio por Brailow, y desde alli irá á-Jassy ción de D. Benito Garoz, y falleeim len…</t>
  </si>
  <si>
    <t>Parrasar, Blas de</t>
  </si>
  <si>
    <t>Blas de Parrasar</t>
  </si>
  <si>
    <t>…que hizo ción de entrar de marinero en cualquier barco ó navio, se suplica Bolívar en el año de i8ude mandarlo fusilar después de tenerlo á ¿ la persona que sepa de él lo avise á D. Blas de Parrasar, del co vísta del público 24 horas en una jaula de hierro. Bermudez, que mercio de Aranjuez. también es rival del libertador, aunque federalista acérrimo, nunca ... Los que tengan derecho á los bienes de Juan Alameda, que ha tenido gran crédito como general.…</t>
  </si>
  <si>
    <t>Parry</t>
  </si>
  <si>
    <t>…ión de Campeche, de cuyas resultas los genera nerse impunemente á una temperatura tan baja. Sin embargo, en les Santana y Bustamante publicaron una proclama, en la que cen 1819 el capitán Parry y sus compañeros de expedición al polo suran agriamente esta conducta, tan agena de los deberes de un del norte sufrieron en la isla de Melville un frió todavía mas in militar. * tenso. En efecto, se lee en la relación de sus viages que un hom TKANCIA. bre bi…</t>
  </si>
  <si>
    <t>Pascual, Gerónimo</t>
  </si>
  <si>
    <t>Gerónimo Pascual</t>
  </si>
  <si>
    <t>…lo. En fin, cuando se hu una canoflgía de la colegiata de Daroca, diócesis de Zaragoza , va biese visto que la resistencia era obstinada, que era imposible rom cante por muerte de D. Gerónimo Pascual, á D. Ramón Sobre- per unas masas de una profundidad enorme, acumuladas en calles villa; y por resolución, á consulta de la misma, se ha servido estrechas y parapetad*!; tr hubieran tomado posiciones antes de aban nombrar para la dignidad de maestrescuela de…</t>
  </si>
  <si>
    <t>Paskesyitch</t>
  </si>
  <si>
    <t>…es de guerra^ france- ' continuar sus. irrupciones. Ha Llegado á tal puntq» él .escándalo, 'sesl,la'mayor parte próéédentes1 de Tolon.No obstante-csto, Mt. , que,f! feld-tnariseal conde Paskesyitch. dé Erivan ft,qpjyiandante en “Hudéri .acaba de- páttir para Toíoft';« -hábtendo ,qucdadó ensu ~gefc del cuerpo dercjército destacado del Cáucaso, ¡1» creído necelúgaf ^líé.. Sandórf;r!su’cpmpatriOM'i'ambos suizos ,r;^ara cohtinúar aario poner término á semej…</t>
  </si>
  <si>
    <t>Paskewitch</t>
  </si>
  <si>
    <t>de resistencia de los contrabandistas, si la hubiere habido, ú otra menia, cerca de Erzeron, adonde ha .destacado un cuerpo de tro pas el conde Paskewitch. (Gaceta de Augsburgo.) cualquiera interesante á la calificación del hecho. ... Esta diligencia se firmará por el gefe de la aprehensión, el al ITALIA. calde del territorio, si hubiere concurrido, y el escribano ó los Ancana 7 de Junio. dos testigos que susti…</t>
  </si>
  <si>
    <t>Paskewitsch-Erívan</t>
  </si>
  <si>
    <t>…Tttenbwego 3 de Mayo, el adeudo de derechos en la forma que las circunstanciasvas dea-..........“*■cada —'T'ramo tengan establecida, y siempre*' que en elaj a «pedido un correo al general Paskewitsch-Erívan, co de estos mismos^efectos se dejen de cumplir las forma] te en gefe del ejército de la Georgia ,con las órdenes para no se acompañen los documentos que aquella haya prese ¡a los preparativos necesarios, á fin de que verifique definí— continuará) te la incor…</t>
  </si>
  <si>
    <t>Pasos, Angel Mariano</t>
  </si>
  <si>
    <t>Angel Mariano Pasos</t>
  </si>
  <si>
    <t>…s ánimos: de. aquí es Colina y sus dos hermanos, D. Pedro Ignacio Barros, D. Tomas que el bajá deScútari ,.generalmente temido por su crueldad, ha re Gordíllo, D- Vicente Mercado, D. Angel Mariano Pasos, Don cibido orden terminante de rétirarse á la Albania, siguiendo el ca Domingo Sotomayor, D. Domingo Ocampo, D.Carlos Fortrer, mino de Filipópolis , y se ha encargado á Alisch-baja que ocupe á aleman, D. Alejandro Carril y dos suegros mas de la provincia-de…</t>
  </si>
  <si>
    <t>Pasquier</t>
  </si>
  <si>
    <t>411</t>
  </si>
  <si>
    <t>…conservación y propagación de lo» El mismo d*a á las diez de la noche la Cámara de los Pares, pre arbolados, y las autoridades encargadas de este importante ramo sidida por el Sr. barón Pasquier, se trasladó al palacio Real para no han cesado de oadvuvar con sus providencias á tan saludable cumplimentará S. A. R., y manifestarle que adhería á lo decla fin; pero repetimos que para conseguirlo es necesaria la coopera rado por la Cámara de los Diputados…</t>
  </si>
  <si>
    <t>…abian repetido podia en conciencia hacer ahora el juramento que se exigía. los desórdenes, por cuya causa se dió orden para que se aproxima Acto continuo sacó el mismo Presidente, barón Pasquier, otra sen á aquella ciudad muchos regimientos que estaban de guarnición cada, que dijo ser de gran importancia, y le habia dirigido el en las inmediatas. (Id.) ministro del Interior, y era del príncipe Polignac, concebida en —---- De Saint-Ló escriben con fec…</t>
  </si>
  <si>
    <t>Pat-</t>
  </si>
  <si>
    <t>…OS; terados aplausos y de gritos de visa ti duque de Orleans. __Gon fecha 3 del corriente ha expedido el Lugarteniente general ¡del reino diferentes decretos. .En el uno nombra al barón Pat- ■ Sinónimos castellanos de D. Josef López de la Huerta y de quier, par de Francia* Presidente déla Camarade los Pares, en lu D. Nicasio Alvarez de Cienfuegos: Un tomito en ió.° Se hallará gar del marques de Pastoret, quien había'renunciado las funcio- á ta n.…</t>
  </si>
  <si>
    <t>Pataerston</t>
  </si>
  <si>
    <t>…ÓQ de la violencia. secretario de estado del Interior, lord Melbourne-, secretario de -^^■Simipeite para recobrar el poder, después de su primera abEstado de Negocias exttangeros, lord Pataerston; secretario de di^ion , mandó durante lpt .(¡eu dUf úuc .todos los ciudadanos estado jjT fes Coloiias ,'¡ lord Goderich ¡primer lord dei ATmi- diesen por escrito su velo sobre dPaAawd&amp;iotunafyas conttiturantazgo&gt;sir JamesGúitom, presidente del departamentode…</t>
  </si>
  <si>
    <t>Patero, Ciríaco</t>
  </si>
  <si>
    <t>Ciríaco Patero</t>
  </si>
  <si>
    <t>…- ,, .. _ mo , que sirve de ejercicio cotidiano,y contiene la .explicación . D. Francisco Obregon. *•. .• de la misa, oraciones para oirla , los sal;no&amp;. penitenciales, praoio-^ • D. Ciríaco Patero. ¡ ,,r, • ne^ para recibir los Santos Sacramentos, ;con la; explicación del, D. Josef Muñoz Maldonado., , .. , f , Padre nuestro &amp;c. Se halla ya de venta, y podrán acudir, á reco- : D. Manuel de Gavina. ; gerlo los suscriptores á jas librerías .siguientes: Ma…</t>
  </si>
  <si>
    <t>Patero, Santiago Josef</t>
  </si>
  <si>
    <t>Santiago Josef Patero</t>
  </si>
  <si>
    <t>…. &gt; A. ; . 4» XSAI.ES tÓT*ÍlAÍl'-' " ’ .''.'i J.'Ó ó , ni;. I • ■ D. Agustín de Taviiaii' , - í- t: aivjv: :.n:q st-.y. . n j vs.-:--.,.: c¡. ..í,¡qotq 5’.;ay.:c^|c-r zftt , i - j D. Santiago Josef Patero. -:'! • ne. vt v ¡ A..- , r&gt; . -En la extracción-de ila Real Jotería^rijtiitiya, * D. Agustín Aguilar Tablada: L- ;-.r!oi-.'í! ; ’ ¡ v ¡ tarde del día ii , sáieronjSorteados JoiifiÚntitBpS sigqieftt^ }t Idem di .Caballeros* i u -L-.v. y •. • zl.-qKoi«ÍV!83í o…</t>
  </si>
  <si>
    <t>Patifio, Josef</t>
  </si>
  <si>
    <t>Josef Patifio</t>
  </si>
  <si>
    <t>…aire.: ., D. Alonso deErTeniendo los árboles, y todos loe demás vegetales que están . Miguel de Cerrantes S¡uiresguardados por ellos, la-poderosa propiedad de absorver les vedra y D. Josef Patifio. (Se coHtinuará?) 1 ~ ' , • * * S. aguas, que bajo mil diversas formas nadan sobre la atmósfera., la destrucion y la falta dé ellos amenaza la vida de los. hombres» ;; Los suSCriptores al Diccionario- geográfico universal posarán Porque las exhalaciones mefít…</t>
  </si>
  <si>
    <t>Patinó, Josef</t>
  </si>
  <si>
    <t>Josef Patinó</t>
  </si>
  <si>
    <t>…de la cuestión agrícola nas: z.° Sobre la matrícula dé la marinería: 3.0Noticia biográfica, que imperiosamente exige, el establecimiento del mayor número curiosa é interesante dé D. Josef Patinó: 4.0 Idem de D. Alvaro posible, de cultivos__ Siento que esta verdad, ó mejor dicho, que de Bazan, primer marques de Santa Ctuz: g.° Una relación de las este principio de la nueva ciencia rural, no se halla al alcance de grandes mareas para el año presente de…</t>
  </si>
  <si>
    <t>Patriarca</t>
  </si>
  <si>
    <t>…censura fue encargada al in 1 dos todos los ejercicios remitan los. jueces sus respectivas censu frascrito, secretario. Y en seguida leyó el Dr. Laso las reflexiones ras al Excmo- Sr. Patriarca de las Indias. que hacia sobre la observación de un acceso estercoráceo .remiti ■ ... Los suscriptores vLManuai de cirugía de A.Tatemier se ser da porMr. Guillet, de Marsella. virán pasar á .recoger el primer tomo, y adelantar el importe del En la sesión del…</t>
  </si>
  <si>
    <t>…y patriotás que murieron eti defensa dedro Rodríguez Miraodá,Obispo de Jacaj sifendo sú cónslgisAté el ja, justa^causa en la guerrá de la inde{¿ndencia, cupo éñ siíeite delExento. Sr. Patriarca de las lndias, y asistentes él ExCtnoíSrl Obis primer1 extracto de la deéste dia' á ÍDóna María del Carmen Ruiz,pó de León, y el Unió; Sr. Obispó áukilía'rde Mudridyy padri no el Excmo. Sr. Comisafiptgeneral de Cruzáda. . '.'.'.r* hija- de D, Francisco^-pripi…</t>
  </si>
  <si>
    <t>Patriarca, Cardenal</t>
  </si>
  <si>
    <t>Cardenal Patriarca</t>
  </si>
  <si>
    <t>…definitivo de intento, y dd^ues se celebró la misa y oficio de difuntos con to nuestras negociaciones, nos persuadimos, s in embargo; de que den- da solemnidad, asistiendo el Emo. Sr. Cardenal Patriarca, y;sientro de poco tiempo quedara arreglado tódo amigablemente. do el celebrante el Rmo. Freí re, deán del cabildo patriarcal; con «Por lo que hace á Francia, nuestra antigua aliada, esperamos cluida la misa cantaron los responsos el mismo Rmo. Sr. deán, y qu…</t>
  </si>
  <si>
    <t>Paul, Francisco de</t>
  </si>
  <si>
    <t>Francisco de Paul</t>
  </si>
  <si>
    <t>…Althorp, Canciller te¡ siendo los padrinos, en nombre-de nuestros augustos Sobera- del Échíquier; lord Durham, del sello privado; sir J. Graharh; zkm^; los Serums. Sres. Infantes D. Francisco de Paul» y Doña almirantazgo; lord Hólland, ducado de Lancaster; lord Will, María Luisa Carlota, en Virtud del poder que al efecto tenian. coinandante del ejército; lord Duncannon, secretario del departaLa noticia de este éénturoso acaecimiento ha sido aaogida en meñ…</t>
  </si>
  <si>
    <t>Paula, Francisco de</t>
  </si>
  <si>
    <t>Francisco de Paula</t>
  </si>
  <si>
    <t>…obre la mesa un cochecito, enlaza padrinos én nombre de SS. MM. los Reyes de Ñapóles los Sere do por medio de un tubo de goma indiana á un cilindro lleno de nísimos Sres. Infantes D. Francisco de Paula y su augusta Espo aire comprimido. Al volver la llave la expansión de este puro en sa,poniendo á la recien nacida los nombres de María Isa se i Lui movimiento el émbolo, y las ruedas del coche se movieron aprie sa; y acto continuo S. M., con el ceremonial de…</t>
  </si>
  <si>
    <t>Paular, Francisco de</t>
  </si>
  <si>
    <t>Francisco de Paular</t>
  </si>
  <si>
    <t>…l mapa, en Madrid én las libreríJs dB'Sojo, de Aranda, á D. Juan Rodríguez, D. Josef Antonio Hurtado Matton y Boix. En las provincias se hallará tambien ó' la rústicade Mendoza) y D. Francisco de Paular¡Garaia ,y- Sánchez. Y. por. por el precio de 42 rs. en Jas líbrerías siguientes!»Pamplona én la Reales decretos también ha tenido á bien (SI M. nombrar: para deLcngas; Lérida, de Coromines; Murcia, deBenedictoj Granada, una^ ración de la iglesiacatedtal de Aó…</t>
  </si>
  <si>
    <t>Paycras, Juan</t>
  </si>
  <si>
    <t>Juan Paycras</t>
  </si>
  <si>
    <t>…í&gt;t;j i-sr¡ u j. -16,7 r.I afc zauqzsG la canongia magistral de Mallorca, vacante .por fallr'¡miento. de- - C&lt;frdcéu¿ ■ - “TrigHf; de ^ S" ¡4 afci-fabenbe :-cebodi «denaé- d-aeíf D. Juan Paycras, 4 D: Siman Bordoyi para dos eanongías-de la ; aceite dé^b¿FHi «fécmW'ytooídegRiilinío:-id;wt37ib tu.: catedral de Santander, vacantes por promoción de P. Manuel ' FeTKigMAttVi^A^AaifiSfM.-:-TrigQi&gt;da:40&lt;4'^4mdfiMnine García y fallecimiento de D. Francisco Al…</t>
  </si>
  <si>
    <t>Paz</t>
  </si>
  <si>
    <t>…cipe se presentarla rn Grecia acompa desde Córdoba por uno de los oficiales que,, salieron de esta a las sado de una división compuesta-de-tropas de las tres grandes po ordeno del general Paz. Sü fecha es de 13 de Octubre, y entre tencias qqe h@n firmado d' tratado, añadiendo que ya se sabe con otras cosas dice lo que sigue: que número ha dé contribuir-¿adi una, y-qué el regimiento Tnú- - &gt;»Novedades podría depirté muchas;.pero me limitaré solo á…</t>
  </si>
  <si>
    <t>Paz, P.</t>
  </si>
  <si>
    <t>P. Paz</t>
  </si>
  <si>
    <t>…te de la Grecia á los residentes contenga una plena y ente Cartagena. Id. y. Goleta de guerra española Hueva María, ra adhesión al protocolo. Cree que ella ind ea una sumisión for capitán D. P. Paz , para Barcelona. Id. 6. Salieron habilitados de zada á la voluntad de las Potencias aliadas, acompañada de reser este puerto los buques franceses Eco y Lamprea. vas de (rucha importancia. El y residente ha expuesto con, claridad á los residentes, que Concluy…</t>
  </si>
  <si>
    <t>Pe-</t>
  </si>
  <si>
    <t>…................. yatladoiid. . ■ í «¿lí.-. ......... • T »«c*0l06,A-.'-t . . • 753®*** SOO'tirMaaniSHMiMMtSU ' Gerona."’ ‘ BjJ día rg de Enero de este afio falleció en esta corte D. Pe- 17,291.... 400.............. ............. Madrid! dro Antonio Hermoso, primer escultor ¡de Cámara de S.M., y 'v,,,Ji1,763.... 400......................... . Idem. uno de:los.que mas honor han h^ho á mta bella . intereunte f 3,465.... 400 *******•••e»ee*ee*ae…</t>
  </si>
  <si>
    <t>Pedro</t>
  </si>
  <si>
    <t>…tán á su favor, y la Rusia no le es contraria. (Caledomdn Mercury.} , . 1 Se ha propalado en. la cité que á petición del gobierno, ingles Cetssel i£ de Diciembre. había consentido D. Pedro en reconocer á D. Miguel como Rey, de Portugal. (Globe.’) , ,r V . Antes de ayer S. A. R. el Elector díó en el palacio de Bella- - ..VA Courier felicita al comercio ingles por haberse restableci vista á Mr. G. William Chad, ministro plenipotenciario de In do…</t>
  </si>
  <si>
    <t>…rimir en 4 topia .de Pttz. Sototnayor, vecina de Pedraza de la Sierra, como tomos en 4'.0 :de orden y á expensas! del Reí nuestro Señor, poco madre, tutora y curadora de sus hijos D. Pedro, Doña Manuela antos de|o g; de Diciembre; et\ que después de una enfermedad y Doña Rosa Velasco.__El marques de Lozoya,. D. Francisco prolija^aerniraó su vida en; Madrid, á los So.afios y gé mescsidé Gutiérrez Ordoñez y D. Angel del Castillo, interesados en e…</t>
  </si>
  <si>
    <t>…e*t«iíÓ!0Sé yer¡fic¿,;fl' spjftép .de la rifa del primer éxtracÍQ dq |a deestedja, á Doña.Vicenta Prats /bija !de!! cerdo én béñeficip do la^pl mélnsa de. és,4 .corte, en el sitio D. Pedro,siabiénaente-queJfue del a:4,bátáUón dé!Voluntarios de; Jtóostúmbrádo de la Pt|pta ^‘í ^ftl‘,"y;tecó lá.suetfe al núm. 4,948. Cataluña, mú¿rW).en el catBpo del hqnor. , ¡ El ió se hizo lómi^mp cón él dé.lai.¿ajile 3e'Toledo, y tocó al "óm, 11^22. Eósléu^Órp,…</t>
  </si>
  <si>
    <t>…de Doncel por lacscribatiíideGaóna á deducir - to que Ies con Ortos límítesf éxactsmente ttézaaoS ,* dé tal ittáníri ‘qué nosotros no venga en la demanda introducida pór parte de D. Pedro de* Olea; sufriremos su trasgresion; pero ella es positiva 'én Su resultado, sobre pertenencia de las ntismás; pues da no - hacerlo les parará fMqus conitiftiyattn yjttud dalcoocurso dé las mira* políticas de perjuicio. ’ ' . rr.-.r! ,oí¡ . • - 'izíJ*c»l í» ,…</t>
  </si>
  <si>
    <t>…l piacer con aquel candor, franqueza y alegría que en 19 de Febrero no habla regresado á la capital el Empera que nos caracteriza. Se servirá uñ refresco' en la misma casa con dor D. Pedro. Las noticias particulares de Rio no ofrecen ínteres sistorial , y por lá noche Se repetirá la ildiÍBinacion general, y se alguno. "■' ' dará un baile, á que serán admitidas todas Jas personas de ambos _____ Ha llegado un paquebot del Brasil cotí periódicos d…</t>
  </si>
  <si>
    <t>…ento de un peligro común les sugirió el primer extracto de Ta de-este dia á ■ Doña' Manuela Bayon, hija prudente y oportuno acuerdo de formar un nuevo cuerpo represen del patriota D. Pedro ,- muerto en el1 campo del honor. tativo . compuesto de los diputados de cada una dé las colonias, para que cuidase de los intereses comunes á todas. «Estecuerpo se formó casi espontáneamente, y se reunió en. . cambios su ata. FUadclfiacn 1774, donde discutió…</t>
  </si>
  <si>
    <t>…x Madrid 9 de Junio. plosiones de las máquinas de vapor, que casi hace creer sea la causa de estos funestos accidentes la falta de vigilancia. El intendente honorario de provincia D. Pedro de la Sierra, A las siete de la tarde del 22 de Abril salió de Newburg residente en Puerto Rico, ha cedido al Real erario 5,575 pesos para Nueva-Yorck un barco de vapor, y apenas se habia separado fuertes 7 rs. y 29 mrs. de los sueldos que se le estaban debie…</t>
  </si>
  <si>
    <t>…presidente dé la administración de de la catedral de Canarias;: i vacante por ascenso de D. Antonio los Principados , salió de Bucharest el dia ppara Kuskendji, ádon- Porlier , á D. Pedro; Manrique dé Lara: para otra de la catedral de llegó él 16 : tuvo una conferencia CO'n el general Díebirsch, de Gitadix , vacante-par’fallecimiento, de D. Manuel García Sa quien pasó en seguida el Danubio por Satounow, dirigiéndose á quero, á D. Antonio Salce…</t>
  </si>
  <si>
    <t>…0...................... Madrid, ■ ao hacerlo les parará perjuicio. , 3.100.. .. 400.............................. Málaga. . — . Se cita á los parientes dentro del' cuarto grado de D. Pedro ' - 40o..,»—»,,.,,».,.,.,,..,.— Sevilla Varela Bahamonde ,,ya difunto, hijo que. fue de D. Fernando AnlOjtf }$}■••• *. _ ^OOtM*tmarMiMitsiH*Hn '1 Valladolid, :. .tonio y Dofia Lucía Ana Martínez d« Quíntela, para que en el 8|8B8««is d|oo« M*Nl(*Ha«M»aiM^«uc M…</t>
  </si>
  <si>
    <t>…y cuarteles deben presfar fianzas por razón de su destino, -hubiera llevado á efecto, el gobierno sardo habría sido la van y el i.a: aí modo de depositar los caudales en poder de D. Pedro guardia de la confederación. Pallares , pagador del mismo ramo en la plaza de Santoña. Tamr Se dice en ¿aboya' que está para llegar un coniáftdbnte, militar bien se h3 enterado S. M. de otro oficio de V. S. de fecha 14 de del ducado autórizad.ocon poderes ext…</t>
  </si>
  <si>
    <t>Pefialver, Jum López</t>
  </si>
  <si>
    <t>Jum López Pefialver</t>
  </si>
  <si>
    <t>…ciones que hay entre Mar zalo de Córdoba, ó la conquista de Granada, que escribió el ca sella y Odesa, publicamos esta noticia en beneficio'de la humané^ ballero Florún, y tradujo D. Jum López Pefialver: su precio 14 dad. (Gaceta de Francia.') reales en pasta. . ” ESPAÑA.’ —Se halla vacante el empleo de director del colegio de huma nidades de Córdoba, con el sueldo de 600 ducados anuales, casa, Chiva (Valencia) £ dt Naticmbrt. una ración de alumno interno, y…</t>
  </si>
  <si>
    <t>Peira, Agustín</t>
  </si>
  <si>
    <t>Agustín Peira</t>
  </si>
  <si>
    <t>…cosa que#sucede pronto, se cavará, aliñará y abonará otro '‘Idem, D. Narciso Ragull, fornituras militares. pedazo de terreno* de uno ó dos rods, y se arreglarán las plantas: Idem, D. Agustín Peira, tejidos de punto de seda. 40,000 de ellas en filas separadas 8 pulgadas, y en cada fila de Anvata , Taranco hermanos, curtidos. ellas 3. Se cavará con frecuencia la tierra que haya en medio de ellas, con lo cual germinarán y crecerán mas pronto y con loza Co…</t>
  </si>
  <si>
    <t>Pelegrin, Ramón López</t>
  </si>
  <si>
    <t>Ramón López Pelegrin</t>
  </si>
  <si>
    <t>…cita y emplaza á todas las personas que se crean con de Por decreto de 2 de este mes se ha dignado S. M. reponer á recho á Jos bienes del finadoD.Manuel de Corral, agente que fue D. Ramón López Pelegrin y D. Josef Montemayor en las plazas de negocios de esta corte, para que en el término de 15 dias com que obtuvieron en el Consejo supremo de Castilla, con la anti parezcan á deducirle por sí ó por medio de procurador, por la e güedad que les corresponde respectivamente. cribanía d…</t>
  </si>
  <si>
    <t>Pelillosa, Henriqüe</t>
  </si>
  <si>
    <t>Henriqüe Pelillosa</t>
  </si>
  <si>
    <t>…Mayó mingo ir dé Julio próximo á las ocho de Su iiiáfiana en lá posada., de 1808 en Madrid. 1 - y1 de Si S: para la junta de acreedores é interesados al concurso de acreedores de D. Henriqüe Pelillosa. Lo que se hace saber á sus . 'CAMBIOS DHL DIA. acreedores ausentes é ignorados, para que potsíó por medió de Lóndres 36! papel._ París 13 17 id.—Sánt*nder4 á f apoderado Concurran á dicha junta; con. apercibimiento de que á Bilbao par.—Cádiz | benef. papel.—…</t>
  </si>
  <si>
    <t>Pellicer, Juan Antonio</t>
  </si>
  <si>
    <t>Juan Antonio Pellicer</t>
  </si>
  <si>
    <t>…aga , que se conduce á Luis xv , Rey de Francia, y dedicados á Luis xvi: traducidos del Bilbao. Se aumenta el plantío de árboles; pero se experimenta una francés al castellano por D. Juan Antonio Pellicer, de la Real temible sequedad en la actual sementera. biblioteca: consta de 8 tomos en 4.a: en los siete se contienen los Burgos. Trigo de 25 á 30 rs. fanega: centeno y comuña, de sermones: en el último un retiro espiritual para nueve dias; dife -15 á 16 id.:…</t>
  </si>
  <si>
    <t>Peralta, Francisco de Paula Ruiz de</t>
  </si>
  <si>
    <t>Francisco de Paula Ruiz de Peralta</t>
  </si>
  <si>
    <t>muí como reembolsa loa grandes adelanto* que se la han hecho. por fallecimiento de D. Gines Noguera, á D. Manuel de QuesaTerrib es e xigencias tiene esta revolución. da y D. Francisco de Paula Ruiz de Peralta. Qué le ccion para nuestros grandes ciudadanos 1 ¡ Ojalá la apro vechen! Y a ven en cuan poco estriba su popularidad. Bien cara la Por uc extraordinario que llegó á esta corte en la mañana del habían comprado algunos para poderse lisonjear de que nunca la día…</t>
  </si>
  <si>
    <t>Peré'z, Joaquín</t>
  </si>
  <si>
    <t>Joaquín Peré'z</t>
  </si>
  <si>
    <t>…isco Laverrerie, apartado y lavado 4» lamentó, es la abolición de Jos diezmos en Irlanda, y la asig lanas. nación de una renta fija para el.clero úi6ÍÍpo:&lt;ÍJkmün¿Joúrnal.') Avila, D. Joaquín Peré'z, tejidos de lana1. J ——El Courier desmiente, todavía deí modo mas. formal las yóccs Idem ,- D. Luis Astein;-piezas de máquinas deshilar lana.'" ' que. han corrido sobre Ja retirada de Mr. jfteí'y de la entrad» de 1 Sevilla., D. Josef María.Cisneros y ¿entiza;…</t>
  </si>
  <si>
    <t>Perez, Eugenio</t>
  </si>
  <si>
    <t>Eugenio Perez</t>
  </si>
  <si>
    <t>…50 legua* tedral de Salamanca, vacante por muerte de D. Josef Gonzálezde la capital en persecución de los incendiarios; se habrían dado de Huelva, á D. Alejandro Gome* Cortina, y D. Eugenio Perez antemano órdenes á los campamentos de instrucción para que sé León: para dos canongías de la colegiata de S. Patricio de Lorca,aproximasen á la capital, cuidando al mismo tiempo de aumentar diócesis de Cartagena, vacantes por promoción de D. Francisco el núme…</t>
  </si>
  <si>
    <t>Peréz, Gabriel</t>
  </si>
  <si>
    <t>Gabriel Peréz</t>
  </si>
  <si>
    <t>…illa, papel 188 , pasta 246. embarcado en el navio, con su capitán D. Damian Calleiros. El Aventures deTélémaquC parFénélon, 8.6, papel 13 , pasta 1-6. gefe de toda la tropa es el Sr. D. Gabriel Peréz, coronel del re Antiméfiticó por Tanin, 8.° marquilla , rústica 2 rs. gimiento de caballería dragones deXuzon-, que va abordo del Arte de la’ttia del gusano de seda por Lañes y Dubal, 8.°, navio. ^ papel 54 rs., pasta-9, Los 1148 individuos 'militares que com…</t>
  </si>
  <si>
    <t>Perez, Joef Joaquín</t>
  </si>
  <si>
    <t>Joef Joaquín Perez</t>
  </si>
  <si>
    <t>…La suerte de la guerra iglesia catedral de Calahorra, vacante por fallecimiento de D. Jo estuvo varia al principio-, pero ah fin. el ínclito Boves arrolló 4 sef Ignacio de Órta, á D. Joef Joaquín Perez. Igualmente se ha Bolívar en todas,partes, lanzándolo, despavorido al mar, y pere servido S. M. nombrar ¿ consulta de la Cámara para la dignidad ció por último en la jornada de ¡Urica, quedando en su lugar de arcediano de Deza, en la catedral de lugo, vacante…</t>
  </si>
  <si>
    <t>Perez, Josef Martínez Cuesta y</t>
  </si>
  <si>
    <t>Josef Martínez Cuesta y Perez</t>
  </si>
  <si>
    <t>…ime tillsna,diócesis de Santander, vacantes por promoción de D. Va ra del a.°, y la entrega de la a.1 y 3.a de láminas á la librería dé' lentín García, D. Josef Ramón de la Peña y D. Josef Martínez Cuesta y Perez, y en las provincias donde se hubieren suscrito. AÍarcoa, á D. Juan Saravia y Villasante, D. Vicente Josef de la — Los suscriptores al Diccionario geográfico universal acudirán Barcena ; D. Manuel Tagle: para dos raciones de la catedral de á la librería de Ra…</t>
  </si>
  <si>
    <t>Perez, Juan Bautista</t>
  </si>
  <si>
    <t>Juan Bautista Perez</t>
  </si>
  <si>
    <t>…y D. Alfonso de Villegas. Indice de los Reales decretos y órdenes insertos en este periódico en iodo, el mes de Agosto último.. . 15. Ñuño Nuñez Rasura, Lain Calvo, Pedro Nayárro, Don Juan Bautista Perez, D. Gerónimo Gómez de Huerta y D. Gas Real cédula sobre reglamento de imprenta. (Gaceta núm.qj.) par de Guzman y Piméntel. Real orden señalando término pata las solicitudes de conde coraciones a los militares procedentes de América. (Núm. 95,) 16. Fr. Juan de…</t>
  </si>
  <si>
    <t>Pero</t>
  </si>
  <si>
    <t>…alameda á hermosas planas que se les tenían dispuestas, y entre ellas dos cua orillas del arroyo que pasa jumo á él. dros , que habia tenido el honor de dedicarles el seminarista Don Pero no es este el mas importante beneficio que ha recibido la Femando López, y donde con la gallardía de la letra competía la población. Habia muchos años que estaba dividida en partidos, gracia de los adornos de pluma, invención todo da aquel alumno. y enconados…</t>
  </si>
  <si>
    <t>Peter</t>
  </si>
  <si>
    <t>…ma tanas &amp;c. Se conserva el cordon sanitario interior, y nadie saldrá ■autoridad que antes. de la ciudad sin sufrir cuarentena. «Se ha leído públicamente tin firman en que el Gran Señor Peter¡burgo a 6 dt Diciembre. -confiere á Kará-Osman-Oglu lá dignid id de seraskier, previnién dole que sin demora toine providencias contra los rebeldes, en unión Se dice otra vea que se. va á aumentar la fuerza de los regi -con EUa-Agá y Davas-Oglu, que estai des…</t>
  </si>
  <si>
    <t>Petersburgo</t>
  </si>
  <si>
    <t>…ar capitán del cuerpo «le lanceros Real Fernando, y ayudan fue enviado en rehenes, á Rusia con.su hermano Constantino. En te de su Real ’ Personá, á su augusto y muy añudo hermano Don Petersburgo* contrajo úna amistadmuy estrecha con Alejandro; Antonio , conde de Lecce: prohibir y abolir en su fjércitoy ^ma pero liabíendó' sido desterrado de la cortó de Rusia en el remado rina el uso de vara, tanto á los sargentos como i los cabos: man de Pablo 1, fue…</t>
  </si>
  <si>
    <t>Pia, Antonio Arias de</t>
  </si>
  <si>
    <t>Antonio Arias de Pia</t>
  </si>
  <si>
    <t>…ual ca id de Agosto próximo i la» diez de'la mañana en »u posada, para rácter en sus letras , no encuentro violento el asignarlas á la fami celebrar junta de acreedoAt del difunto D. Antonio Arias de Pia lia Sergia. da; con apercibimiento de quf al qua te concurriem he parará 7.a Ocho pulgadas de ancho y 7 y 6 líneas de alto. perjuicio. ~ EN LA IMPRENTA REAL.</t>
  </si>
  <si>
    <t>Piermarini, Francisco</t>
  </si>
  <si>
    <t>Francisco Piermarini</t>
  </si>
  <si>
    <t>…a del Danubio se incorporarán rá de un director maestro de estilo de canto, para cuyo destino con los cuadros del segundo ejército. El general de artillería ba ha nombrado S. M. 4 D. Francisco Piermarini: un administrador, rón de Lowenstern, está comisionado para llevará efecto WtK de un rector espiritual, y maestros de composición, de piano y acom- posiciones.</t>
  </si>
  <si>
    <t>Pignatelli</t>
  </si>
  <si>
    <t>…s de fé j ique en la noche .del 13 al 14’sé tor del'Réal canal, imitando i su justamente celebrado antecesor aproximó i la costa la primera línea de bajeles franceses hasta muy el Sr. Pignatelli, no perdona medio alguno qué pueda contribuir poca distancia de tierra; qúe dé una batería establecida por los á la conservación y adelanto de unas obras que por su importancia argelinos á las inmediaciones de Torrdta chica, les arrojaron seis han sido mirada…</t>
  </si>
  <si>
    <t>Pimlla, Josef López Juana</t>
  </si>
  <si>
    <t>Josef López Juana Pimlla</t>
  </si>
  <si>
    <t>…üiá generosi D. Tiburcio Saez. dad con que el caudillo español dió libertad ¿ él y á sus tropas el D. Gaspar Remisa. 21 de Agosto, no nos explicarán los antecedentes del resultado D. Josef López Juana Pimlla. que venios, seria preciso reconocer en ladefensa de lós republica D. Antonio Martínez. nos un efecto sin causa, 6 más bien un hecho militar confiarlo ¿ ' D. Eusebio Dalp. todos los hechos preexistentes. Lejos pues de haberse visto ahora D.'Ignacio Solana. qu…</t>
  </si>
  <si>
    <t>Pineda, Ildefonso Cejalvo y</t>
  </si>
  <si>
    <t>Ildefonso Cejalvo y Pineda</t>
  </si>
  <si>
    <t>…minguq^. .. . ¡ \. ¡ reales. ■■ . , • , • !. • • é ■ ', Honores del Tribunal de la Rota¡ de la Nunciatura Apostólica. ___Ar¡a, A rispettarmi apprehda de la&lt; opera Moisés en;Egip—, D. Ildefonso Cejalvo y Pineda. to del maestro Rossini, puesta para piano, splq i 6 rs. Aria, 7^.. D. Serafin García Valenzuela. di cepfUntí agravi /&lt;*; mono,.de dicha ópera-puesta para piano solo,, Honores de Secretarios de S. M.' &lt; ¡ á 4 rs. Duetto, Ah se puoi cosí lasdarmi, para piano s…</t>
  </si>
  <si>
    <t>Pinilla, Valentín de</t>
  </si>
  <si>
    <t>Valentín de Pinilla</t>
  </si>
  <si>
    <t>…o, ó qué no tengan la mayor parte de la tri es mt voluntad; y que al traslado impreso de esta,mi Carta, fir pulación compuesta de súbditos mejicanos , ó que no traigan uña mado de D. Valentín de Pinilla, mi escribano de. cámara mas an certificación de ser propiedad de ciudadanos mejicanos, ios traigáis tiguo y de Gobierno del mi,Consejo, te le dé.la misma fe y cré á Puerto Real (Jamaica), á Nassau (N. P.), á San Cristóbal ó dito que á su original. Dada en Pa…</t>
  </si>
  <si>
    <t>…ucionaricts ^?, de que; no nos hem'os es mi voluntad; y que al traslado impreso de. est*;mi!Carta i, ciettáHiétíre'ócépádo. Nqs.sOn dfítja^iádo cates' 1'oV;inreréses de^la mado de D. Valentín de Pinilla, mi escribano decátaara masan-7 patria; nos es demaitiado^aj&gt;V8ciabfd'sü feliCidá&lt;T; i^é'éstriba 'en'Ha tiguo y de Gobierno del mi Cornejo, se le dé la misma fe y eré-' Pjtty bnunionrftf), para qñe tratetnos de modijdasrque, de llevarse d»to que á su original…</t>
  </si>
  <si>
    <t>Pino, Francisco Fernandez del</t>
  </si>
  <si>
    <t>Francisco Fernandez del Pino</t>
  </si>
  <si>
    <t>…tifh0 tendbsó'fué heóho enVaílSdolid $. M. por suiaugusto enlacé, á nombre de la ciudad de Antcqúoft á 23 de Octubre de lEteripór Irabel Cantal*^édra ; otro'igüat'cón ra, el limo. Señor D. Francisco Fernandez del Pino, del Consejo el núm. agg ,466, Tenia ’ef último endosp én ésta corte áJp 3é'Se y. Cámara r'de Castilla, V gobernador de la Real Sala de Alcal tiembre.da 18ro , firmado ^or Agustín Giayó á disposición dé ios des de Qm y Corte; el brigadier D. Antonio Remon Zar…</t>
  </si>
  <si>
    <t>Pino, Juan Fernandez del</t>
  </si>
  <si>
    <t>Juan Fernandez del Pino</t>
  </si>
  <si>
    <t>…Mi con ejt nielo de de'cretós. ''"'"i D. Manuel de Cristantés, D. Francisco de^Páula Córdóbié Londres gíf. París 15 rí. Santander par i i beneficio _ Ibarra, D. Joaquín Foncillas, D. Juan Fernandez del Pino y Don 'Bilbao q daño.ILCádiz idem. idem.LiSevilla | idem. _I Málaga ^ Bernardino Melgar. ‘: &lt;y'-&gt; á i, beneficio.__Granada 1J daño___Alicante 1 á if idgm. _ Murcia idem. idem.__Valencia J idem.__Barcelona á pesos fuer Honores de secretarios de S. M. tes par.__Zarag…</t>
  </si>
  <si>
    <t>Pinós, Rafael</t>
  </si>
  <si>
    <t>Rafael Pinós</t>
  </si>
  <si>
    <t>…anove. nación. ;Y qué ha ganado lá república! el triste triunfo de que- Excmo. Sr. D. Juan de Henestros3. dár entregada nuevamente x sus propios furores , después dé perder Excmo. Sr. D. Rafael Pinós. muchos cientos de soldados, y de haber probado mas y mas su im Excmo. Sr. D. Josef María de Carvajal. potencia militar. Impotencia militar, decimos; porque ciertamente Excmo. Sr. D. Nicolás de Llano, Ponte. á'no haberse visto , nadie hubiese creído que todas…</t>
  </si>
  <si>
    <t>Pinq, Josef Fernandez del</t>
  </si>
  <si>
    <t>Josef Fernandez del Pinq</t>
  </si>
  <si>
    <t>…r- . i vr profesores que la pretendan dirigirán su$ memoriales, al secretar D. J uan Antoine y Zayas. ¡ , [ rip capitular dentro del término de go.díé* contado» desdé 3.» de , .^ D. Josef Fernandez del Pinq. , x ¡ ., . „ ¡ Á¡ yc . ■ r Diciembre-último. ‘ ¡' ' u-l - -ii ■ D. Manuel Armero. ■ -¿ f ___Los que se crean cort derecho á los bienes de D. Minuel LuD. Manuel Pardo. , . y f ciano de la Torre, que falleció abintcstato en esta corte, se pre- . D. Gabriel Gon…</t>
  </si>
  <si>
    <t>Pinto</t>
  </si>
  <si>
    <t>…io 'de;QueIuz;tr$s‘br.igádás dé Infantería,'compuesta la primera que lo exige la-importancia del negocio.;-pero guardando Siempre de lós régimtentos núrrr'y:® y 16.0, al mando dei brigadier Pinto las consideraciones y respeto que son debidas i;la persona que-ha dtf Mezquita; la segunda'del 'regimiéntele cazadores dé Béira" Al de darnos satisfacción. ' ; : :.-.1 ta*,1 tnandáda por el, brigadier vizconde dé Molellos; y la tercera «El ministro queihemos…</t>
  </si>
  <si>
    <t>Pivida, Joaquina</t>
  </si>
  <si>
    <t>Joaquina Pivida</t>
  </si>
  <si>
    <t>…tiente diárió en lós primeros meses del présente' Madrid , D. josef Martin , herramientas de carpintería. i* año, y en la de Andalucía quedará establecido ' desde principios Idem, Doña Joaquina Pivida!, bordados. de Febrero próximo. La carrera de Madrid á Bftrgos pór Valla-; Granada, P. Santiago López, collera á la inglesa. dolid se prolongará hasta Santander luego qué el camino lo per &gt; Madrid, Pofia María Dolores Barbajosa, bordados. mita y y entre tanto…</t>
  </si>
  <si>
    <t>Pizaíro, Manuel Hernando</t>
  </si>
  <si>
    <t>Manuel Hernando Pizaíro</t>
  </si>
  <si>
    <t>…rsburgo recibida en esta capital.el dia 19 —Gonzalo dt Córdoba.tragedia española nueva , en 5 actos, de Noviembre, se sabe que el cholera morbus continúa haciendo es compuesta por D. Manuel Hernando Pizaíro. Sr vende en esta tragos en Moscow, en donde de 200 personas qne diariamente se corte en las librerías de Rodríguez, Matate .Sánchez y Cuesta, en veh acometidas de este mal, las 100 mueren dentro de las 24 hon lade la viuda dé Martin, calle dé la Cruz/y én la…</t>
  </si>
  <si>
    <t>Pízarro, Rafael</t>
  </si>
  <si>
    <t>Rafael Pízarro</t>
  </si>
  <si>
    <t>…, 'daño.^JMíca^^.,ái.,'T?^í«urciy;ia^J D. Juan Félix Calbo Caballero. . . . . . i _lValehcia ,f idetn.^_Barcelona á ^es¡qs 'fuertes páirí^Zaragpza í ’ D, Miguel de Landa. . ■, . ’ D. Rafael Pízarro y-Valdoq., 0. ; j j -¿ A.’ id.^_-Corüña i ¡di_Sanliago ii id.^P^cueptpde^errás'á'ra■ D. Manuel Remon Zarco. 1 .j-. . ^ , y zón .de ¿i á 4 por ioo.«.|Accio,nes,d,el,)baÚ9Ó cada )un^ ir5&gt; ,á IPF.; D. Francisco María Castañeda*' , ; ¡ S . .' . i pesos, fuertes.…</t>
  </si>
  <si>
    <t>Plasencia</t>
  </si>
  <si>
    <t>…sencia han entrado en Aragón por la En el mismo periódico se lee también el siguiente párrafo: J»rte de Plan. A lo que parece, el objeto de su.movimiento ha «Vigo se ha reunido al general Plasencia, que debía entrar sido llamar la atención de las tropas Reales, que estaban en per por el Aragón: ambos están en este momento en Larmis (Fran secución de Mina, i quien supotíian todavía apurado en territo cia), quisieran entrar inmediatamente para llamar la a…</t>
  </si>
  <si>
    <t>…imo, y si los magistrados que han hecho renuncia de sus des desde Bourges con fecha 27 del pasado lo que sigue: tinos , asi como los que se consideren en el mismo caso por ha « El general Plasencia y yo acabamos de llegar á esta ciudad, berse negado á prestar el juramentó, serian incluidos en la lista de que es el punto señalado para nuestro destierro, y en donde nos flos abogados del tribunal Real de París; pero estas cuestiones ya acompañarán una colu…</t>
  </si>
  <si>
    <t>Plunlcett</t>
  </si>
  <si>
    <t>…to fúüaabtom-mgifivarpfOfeiimtoTéOI^^ sey¡ secretario en gefe.de Irlanda, Mr. Stanley; lord canciller de atentado que se cometía respecto á la mas apreciable de las liber Irlanda, lord Plunlcett; "abogado gériérál dé Irlanda ¿ Mr. Peno» tades públicas. Estas1 protestas circutaroñ librrófente, y Bonapaite, father; lord Ctambelfefcyfel' duque de Deyónshire. &lt;- que queria dar algún colorido de libertad á su nueva usurpación, ' La condición délJruevo min…</t>
  </si>
  <si>
    <t>Pmdó</t>
  </si>
  <si>
    <t>…o» dcsigniosinsonná' jiiteretarseiérl dichos suministros.1' &gt; •’ '■■■■ i; j.¡ ioí;ji; • '.&gt;&gt;’•dables de la Providencia, asi en los tiempos ¡de prosperidad', como; órovidCnCia del “Sr. Pmdó^y éscribantadde.Garamendi,en los de infortunio. Fue á la par que militar yalientary pundono^; áé&gt;citi'á los qííé ;4e: creait con dí»et;l«í'á:los bjenes qué quedaron'roso, buen esposo , buen padre y buen amigo ; y su pérd id» la sien* 1 por fallecimiento de D.…</t>
  </si>
  <si>
    <t>Pngelharat</t>
  </si>
  <si>
    <t>…á 904. Ren Fondos públicos. Consolidados. 924. ta perpetua de ídem 764. — Parpi-o' que la guerra interior continúa en las provincias de _-Jl«En un viage que hizo, pos la. Rusia el profesor Pngelharat ' Buenos-A ¡res. Dos partidos subsisten todavía sobre las armas, dis observó que la arena dt-los tpputés dél Qúra.l se parecía én mu puestos á venir á las manos; al frente del uno está el general- Paz, chos parages á la del Brasil/.de; donde se extraen IcSs d…</t>
  </si>
  <si>
    <t>Pnr, Felipa</t>
  </si>
  <si>
    <t>Felipa Pnr</t>
  </si>
  <si>
    <t>…. llegírán ál?aris cl ig, pasando ante# por Saintda establecer su oficina. Cloud; en donde se halla la Familia Real. (Cotidiana.') ii. Los pagos de las mensualidades que verifique D. Felipa Pnr extraordinario acabamos de recibir periódicos de Ingla Riera hasta tanto que, segunqueda dicho, se.saquen con exacti terra bastaeLdia t? .del pasado..Según. c11qs.1*s noticias relativas á tud lós resultados dej quinquenioque sirve de’háse, se harán piar la sa…</t>
  </si>
  <si>
    <t>Polignac</t>
  </si>
  <si>
    <t>…quella ciudad muchos regimientos que estaban de guarnición cada, que dijo ser de gran importancia, y le habia dirigido el en las inmediatas. (Id.) ministro del Interior, y era del príncipe Polignac, concebida en —---- De Saint-Ló escriben con fecha 17 del corriente lo que los siguientes términos: sigue: nSamt-Ló 17 de Agosto de 18jo. Señor Barón: Detenido en «En el mismo momento en que Carlos x salía del territorio Granville á tiempo que huyendo de los…</t>
  </si>
  <si>
    <t>…dre se ocupa, de acuerdo con los de ser personal, creía deber hacerlo presente á la Cámara; y era repre-entames de la nación, y del modo que sea compatible con sus que habiendo el príncipe Polignac quitado el ministerio en juramentos, en examinar con la debida atención las reclamaciones Agosto de 1829, de que formaba parte el mismo Martignac, no que hacéis. habia vuelto á tener relación alguna con dicho Príncipe; pero que «No obstante, dentro de vuestra…</t>
  </si>
  <si>
    <t>Polignac, A. de</t>
  </si>
  <si>
    <t>A. de Polignac</t>
  </si>
  <si>
    <t>…aría que se me autorizase para ir á país extra n- conde de Talón; el marques de la Sallé; Mr. Gastón de Boullé; gero con mi mugér y mis hijos. En fin, si la Cámara de los Pares el duque A. de Polignac; Mr. Kingtzinger; Mr. de la Rué, ayu quisiese decretar mi prisión, estimarla señalase para ello el fuerte dante del general Marmont; el conde de-Brissac; Mr. de Maupas; de Han en Picardía, adonde he estado mucho tiempo detenido Mr. Alfred de Damas; la Sra. co…</t>
  </si>
  <si>
    <t>Pom'atowsky, Josef Cáelos Mauricio</t>
  </si>
  <si>
    <t>Josef Cáelos Mauricio Pom'atowsky</t>
  </si>
  <si>
    <t>…la ___ Entre los muchos militares de todas graduaciones que pasan política europea. {Gaceta de Ausgbttrgoi*) por León para reunirse con la expedición que va á Argel; se cuen ta al príncipe Josef Cáelos Mauricio Pom'atowsky, en cuyo pasa ruitcu. porte se. le califica soto de sargento del tercer regimiento de ca Sayona jo de Abril. tadores. Los señores condes de Gaste! lama.re (SS. MM. Sicilianas)- lle ____E1 dia 6 de Abril falleció el gran duque de Hesse; se ha no garon á esta c…</t>
  </si>
  <si>
    <t>Ponía, Príncipe de</t>
  </si>
  <si>
    <t>Príncipe de Ponía</t>
  </si>
  <si>
    <t>…¿ Roma. cionas del banco 1915. Empréstito Real de España 90}. Renta Escriben de Varsovia que ya está concluido el monumento perpetua de idem 78. que ha de perpetuar la memoria del mariscal Príncipe de Ponía El Monitor contiene un Real decreto de 28 de Marzo, por lo Wsk i i y-que los Sres. Gregoire, padre é hijo, naturales deFranel qué se manda formar un cuerpo Real de Ingenieros de marina, cia, se habían encargado de fundirlo en bronce. - Según el artículo i.° compondrán e…</t>
  </si>
  <si>
    <t>Ponsombi</t>
  </si>
  <si>
    <t>346</t>
  </si>
  <si>
    <t>…de est^s enérgicas medicinas. FÓr zar en el mandó á sir F- Adams, qué pasa de gobernador á Mjlta lo'demás sé asegura que fodós cuantos rodéail' at' Rey están' ásóm - én lugar del lord Ponsombi que regresa á Inglaterra. És tal la brados de la resignación y paciencia con que sufre su enfermedad, concurrencia dé.forasteros qué hay en Tolón, que és sumatnénte que ha concedido muchas gracias á varios sentenciados por críme dificultosp hallar alojamicntp…</t>
  </si>
  <si>
    <t>Ponsonhy</t>
  </si>
  <si>
    <t>…tales eique las C.nn fecha ó del corriente nos dicen de Bruselas Jo que sigue: ocurrencias de estarelase se póngan dnmediauunenia én noticíenle la . - «Ayer mañana llegó á esta el lord Ponsonhy, enviado de Dieta, para sus ulteriores disposicionesr que loedifcrchtcágobier Inglaterra, cerca del congreso nacional. Este,caballero, que-releva nos que hacen parte-;de Ja Confederación, den át suacrepiesená M. Cartwright, es hermano político dellord.Grey» y…</t>
  </si>
  <si>
    <t>Ponsonibi</t>
  </si>
  <si>
    <t>…tó'sáérificio, panegírico, Te -------Ayer se recibieron en el departamento de Negocios ’ ex» Dettm y procesión general, y por fá tarde acudirán á la casa con trangeros pliegos del lord Ponsonibi, nuestro embajador cerca sistorial para disfrutar de la corrida''tfe-nóvillos, y entregarse de la corte del Brasil: dé su contenido resulta, á lo que dicen1, al esparcimiento y ál piacer con aquel candor, franqueza y alegría que en 19 de Febrero no habla regr…</t>
  </si>
  <si>
    <t>Porro, Antonio</t>
  </si>
  <si>
    <t>Antonio Porro</t>
  </si>
  <si>
    <t>20 D. Tomas González. D. Josef Scrralde. : E ’ 'h™* .1 D. Pedro Castelló. D. Antonio Porro de-UWdi». 'in • . f: 9Ív&gt;-:rr v &gt; ■ í, í j! D. Antonio Daban. ; . P. Francisco Careases. ' nD. Ramón Ortiz Otañez. . . ! ' i' D. Bernardo Rui-Bamba. ' &lt;n,: - ^ -i-*í;í; l - D. Pedro Hurtado;de Corcuera. s ■■■ iiu tnusi , O J.TÍJ O D. Francisco Garriga. . v s&gt;…</t>
  </si>
  <si>
    <t>Portocaírero</t>
  </si>
  <si>
    <t>…ún mal intencionado,'por lo cual nos apresura los generales Jiménez y Carvajal han sido.pasados por las armas mos á desmentirlo del niódo mas positivo. de orden de Paez, y que el, general Portocaírero quedaba en ca pilla, ^ . ’ ’ , ' ¡Cómo mueren generales! Y ¡cómo pueden todos esos revo El Redactor de Fíueva-Yorck de 10 de Agosto último trae las lucionarios esperar mas que un fin..tan desastrado: Sicut vitó 'fi siguientes noticias de América. áis ita. COL…</t>
  </si>
  <si>
    <t>Portocar-, Marcelino Calero y</t>
  </si>
  <si>
    <t>Marcelino Calero y Portocar-</t>
  </si>
  <si>
    <t>…corro de varios establecimientos de benefi én 49 ádeiones de 19! ís. cada una. cencia de este obispado se han distribuido.................... 13,560 &lt; El empresario de este camino D. Marcelino Calero y Portocar- En alivio de comunidades religiosas de uno y otro rero acaba de llegar á’esta capital con el objeto de realizarlo; y sexo, con inclusión de dos comunidades de la corte... 8,810 Én socorro de familias y personas menesterosas se debiendo principisr por’ la reunión…</t>
  </si>
  <si>
    <t>Portocarrero, Marcelino Calero y</t>
  </si>
  <si>
    <t>Marcelino Calero y Portocarrero</t>
  </si>
  <si>
    <t>…generalizado en Europa, y muy particularmente en Murciará 1 daño.—Valencia par dinero.__Barcelona á pesosInglaterra. fuertes i beneficio dinero.__Zaragoza 3- daño.__Coruña $ id. _ D. Marcelino Calero y Portocarrero, español , residente en Santiago 1 á 1$ id. __Descuento de. ledras á razón de 4 por 100Lóndres, alentado por los decretos de S. M., dirigidos á promo al año.__Vales Reales consolidados de Enero, Mayo y Setiemver la prosperidad de sus vasallos, acudió solicita…</t>
  </si>
  <si>
    <t>Potencia</t>
  </si>
  <si>
    <t>…amistas ciertas tientas, lipe Ghiggi, obispo de Sóana. cuyo producto 'sea bien conocido y seguro. Dicen que una gran -------Ha llegado á esta capital , procedente de Florencia, el lord Potencia saldría garante del- empréstito, bajo ciertas condiciones. Cochnob ;■ i ;,\{ (Corresponsal 4t Nurtmbtrg.) ‘ L tdem eí. El día 9 d«l corriente díó en la costa entre Monte Circello y ■■■•&gt;. . 'RAZIA. ''j' ’■ *;■ * Temnová él buqué austríacoel Veneciano, capitán…</t>
  </si>
  <si>
    <t>Potignac</t>
  </si>
  <si>
    <t>…buen conducto que el tesoro hallado en Argel la Carta constitucional, la Cámara de los Pares, autoriza el arresto equivale á la suma de 250 millones de francos. La mayor parte del príncipe Potignac, hecho en Saint-Ló. (Sensación viva.) entrará en arcas Reales. (El tiempo.) La sesión del 25 se ocupó en discutir el reglamento interior; Algunas cartas particulares de Alejandría anuncian la muerte de la Cámara. del virey de Egipto. ——-La causa de los desórd…</t>
  </si>
  <si>
    <t>Pou, Mariano Figucras y</t>
  </si>
  <si>
    <t>Mariano Figucras y Pou</t>
  </si>
  <si>
    <t>…Bartolomé Sainz de Prado. propiedad , y losqiié .presenten por eñdárgo. ; Badajoz.--D. Joscf Chico. - 4.a No se admitirá partida alguna: en que no resulte á favor Barcelona....... D. Mariano Figucras y Pou. de uti soto sugeto ó1 corporación-el encabezamiento (y último en Bilbao.................. D- Bernardino de Ibargüengoiti. doso dé bada Vale;» ’ *ii tampotó iníSgutib coh firmé éff blanco- Burgos Sres. Puente y hermano. e, » Los inícreiadós cuidarán muy parti…</t>
  </si>
  <si>
    <t>Pous, Eudaldo</t>
  </si>
  <si>
    <t>Eudaldo Pous</t>
  </si>
  <si>
    <t>…io de ellas, con lo cual germinarán y crecerán mas pronto y con loza Confirmación de -medallas de bronce.: nía. Si suponemos que se ocupen en esto 4 rods de tierra, á prin.Madrid, D. Eudaldo Pous , escopeta cuya llave hace i chispa y pistón. (1) Especie de masa inglesa cocida hecha con harina, huevos, Idem, I). Antonio Sánchez, pelucas y postizos, azúcar y leche. Salamanca , D. Miguel de Lis, curtidos' (2) El rods es una medida inglesa que equivale á…</t>
  </si>
  <si>
    <t>Pozó, Maiiúci</t>
  </si>
  <si>
    <t>Maiiúci Pozó</t>
  </si>
  <si>
    <t>io8 ca, por el de D. Manuel 'FelipeA'rias, i D. Maiiúci Pozó» Por Reales decretos se ha senndo ei'Rlhr npcstro $eÍ6r nomEl Rey nuestro Sefior, en atención i los méritos y distinguís, das circunstancias de D. Benito de Pirido Ulloa de Ugarte, decano de los gentileshombres de boca ycasa/dedí. M., se ha dignado co^sderle…</t>
  </si>
  <si>
    <t>Pozzo-di-Borgo</t>
  </si>
  <si>
    <t>…en otro tiempo cree que no se verificará hasta principios de Octubre, y que al el poder y el orgullo de Cirios V; en fin, la que realizaba lo que mismo tiempo se expedirán para el conde Pozzo-di-Borgo laa ni el mismo Luis xiv había emprendido.9 ¡ Ah! sea cual fuere el nuevas credenciales. poder que gobierne en Francia, ¡ ojalá pueda ejercer 4 menudo una influencia semejante! La gloria será siempre'popular entre los Cántin"* ti artículo tofos ti txámtn it l…</t>
  </si>
  <si>
    <t>Pptaki</t>
  </si>
  <si>
    <t>…su co Ha yuelt°¡de su viago 4 Moscovv el (embajador ipgles. _ rnil ¡va. cajas de oro guarnecidas de diamantes. ;$é han contenido algo las emigra^ionm de la Bulgaria j sin ^ • l El conde Pptaki,, mariscal de;U corte, va a salir para Crons- _ , embargo, muchos griegos y armenios domiciliados en esta capital tadt á recibir aí Príncipe Real jjetSuecia. &gt; , se están disponiendo para salir de ella, cpn el objete» de ir i esta - El consejero paparígbpnlo,…</t>
  </si>
  <si>
    <t>Prado</t>
  </si>
  <si>
    <t>…iario de la 44 de Octubre del año próximo pasado, para que en el término de. nobles, artes' de S. Fernandoi.|os profesores .^ infeligentesMé dé 30 dias acudan á deducirle ante el. Sr. Prado, y escribanía de oyeron como i oráculo dr.nella v.i k»; esiudioéos de vi», historia y Casado; pues «le lo contrario les parará perjuicio. ' del mérito ide-inuestros efninentes sectistas .coñsuUarán -.jsíetnpre sus —, ■ Por el presénte se cita y*emplaza á los…</t>
  </si>
  <si>
    <t>…7 á.8; vino, cantara-7 4 8: aceite, id. 56 á 60. sejo de Castilla, y por providencia dada en su consecuencia por el . Calahorra, Trigo 20 á. 21 -cebada 8 á Q. vino 9 á 10 : aceite señor Prado, refrendada del escribano Carroñe!, se há mandado 62 á¿4.^ , . .: publicar por término de 30 días, contados desde el de esté anuncio .Zefreób.. Trjgo.aó ¿ 42 f-cebada 12 á 13: vio© 10á 12: acei la subasta de diferentes bienes raíces, correspondientes á D. Fra…</t>
  </si>
  <si>
    <t>…mpo á la parte del Mediodía, y en otros cisca Enamorado, acudirán á acreditar la cualidad de tales al juz muchos de la ciudad que han quedado ruinosos. Después de 15 dias gado del Sr. Prado, por la escribanía de Santin, dentro del tér de continuas lluvias en Diciembre, sobrevinieron ocho de hielos mino de go dias, para que perciban los intereses que les correspon fortísimos y desacostumbrados en el pais, que congelaron las ace den, procedentes d…</t>
  </si>
  <si>
    <t>Prado, Bartolomé Sainz de</t>
  </si>
  <si>
    <t>Bartolomé Sainz de Prado</t>
  </si>
  <si>
    <t>…l ros de cabildos, conventos, hermandades, ú otrás'corporacionesj corriente mes de Setiembre. . presentarán ,con absoluta separación de partidas los Vales de su Avila........... . D. Bartolomé Sainz de Prado. propiedad , y losqiié .presenten por eñdárgo. ; Badajoz.--D. Joscf Chico. - 4.a No se admitirá partida alguna: en que no resulte á favor Barcelona....... D. Mariano Figucras y Pou. de uti soto sugeto ó1 corporación-el encabezamiento (y último en Bilbao......…</t>
  </si>
  <si>
    <t>Prado, Diez de</t>
  </si>
  <si>
    <t>Diez de Prado</t>
  </si>
  <si>
    <t>…de Awa; ansiosa de llegar i las á reclamar sus créditos en el juicio de testamentaría radicado en el manos, se creía tan segura del triunfo, que mandó forjar las cade juzgado del Sr. Diez de Prado y escribanía de Batide; pues de lo nas de oro con que Malivc Bandola, general en gefe de sus tropas, contrario les parará el perjuicio que haya lugar. le había de enviar preso al gobernador ingles. __Con arreglo á lo prevenido en el artículo 21 de la ordenanz…</t>
  </si>
  <si>
    <t>Prado, Manuel Diez Falcon de</t>
  </si>
  <si>
    <t>Manuel Diez Falcon de Prado</t>
  </si>
  <si>
    <t>…en Valencia en la librería de Cabrerizo, y en dias Reales de infantería y caballería,y en ti ejercito, estos son : esta corte en la de Novillo , calle de la Concepción gciónima, y D. Manuel Diez Falcon de Prado, D. Tomas Soto y Freire, en.el almacén de loza , calle de Jacometrczo, casa chica del mar D. Ramón Mcndívil y Roverti, D. Fernando Verdugo y Tama- ques de Villadarias. yo, D. Josef González Vega y Cutre, D. Antonio Torres y Quintanilla, D. Manuel Camarero y R…</t>
  </si>
  <si>
    <t>Presidente</t>
  </si>
  <si>
    <t>…r la cámara de [Diputados concedió licencia al Presidente .procedido el consejo de Gobierno á la elección de ¡os dos asocia ■--'■ * * .. ’ Í ■ 7 ■ - • ' 1 ■ dos que con el Exento, Sr. Presidente de la suprema corte de jus? t; ticia deben ejercer el supremo poder ejecutivo de los Estados-Uni (Ó Insecto de las'Antillas. ' óos mejicanos según el artículo 97, resultaron electos D. Luís (*) Se refieren circunstanciadamente los hechos indicados en la Quint…</t>
  </si>
  <si>
    <t>…s; aun después que en vano, ah! Diputados, sentaos.” Luego que todos los Pares hubieron toma procuré darle á conocer la verdad que se trateba de ocultarle con do asiento, añadió: "Señor Presidente de la Cántara,‘tíntd á gran cuidado: sus deseos, sus votos.... lo atestiguo ahora y lo ates bien leer la declaración de ¡a Cámara de los Diputados.” Mr. tiguaré siempre, se dirigían al bien de los franceses y á la prospeJ Casimiro Perrier, puesto en pie, leyó…</t>
  </si>
  <si>
    <t>…d y circunstancias del sugeto, se nom raciones que mas que nunca debo á los augustos desgraciados. bró una comisión para que informarse dé este asunto, y de otra «Tengo el honor , Sr. Presidente, de suplicaros que os sirváis carta que se leyó, en que el ministro de la Justicia daba parte de dar á conocer esta carta á la Cámara de los Pares, quien veri en hallarse arrestado en Tours el conde de Peyronnet. ella la manifestación del último honren::¿e, y…</t>
  </si>
  <si>
    <t>…*E. de Lur-Saluces, én donde el . segundo, mandó á un jornalero, que pasaba con un concebida en estos términos: v . hafchá al hombro, derribase &lt;1, palo: habiéndose negado á ello «Señor Presidente: el jornalero, Mr. d’Ounous hizo,qué,un dependientedel ayunta «En el momento en que se me priva por la fuerza de un man miento le trajese otra, y con ella.echó, abajo el ,palo y pisoteó la dato de que no me despojo porque lo he recibido por la confian^ bander…</t>
  </si>
  <si>
    <t>…¿egun .mayoría conoció el riesgo que Corriá deopbnerse á Paez; y todo mi cortcienciaés un perjurio. lo qué pidió- le fue concedido; pero no-queda duda qoeesperín «Tened lá bondad, Sr. Presidente, de comunicar mi carta una ocasión favorable para deshacerse de él. En Bogotá toco pa i la Cámara ,;y de qiié se higa mención en éí acta del día. rece que duerme, hasta el mismo Bolívar ;-perOe, posible' -'que el Soy &amp;cÍ.ii..v»París 2 3 d¿ Agbito.” sueño sea…</t>
  </si>
  <si>
    <t>…han corrido voces muy deen, el embajador de.los Países-Bajos, y Mr. Nieuman, de la vagas. Se aseguraba que al principiarse se habia decidido que el embajada de Austria. (Courieri) Sr. Presidente procuraría recordar cuanto antes fuese posible i i El jueves por la tarde llegó á Dorcbester el mariscal Bour- todos los Pares ausentes de París ó fuera de Francia, el importan moot. S. E. viene de Argel, y ha desembarcado en Plimouth: al te deber que tienen…</t>
  </si>
  <si>
    <t>Presiente</t>
  </si>
  <si>
    <t>…ar á los hebreos á que .cumplen, niorency- La Cámara manifestó que deseaba se leyese la carta de por su parte con lo que aquellas dispongan. "este, concebida en estos términos: 1 «Señor Presiente: pie. leído en 1» parte oficial del Monitor Continuación de los acontecimientos según ¡os periódicos dt de 10 de este mk, que los Pares de Francia debían reunirse el capital. mismo dia para prestar juramento individualmente de fidélidati al_ París 23 de Agost…</t>
  </si>
  <si>
    <t>Priego, Juan Pablo de</t>
  </si>
  <si>
    <t>Juan Pablo de Priego</t>
  </si>
  <si>
    <t>…Cruces de Comendadores de la Real Ordena-Americana • ■ la Católica. aun a-.. ; dA ■: sido nombrado comisario general- deTndia»; el Rmc*,,)!^ ■ ; ii‘¡ '■ ■■&lt; -¡ardmod &lt;) ■ :¡rir ■ D. Juan Pablo de Priego. -p ;;j : •&lt; &gt;i v Tapia.. ; . D. Esteban de Ayala. ■ r i, c.t , ■. • - ¡ o ^ r. Sl, ¡- t&gt;b o - - r . D. josef María del Rio. i; i'.. ’. &gt; A. ; . 4» XSAI.ES tÓT*ÍlAÍl'-' " ’ .''.'i J.'Ó ó , ni;. I • ■ D. Agustín de Taviiaii' , - í- t: aivjv: :.n:q st-.y. . n j…</t>
  </si>
  <si>
    <t>Prieto</t>
  </si>
  <si>
    <t>…ito, armada y husando admitirlo en su seno, ha cooperado eficazmente á los des misceláneas en 47.600S) lib., habrá un sobrante de 3 millones, de órdenes que se notan en el día. El general Prieto y su tropa se cuya suma, rebajada la pérdida que ocasionaría lá abolición de los han adherido al partido de la Concepción; y como este gefe es el referidos derechos, aun quedaría un sobrante de 1.400® lib. para que tiene mas fuerza, nadie duda que nada se har…</t>
  </si>
  <si>
    <t>…los señores eclesiásticos. Según cartas de Guayaquil ( recibidas en París habia estallado; Se admiten memoriales por término de dos meses, que se dirigi la revolución en Chile. Él general Prieto se apoderó de la capital, rán, francQs.de porte, al secretario de ayuntamiento. llevando fuerzas numerosas; y depuso al director constitucional —Eh virtud de providencia de los Sres. del Consejo Real ser Pint9. Se cometieron en tal ocasión los mayores excesos…</t>
  </si>
  <si>
    <t>Primo</t>
  </si>
  <si>
    <t>…s que han muertocon crédito de saber,ó to llero D. Cárlos López de Longoria, y. unas letrillas dichas á coro davía lo dan á la nación con sus luces. Aun la sesión misma, según por D. Primo y D. Antonio Delgado, D. Fernando Btlloch y se trasluce de la relación que se nos ha remitido, se ha celebrado D. Antonio Gaviria, cuatro de los mas tiernecitos, siendo ambas con menos pompa de la acostumbrada. piezas composición del seminarista D. Fermín de ¡a Puente y Totana. (…</t>
  </si>
  <si>
    <t>Primog</t>
  </si>
  <si>
    <t>…farota de la política de Inglaterra» tespécto á las naciones &lt; ex 1 M: Elisabeth. CJstélld. Rég. Ferdin. et Chrht. PP. tranjeras. Cuando en ,i8»7 se puso al fíente desgobierno el duque Primog. et jucwfdissima Filia vivdt. . dé Wellington, se creyó que- iba i variar la política que MR En-él segundo , y end centro de su puerta de ehmedio, pun Canning siguió en.' loa negocios de Portugal y Grecia; y citóse- to el mas visible del edificio, jse veia en…</t>
  </si>
  <si>
    <t>Principados, Antonio los</t>
  </si>
  <si>
    <t>Antonio los Principados</t>
  </si>
  <si>
    <t>…y D Francisco de Paula García y Sánchez : para otra ración .___E1 general ruso KisseléfF, presidente dé la administración de de la catedral de Canarias;: i vacante por ascenso de D. Antonio los Principados , salió de Bucharest el dia ppara Kuskendji, ádon- Porlier , á D. Pedro; Manrique dé Lara: para otra de la catedral de llegó él 16 : tuvo una conferencia CO'n el general Díebirsch, de Gitadix , vacante-par’fallecimiento, de D. Manuel García Sa quien pasó en s…</t>
  </si>
  <si>
    <t>Prusia, Alberto de</t>
  </si>
  <si>
    <t>Alberto de Prusia</t>
  </si>
  <si>
    <t>…la capilla del palacio de invierno una misa solemne con asisten Nueva-Yorck o8 de 'Havietrdtre. cia de SS. MM. ll. , y de SS. AA. el gran duque heredero, el gran duque Miguel y el príncipe Alberto de Prusia: también, concur POBLACION DEL ALTO CANADA.EN Miembros rieron los consejeros del imperio, la corte , los ministros, los se Distritos. Población* de la asamblea. . nadores,, ios. oficiales generales del ejército y de la guardia; y con cluida la ceremonia se ve…</t>
  </si>
  <si>
    <t>…ue se tengan por convenientes; dignán primera brigada de artillería. S. M. I., acompañado de su augusta dose S. M. autorizar á V. E. como á gefe de Ja comisión del Va esposa , del príncipe Alberto de Prusia y de una numerosa comi limiento, para que en esta parte obre según lo exijan las circuns tiva, en la cual iban los embajadores de Francia-, Austria, Dina tancias; y que V. E. haga cumplir, y las autoridades directivas de marca y Hannóver, salió á recibir á es…</t>
  </si>
  <si>
    <t>…mucho una muger pública; esta nueva Circe fue denunciada al ■ Las Gacetas de Prusia anuncian que.el 15 se desposó el gobierno, que la obligó 4 separarse de aquella comarca, Cuando príncipe Alberto de Prusia, hijo del Rey, con la princesa Ma regresé al Loiret me dijeron mis compañeros de viage qué habían riana de los Países-Bajos. hecho una excursión hácia el parage en qué estuvo acampado el «-—.Los comisarios nombrados por las Potencias aliadas, pan año pasado e…</t>
  </si>
  <si>
    <t>Prusia, Federico Henrique Alberto de</t>
  </si>
  <si>
    <t>Federico Henrique Alberto de Prusia</t>
  </si>
  <si>
    <t>…ernadores y alcaldes mayores del reiño. De Real orden &amp;c. Madrid 26 de Agosto de ifigo.rsD. Manuel Abad. Se ha publicado aquí con la fórmula de costumbre el contra tado enlace del príncipe Federico Henrique Alberto de Prusia con PARTE NO OFICIAL la princesa Luisa Mariana de los Paises-Bajos. El matrimonio se celebrará el dia 14 de Setiembre próximo. Para la misma época se espera en Haya á S. M. Prusiana. NOTICIAS EXTRANGERAS. Mr. Lagrange, primer secretario de la embajada frances…</t>
  </si>
  <si>
    <t>Pucho</t>
  </si>
  <si>
    <t>…do» 12}. __ lntercses.de Vales 5¿ á F—Deuda Habana é islas de Cabo-verde , en lastre: bergantín español ,San consolidada con interes de 5 por too á dinero 49 operaciones.— Rafael, capitán Pucho!, de ídem, con azúcar: ídem 2 2 , bergan -Id. liquidada con id. á papel 13._Id. sin ínteres 5},—Acciones tín anglo-americano Henrry, capitán Parker-Brom , de Santiago del Banco, cada una 19 pesos fuertes.. ■ -oo^eode Cuba ¿con tabaco y azúcar: ídem 23 , berga…</t>
  </si>
  <si>
    <t>Puig, Félix</t>
  </si>
  <si>
    <t>Félix Puig</t>
  </si>
  <si>
    <t>…: ANUNCIOS. ¡ D. Joaquín de la Escalera, \ - ■ r ? • « • i *I - . r:w ¡*'5 K ■ ■ rr ! ----- :---------------- -----------:— •■•..•/r ..r- . ■■ , Marquas de. Nibiano. , - . wn.u: 1 D. Félix Puig. , , y, r La Guía, de Forasteros y el Estado militar y político,para éste .r,; año se hallará en tafilete, ^sta y. rústica.«p¡,.el despacho ¿Ib lá D. Josef Fagoaga. ~ : \¡, ¿0. cr / .... D. Ignacio Duran. . i.-,.-- ,¡ .... f prenta Real. .. , . • ,vv ,. ¡ . ■…</t>
  </si>
  <si>
    <t>Qamborino, Miguel</t>
  </si>
  <si>
    <t>Miguel Qamborino</t>
  </si>
  <si>
    <t>…ado de la América española después de la serie de años Un Viacrucis, inventado por D. Vicente López, y grabado que.se halla envuelta en revoluciones, es cual lo hemos bosqueja por D. Miguel Qamborino,. 30 rs.do y como lo vociferan los mismos revolucionarios y lo manifies Diez y ocho estampas iluminadas, que representan los gritostan ya por todo el mundo la multitud de periódicos que se ocu de Madrid; 54 rs.pan de sus desgracias, ¡cuál no habría sido, en s…</t>
  </si>
  <si>
    <t>Qpvia</t>
  </si>
  <si>
    <t>…muy . posible-que ¡ los sóndeos tío., pe mayor. Se hallará en la librería de Tejada. sen de las rocas referidas, me parece tnótil hablar dé la» qué están ... Por providencia- dél Sr. Qpvia, jircí de los autos de testadebajo, y concluiré manifestando' que,dudp.mucho del buen éxifo ,mentaría de D. Luis Fernandez ,Qppzalo del Rio, se cita J los dé los taladros que se forman cn.ila actualidad,cnya ocurrencia henderás de este, para.que en e| término…</t>
  </si>
  <si>
    <t>Quesada, Severino</t>
  </si>
  <si>
    <t>Severino Quesada</t>
  </si>
  <si>
    <t>…solidados. paf. .i. han empezado ya: en la noche del 31 de Diciembre se encontró El $ dél corriente húbomna reunión muy notable en la fonda degollado á poca distancia de su casa I D. Severino Quesada, di dé la Estrella, á la cual asistieron los promovedores de la refor putado de M¿jico.(Carñf.) . ma radical'de la Cámara de los Comunes .bajo la presidencia de A lgim/w periódicos' alemanes aseguran que la corte de HanMr. O’Cpnnell, quien se felicitó en prim…</t>
  </si>
  <si>
    <t>QuesaTerrib, Manuel de</t>
  </si>
  <si>
    <t>Manuel de QuesaTerrib</t>
  </si>
  <si>
    <t>muí como reembolsa loa grandes adelanto* que se la han hecho. por fallecimiento de D. Gines Noguera, á D. Manuel de QuesaTerrib es e xigencias tiene esta revolución. da y D. Francisco de Paula Ruiz de Peralta. Qué le ccion para nuestros grandes ciudadanos 1 ¡ Ojalá la apro vechen! Y a ven en cuan poco estriba su popularidad. Bien cara la Por uc extraordinario que llegó á esta corte en…</t>
  </si>
  <si>
    <t>Quevedo, Joaquín Josef de</t>
  </si>
  <si>
    <t>Joaquín Josef de Quevedo</t>
  </si>
  <si>
    <t>…soliciten, perteneciendo 4 familias honradas, ya sean niente'coronel mayor del regimiento dé Zamora, y.® dé línea, dé Madrid ó de otro puntó del reino, proponiéndolos el directos D. Joaquín Josef de Quevedo, solicitaba aclaración sobrevarios i la aprobación de S. M por medio de la scctétaría dé Estgdo' y intos del sistema de abónos que las oficinas del ejército dé,Cata-’ del despacho de Hacienda. fia siguen en los ajustes dél cuerpo; yeuteradó, S. M. dé lo qiié'…</t>
  </si>
  <si>
    <t>Quijote</t>
  </si>
  <si>
    <t>…á; las comisarías respectivas;, en las que se llevará en libros separa la Habana; pe/o la fortuna de Gines- de Pasamonte fue encontrar dos la cuenta y razon.de esto», ramo*., con D. Quijote, el cual tuvo la gloria de ponerle en libertad para Los comisarios fiarán cuenta cachi correo con los resultados de; que luego le.rompiese la bacía e». la cabeza; pero roas vale dejar estas disposiciones, sin excepción de■ los lugares en que no haya este punt…</t>
  </si>
  <si>
    <t>…e librería de Razóla. 1 íNutn. 70.) _ .. ... , , :-^~±d.$e£HHdá sinfoñía característica española en la ópera titula Otra, sobre la serie del préstamo Real, que debg feembolsarr da D. Quijote i.música del maestro iMercadante. Se hallará á jó se. (Núm. 71.) • \ .... Jéalesién’ loS^alaáacenes de Mintegui y Hermoso. Otra, sobre la continuación de los alcaldes mayores y corregi . . ,.:Cu'adr°¡ de,La, nomenclatura química, acompañado de una tadores en…</t>
  </si>
  <si>
    <t>Quintana</t>
  </si>
  <si>
    <t>…e guarnecen esta capital, compuestas del batallón número 3 , los gendarmes y otros pique Ayer han llegado 'las contestaciones de los gobernadores efe tes sueltos á las órdenes del general Quintana: á las cinco de la ma Querétaro .y Valladolid, diciendo que contribuirán en cuanto pue ñana de hoy-avanzaron las tropas pronunciadas en muy buen or- dan'para sostener al gobierno. Veracruz todavía nó; está por el densobre palacio, el que se hallaba guarnecido…</t>
  </si>
  <si>
    <t>Quintana, Manuel Joséf</t>
  </si>
  <si>
    <t>Manuel Joséf Quintana</t>
  </si>
  <si>
    <t>…a cooperar por sí, ó de acuerdo la Risa, D. Juan Nicasio Gallego, ’D. Eugenio de Tapia, Don con las fuerzas francesas de mar y tierra, á- lograr la libertad del Ramón López Soler, D. Manuel Joséf Quintana, D. Ventura de Ruy, encerrado por una facción dentro de los muros de Cádiz. la Vega, D. Alberto Lista, D.Ancel'de Saavedra, D. Juan DoLogróse felizmente el i.° de Octubre: Villavicencio recibió á; noso Cortés, D. Diego' Colon, D‘. Manuel María Cambronero y SS…</t>
  </si>
  <si>
    <t>Quintanar</t>
  </si>
  <si>
    <t>….vista de su «.enwia se de que la muchedumbre Hizo, conatos á ello cooio'cn las pasarás propondrá á S M. el que se juzgue mas á propósito parf cl íervirevoluciones. Se cree que el general Quintanar .'y los deínas de. sb ciodeDípsydc UiRmlcepilla,' . ^ clase, qué estaban en Méjico .pntraron en,la traína. ' . ;,... Ofaoiaciontt «obre la cficmci* de la emtillá de mostaxá&lt;biái^&gt; Él presidente Guerrero, al; salir de Méjico se vió obligado,^ ca en las efeccio…</t>
  </si>
  <si>
    <t>…is pre ¡encuentro, las tropas qué quedaron de guarnición se pronunciaron tensiones dé Rusia, aunque muy moderadas en próporcion de los cí 23' también en favor de Bustamante con el general Quintanar gaétoi que ha causado la guerra, son sin embargo exorbitante! después dé una débil resistencia qué opusiétoñ alguna milicias* pera él exhausto tesoro del Sultán. aunque sin consecuencia. s*i¿-H*inos recibido curtas de Constanfinopla con fecha 13 de De acuerdo…</t>
  </si>
  <si>
    <t>Quintanilla, Antonio Torres y</t>
  </si>
  <si>
    <t>Antonio Torres y Quintanilla</t>
  </si>
  <si>
    <t>…en.el almacén de loza , calle de Jacometrczo, casa chica del mar D. Ramón Mcndívil y Roverti, D. Fernando Verdugo y Tama- ques de Villadarias. yo, D. Josef González Vega y Cutre, D. Antonio Torres y Quintanilla, D. Manuel Camarero y Rodríguez, D. Joaquín Riquclme y Gómez, D. Miguel de Resa y Serrano, D. Rafael En ______________ANUNCIOS. late' y Acedo, D. Eduardo Alcaráz y Montanaro, D. Ramón Mas- Continúa el catalogo de ¡as estampas que se hallan de ven(a en caro de…</t>
  </si>
  <si>
    <t>Quiroga</t>
  </si>
  <si>
    <t>…ervdo de aquella ciudad, obligando á su nuevo gobernador Al ca benevolencia &gt;tae veo en la obligación de declarar contra semejante fado á capitular con ellos. Dicen también que el general Quiroga aserción. ha retiñido fuerzas de consideración , y que en la toma de Mendo «De consiguiente os ruego que insertéis en uno de vuestros za por los federalistas se ha derramado mucha sangre. En general próximos números mi prote .ta formal contra una suposición ,…</t>
  </si>
  <si>
    <t>Quiroga, María Juliana</t>
  </si>
  <si>
    <t>María Juliana Quiroga</t>
  </si>
  <si>
    <t>…rovincias 2 rs. mas por razón de porte. El autor ha desempeñadó Madrid, D. Pedro Alvaro, cuadro bordado. tan perfectamente el objeto que se propuso al emprender este tta* - Idem , Doña María Juliana Quiroga , un pais de pelo. bajo, que no solo se han despáchelo ya dos ediciones, y sé está Idem, Doña Dolores Zapino , dibujos de lápiz. ... concluyendo la tercera, sino que su manual se ha traducido á:va* Badajoz, D. Pablo Correa&gt;'poto de cttero para la tropa. fias…</t>
  </si>
  <si>
    <t>Qutroga, Benito Suarez</t>
  </si>
  <si>
    <t>Benito Suarez Qutroga</t>
  </si>
  <si>
    <t>…l.síndico en,suidefecto.-'- .11. Si el rehusó hecho por el cuerpo fuese confirmado.por el los puntas dopdp, pías les convenga; ha tenido á: bien S. M. con* ceder su Real permiso á D. Benito Suarez Qutroga, ¿el que. fue gobernador ó comahdinte dc armas 'asistido de los expeitws. exdel registro de la puerta de San Martin de Toledo, para que pue prmará este el término ó. plaza dentro Al cual debe el-contratisfa reemplazar los efectos desechados con, .arreglo á la…</t>
  </si>
  <si>
    <t>Ra</t>
  </si>
  <si>
    <t>…adas por los mejores profesores españoles, cada upa 8 rs.Cádiz , y capitán general de sti provincia en las circunstancias cri Tres vistas del anfiteatro dé Murvledro, grabadas por D. Ra ticas que «un tan notorias; pero este gefe, haciendo proclamar alli’ fael Estcve y D. Tomas Enguádanos, cada una 8 rs. los plenos ¡derechos de la soberanía de S. M., supo conciliar los Vista en perspectiva de la plaza de Algecins, por Enguída-. ánimos, evitar…</t>
  </si>
  <si>
    <t>Radziwill</t>
  </si>
  <si>
    <t>…la sustancia dé ¿llá$ se ha-' Prusia y las principales autoridades, los. grandes duques Copstan- Haba en los protocolos presentados á la Cámara;.y que póf lo totfno y Miguel, y el príncipe Radziwill, gobernador delgran du caótei la-copia deiospllegos, norespondéria hasta saber si en cado prusiano de Posea. Abrió el baile el emperador Ñipólas con «llopodriactotn prometerse el intérés dé' lis ©tía» Pótériciai; y el una señora polaca. . ( de:la Gran Bretaña…</t>
  </si>
  <si>
    <t>Rafael</t>
  </si>
  <si>
    <t>…aumentar las cgiftpdida* &lt;Señ^n*ii!9^,^u«ombre de!la ciudad dé des del establecimiento, pues al craA(5&gt; de los loo años se habrá Alcañiz, cabeza de su partido en Aragón,.«I Excmo. Sr. D. Rafael reunido up capital de upqs tres miliqpf» de.fTancos.;, 3 r:r &gt;\t de Pinós, primer caballerizo de la Reina nuestra Señora, y el L^Dicen que el .consejó de comercio de Leon sc ocupa .en exa^ brigadier de infantería, gobetñáddf de dicha ciudad, D. Manuel mtnár,s…</t>
  </si>
  <si>
    <t>…trono siguieron su hacienda de Manga de Clavi en estas inmediaciones. aquel noble movimiento, mientras que en los más distantes soló Se liallan de ministros: Alaman de Relaciones, D. Rafael ae advertía un taciturno silencio. Electrizados los espectadores die Mangino de Hacienda, el general D. Manuel de Mier y Teran de ron libre cursó á su enagenámicnto: las palabras del Monarca ha Guerra, y D. Ignacio Espinosa (abogado) de Gracia y Justicia: bía…</t>
  </si>
  <si>
    <t>…sta clase de deuda se observarán, en Segovia....... '.......... D. Domingo Gáréía Segura. cuanto sean aplicables? las tnismás reglas que quedan expresadas :Sevi!¡a................ D. Rafael de laMadrid y de la Torré. pata los Vales Reales, con sola la-diferencia, en cuanto á los Soria........................ D. Felipe Ramón Oyardo. extractos de inscripción, que los pertenecientes á una misma série Toledo..................... D. Romualdo de Huert…</t>
  </si>
  <si>
    <t>…ques de Villadarias. yo, D. Josef González Vega y Cutre, D. Antonio Torres y Quintanilla, D. Manuel Camarero y Rodríguez, D. Joaquín Riquclme y Gómez, D. Miguel de Resa y Serrano, D. Rafael En ______________ANUNCIOS. late' y Acedo, D. Eduardo Alcaráz y Montanaro, D. Ramón Mas- Continúa el catalogo de ¡as estampas que se hallan de ven(a en caro del Hierro, D. Antonio Sánchez Solís y Mayoli, D. Ma la calcografía de ¡a imprenta Real. nuel Marsilla Mot…</t>
  </si>
  <si>
    <t>Ragull, Narciso</t>
  </si>
  <si>
    <t>Narciso Ragull</t>
  </si>
  <si>
    <t>…rreno tan pronto como nazcan. Cuando las plantas tengan Idem, Monfort, globo terrestre y esfera, amular. 6 hojas, cosa que#sucede pronto, se cavará, aliñará y abonará otro '‘Idem, D. Narciso Ragull, fornituras militares. pedazo de terreno* de uno ó dos rods, y se arreglarán las plantas: Idem, D. Agustín Peira, tejidos de punto de seda. 40,000 de ellas en filas separadas 8 pulgadas, y en cada fila de Anvata , Taranco hermanos, curtidos. ellas 3. Se cavar…</t>
  </si>
  <si>
    <t>Raimundo</t>
  </si>
  <si>
    <t>…ejes sobre Qurrrr y no querer, 6 Doña Cecilia y sus. vecinos.sí El ena-. que gira la industria rural bien entendida': asi cuando se recomien moradito.—Una noche de tertulia, 6 el coronel D. Raimundo. — da un nuevo cultivo , debe considerarse bajo el doble aspecto de La tonta, ó el ridículo novio de las dos hermanas.ssDefehsa de ms productos, y deja influencia que va á ejercer en el turno de las lat coquetas.st El marido de dos mugeres.vs. Mi retrato y el…</t>
  </si>
  <si>
    <t>Ramírez, J.</t>
  </si>
  <si>
    <t>J. Ramírez</t>
  </si>
  <si>
    <t>…es, dará un gran convite á sus augustos Soberanos, al que fé ; y las fragatas también españolas Victoria y Asia (a) lea, capi asistirá todo el cuerpo diplomático. (M. de C.) tanes D. J. Ramírez yD P. Sevilla, de Manila, con cacao y azú ___Escriben de Viena con fecha del 14 de Mayo que el Empe car. Asimismo Han entrado el 26 la goleta española Armonía, ca rador y la Emperatriz iban á hacer un viage á Venecia, y que ve pitán D. J. Arjona, de Santiago…</t>
  </si>
  <si>
    <t>Ramírez, Josef</t>
  </si>
  <si>
    <t>Josef Ramírez</t>
  </si>
  <si>
    <t>…s los años par»' subvenir al aumantp del gasto que pudiera ocurrir por causa,dd encarecimiento^«progresivo dejos artículos que se consuman. , - . . El Éxcmo. S^.^qué de Alagon, el Sr. D. Josef Ramírez, _ En el segundo de los art ículps indicada destina t ademas la cavilan de honor, y. el.Sr. barón de Mora , regidor ; perpetuo de cantidad anual de 39 francos parafonxmotrocapitaldejeserva, el la (jiudad de Barbastrq/i nombre de la n^isma, felicitaron á SS. M…</t>
  </si>
  <si>
    <t>Ramírez, Martin</t>
  </si>
  <si>
    <t>Martin Ramírez</t>
  </si>
  <si>
    <t>…la Real que causó la tempestad, se agregaron después: lo* que ocasionaron comisión, y con los productos de portazgos y pontazgos. Jas avenidas de los ríos y arroyos. Su presidente D. Martin Ramírez de la Piscina, que reside en Alfaro, sé halla autorizado para oir las proposiciones que se le quieran hacer por escrito ú de palabra. CAMBIOS DEL DIA. Santander. Se siguen reparando los dos caminos que se dirigen á esta ciudad y se unen con la carretera real.…</t>
  </si>
  <si>
    <t>Ramon</t>
  </si>
  <si>
    <t>…-.jsíetnpre sus —, ■ Por el presénte se cita y*emplaza á los que se brean con de obras, como e! archivo dónde.sé iéónsérvan ,iras;auténticai y có* recho á los bienes y,herencia dc D. Ramon dcl Or&lt;^.y Paz,.veci •piosascóaticas 'J y.» corno, ¿lc0digo.de I buen^uitOjdónde sé encuent no que fue deesta corte, y natural : de la villa-de RH'ádeo, en Gatran reglas mas exactas y juicios mas atinados sabr«!&gt;citi parte ¡m» licia, que;falleció.abintestato…</t>
  </si>
  <si>
    <t>Ramón, Josef</t>
  </si>
  <si>
    <t>Josef Ramón</t>
  </si>
  <si>
    <t>…aba muy adelantado sobrevino uña fuer i canongía de la de Málaga, y fallecimiento de D. Francisco Al- te indisposición al encargado de su redacción. La obra se halla ve buerñé ¿ á D. Josef Ramón de la Peña y D. Josef Bárnola: para nal en los puntos citados en el prospecto en Madrid á izo rs. en dos r'áciÓúes de la de Jaén, por fallecimiento de D. Miguel Pan- rústica y 136 en pasta, y en las provincias 8 rs. mas por los por corBó, y ño haber tenido ef…</t>
  </si>
  <si>
    <t>…e vo da me dirigí por el camino recto puesto á la cabeza de las com luntarios Realistas D. Josef ;Ramon Ochoa de Olza, al ten.ente pañías 3.* y 4.* que mandaba él capitán de.la 3* D. Josef Ramón de dicho regimiento D. Pedro Roca, herido; al de igual empleo Ochoa de Olza, haciéndolo también el referido Elizalde á la de excedente D. Francisco García, que entró en la venta, y al volun sus 100 hombres del 6.® ligero, y de dos compañías de volunta tario c…</t>
  </si>
  <si>
    <t>…ntrega del tomo i.°, y la prime tillsna,diócesis de Santander, vacantes por promoción de D. Va ra del a.°, y la entrega de la a.1 y 3.a de láminas á la librería dé' lentín García, D. Josef Ramón de la Peña y D. Josef Martínez Cuesta y Perez, y en las provincias donde se hubieren suscrito. AÍarcoa, á D. Juan Saravia y Villasante, D. Vicente Josef de la — Los suscriptores al Diccionario geográfico universal acudirán Barcena ; D. Manuel Tagle: para dos…</t>
  </si>
  <si>
    <t>Ramón, Santiago</t>
  </si>
  <si>
    <t>Santiago Ramón</t>
  </si>
  <si>
    <t>….. 400.................... cartas bajo las mismas señas, y francas si asi lo tienen 4 bien. 483.... 400........................... Barcelona. ------Los acreedores á los bienes del Sr. D. Santiago Ramón do 14,760.... 400............................ Madrid. Ceverio, difunto, director general de Pósitos del remo, compare 12,027.... 400„................. cerán dentro de 1,5 dias á deducir sus acciones en el juzgado del se ñor Gardta Doncel y escribanía de Mejía…</t>
  </si>
  <si>
    <t>Ramon-deMír</t>
  </si>
  <si>
    <t>…tsq ;;U----de la Cruz Calvete , 4 D. Josef Gonzalsz:.para otra de Ja colfr-; -TalaA■lá’iüiaar-1 Trigo-Íée-'O^ áfi-áAmi fbMm:'«cbjd» grata de Covadonga , -vacante por reotfncia .de D. Ramon-deMír 4¿rd&gt;iAvdcette dé )8 bs^cSTS.arrobatviaodeoS'^'édizaimsra. y. Matas, i D. VicenteSolano: para-eldéanato de la colegiata i de. Trujillo. Trigo de 34 4 36 rs. fanega: «duda L:rtf«4uie(te’4 Seria., vacante por fallecimiento de D.' Julián Escribano, a Pop 4}’ltif…</t>
  </si>
  <si>
    <t>Ramoneda, Francisco Julia y</t>
  </si>
  <si>
    <t>Francisco Julia y Ramoneda</t>
  </si>
  <si>
    <t>…s trabajo*; y Seguían Barcelona-, D. Pablo Girrera y Mas, guingis do algodón. con la mejor-salud. ' : , - Idem, D. Pablo' Nadal, pañuelos de gasa. .. ESPAÑA^ . ■■ ,T.' : y - Idem, D. Francisco Julia y Ramoneda^tejidos de algodón f de lana. ./'• Madrid x A de Enero. Idem, Doña Eulalia Brttsi, caracteres de imprenta. 1 Idem , D.'Jacinto- Sala , tejidos de algodone, SS. MM.- 7 A A. corttinuan sin novedad en $ü importante sa Idem, Dí Josef Peira, tejidos-de seda, punto…</t>
  </si>
  <si>
    <t>Raon, Josef</t>
  </si>
  <si>
    <t>Josef Raon</t>
  </si>
  <si>
    <t>…s de rentas marítimas..... 3.467,yio..6f yaron su pretensión para que el gobierno accediese á aquella capi Idem de tierra............................... 1.264,106..3^ tulación. El general D. Josef Raon, gobernador a la sazón, admi Idem de. ramos de entrada, directa tió las proposiciones y concedió en nombre de S. M. un' irtdulto 6.396,025.-31 en cajas........................ . i-47$,6oa..7igeneral, cual podiarfHesear. Entonces conocio el padre Santa Bár Der…</t>
  </si>
  <si>
    <t>Rastel</t>
  </si>
  <si>
    <t>…, en la cual parece se trata de los asuntos de Grecia. ia defensa nacional.! Nuestro gobierno ins'st rá firmemente en que no se introduzca Lord Palmenta* apoyó la proposición del lord Rastel, quien ni aun tnomentáneatnente la menor variación en la forma de go la retiró después.defina corta discusión. &gt; bierno de la Grecia.» sino que la administracion dé.est'e pátS quede —Los preladós católicos dc Irlanda acaban de publicar una cir encargada provi…</t>
  </si>
  <si>
    <t>Rax, Manuel</t>
  </si>
  <si>
    <t>Manuel Rax</t>
  </si>
  <si>
    <t>…ji-etRelmismoisupremotribunal, y. salgan ai pleito quo sjs -pata Marsella di jo:,¡que:'teniendo qnépreseptarse todas las noches sigue, por la escribanía. de Gímar? de Ayala, entre D. Manuel Rax i Uppltcí*_,.no.qt)ería pstManécer en tan dura esclavitud: Golfin -mon,d*.^mar¡»at'l¿Manwyipuerta»¡y,d«*?sherederos de Dón , úlia timbieiípifa TaóJer'íón.4lgu.n0 otrói ,&lt; . v- :.h b'-huh Francisco Sostra, ,D, ).GBDitalO'd*:0‘1‘Úíl j;«Qf!na,marido de Doña .”í…</t>
  </si>
  <si>
    <t>Raya, Juan</t>
  </si>
  <si>
    <t>Juan Raya</t>
  </si>
  <si>
    <t>…ral dé Castilla la Vieja, por término.dé cuatro años, Üljo las los. ruegos de dicho cuerpo, siendo todo costeado por sus indivi condiciones qua se manifestarán en la escribanía de D. Juan Raya. duos. Para esta ceremonia ha señalado el dia 30 de Mayo, que lo Se celebrará el remate en lá intendencia general militar él 3 de es del augusto nombre de S. M.; y á fin de dar á este acto tqdp.el Marzo próximo á las doce. .! brillo y ostentación que está á s…</t>
  </si>
  <si>
    <t>Re</t>
  </si>
  <si>
    <t>…ecia. A consulta de] Consejo de las Ordenes se ha servido S. M. ün wiiK últimos dias se ha dado parte á la Academia real de nombrar para alcalde mayor de la villa de Dos Barrios á D. Re bellas Artes del instituto de París de un interesante descubrimien migio Romero Prieto. to en las excavaciones que se están haciendo en el sitio en que estuvo el antiguo Pasto, á expensas del gobierno napolitano, bajo Entrada y salida de buques en nuestros pu…</t>
  </si>
  <si>
    <t>Real, Decano del Consejo</t>
  </si>
  <si>
    <t>Decano del Consejo Real</t>
  </si>
  <si>
    <t>…rodujo poco efecto en los fondos. Si debe con razón causar fonso 31 de Julio de i830.=Francisco Tadeo de Calomardc.s admiración la céleridad con que en el dia se comunican los hom Sr. Decano del Consejo Real. bres; no debe asombrar menos la rapidez con que se ha conquis tado una plaza que se consideraba inexpugnable, por la acertada Real orden señalando el término de un mes para, i¡ue los milita— combinación de los medios, y el valor del ejército francés. (Ga ■ r…</t>
  </si>
  <si>
    <t>Reales</t>
  </si>
  <si>
    <t>…la iglesia colegial de Antequera;-: én el obispado dé sula;: publicada de Reál orden por el brigadier de infantería de I09 Málaga, por muerte de D. Cayetano Palomo , Separación de Don Reales ejércitos D. Francisco Javier de Cabanes. Hállase á 40 'rs. Francisco-Javier Govantes,.y fallecimiento de D. Francisco. Serafin en rústica, incluso el mapa, en Madrid én las libreríJs dB'Sojo, de Aranda, á D. Juan Rodríguez, D. Josef Antonio Hurtado Matton y…</t>
  </si>
  <si>
    <t>Rebecque, Consiam de</t>
  </si>
  <si>
    <t>Consiam de Rebecque</t>
  </si>
  <si>
    <t>…s en una posición crítica, ------1 s.rit&gt;en de Berlin que el Bey de Prusia había conferido la y ca-i á humillar su noble orgullo. Quiera Dios que no se cumplan orden de S. Juan al conde Consiam de Rebecque, uno de los gen nuestros presagios! Pero rtzdamos que el ministerio de Luis Fe tileshombre-, que han seguido a/ Rey de ios Paises-Brjos en su lipe ha de estimar prudente hacer que nuestro ejército evacúe el viage al Haya. El 23 salió en posta para Petersburgo…</t>
  </si>
  <si>
    <t>Rebolledo, Bernardino de</t>
  </si>
  <si>
    <t>Bernardino de Rebolledo</t>
  </si>
  <si>
    <t>…y casi mutilados, tomarán con su 5" D. Juan de Austria, Fr. Luis de Granada, Martin de Az« bello ornamento aquel carácter de grandeza y utilidad que deben pilcueta, Pedro Chacón, D. Bernardino de Rebolledo y D. Luía anunciar una nación rica, industriosa y pujante. Aumentarán, la de Góngora. amenidad y la salubridad del país, y ademas del encanto que in 6.® D. Alonso Tostado, Luís Vive*, D. Diego Hurtado da fundirá su variada vista, darán fruto y sombra á los fatigados ví…</t>
  </si>
  <si>
    <t>Reding</t>
  </si>
  <si>
    <t>…da esta -guerra sirvió'en 1799 con mucha distinción en-el bloqüeó de'Gibráltar. Continúan lar obras de farticulares que se hallan de venta en ViEl 25 de Mayo de 808 se presentó al general Reding, gober Despacho 'y almacén de la imprenta Real. nador de Málaga, para tomar parte en la defensa del Rey nues Martirologio romano, por Pato, 8.°, papel io «., pasta *4. tro Señor y -de la patria, como lo realizó, saliendo de aquella pla Manifiesto de la guerra…</t>
  </si>
  <si>
    <t>Reding, Teodoro</t>
  </si>
  <si>
    <t>Teodoro Reding</t>
  </si>
  <si>
    <t>…r consiguiente la plaza de Málaga, para la cual se expidió la Real orden de 26 de Julio de 180b, que es la NOTICIAS EXTRANGERAS. que introdujo la novedad consultada en favor de su gobernador D. Teodoro Reding, y la cual, asi.como la circular de30 de Se - ‘ RUSTA. tiembre de 1824, en que no se tuvo presente la de 14 de Junio Odesa 10 de Setiembre. de 1803, quedan derogadas en cuanto no se hállen conformes con En los dias 7 y 8 han entrado en ote pueito 130 buques d…</t>
  </si>
  <si>
    <t>Reglamentó, Antonio Arias</t>
  </si>
  <si>
    <t>Antonio Arias Reglamentó</t>
  </si>
  <si>
    <t>…as de la caballería, 2 día 26 de Agosto próximo á las 10 de la mañana ien -su; pesada, tomos 4.0, papel 59 rs., pasta 73, rústica 60. para celebrar junta de acreedores del difunto D. Antonio Arias Reglamentó para el colegió militar de Segovia,,rústica 6 rs. fie Prada; con apercibimiento de que al que no concurriere Je pa Reglamento adicional,á la ordenanza de 1768 en que se com rará perjuicio. EN LA,IMPRENTA REAt.</t>
  </si>
  <si>
    <t>Reináis, Juan</t>
  </si>
  <si>
    <t>Juan Reináis</t>
  </si>
  <si>
    <t>…ntada aL tiempo que se Con Real orden de ig de Enero últtmo'ae remitió al wpre- hizo lá'declaratoria ih Enero del año próximopasado, rompienno Consejo de Hacienda úna solicitud de¡D. Juan Reináis, já* do-abiertamente el artículo de la constitución. Los Estados diendo privilegio para asegurar la''propiedad-de unas máquinas, dé vieron con asombro aquel procedimiento, que reduciendo á nulibaja presión que había introducido del extrangeró, para dar:movi d…</t>
  </si>
  <si>
    <t>Reis-Mohamed</t>
  </si>
  <si>
    <t>…:al. Rey, cuyo nombre resona ___E1 19 de Abril ancló en la rada de Genova un navio d$ ba en; todas partes envuelto en las expresiones del mas vivo agra guerra del Dey de Túnez. Su comandante Reis-Mohamed decla decimiento. ró que tódos se habían armado en Argel, en donde á pesar de es Por la noche hubo una escogida función en el teatro princi to se hallaban miiy inquietos por el resultado de la lucha que se pa.,'que se iluminó, y cuyas puertas se abrieron grat…</t>
  </si>
  <si>
    <t>Remacha, M.</t>
  </si>
  <si>
    <t>M. Remacha</t>
  </si>
  <si>
    <t>…á £ id---- Sevilla £ daño á par___Málaga tro cuadernos á 14 rs. cada uno, y ios cuatro juntos encuaderna J- beneficio Granada 1 á i£ daño. Alicante 1 á i£ id Mur dos á 44 rs., por D. M. Remacha. Se hallan en las librerías de cia idem idem__ Valencia b á 4 id—Barcelona á pesos fuertes £ Qrea y Hermoso. beneficio__ Zaragoza 1 daño Coruña £ á 1 por 100 id___San- - -Nueva estampa que representa á nuestro amado Rey Dow taigo 1 á i£ idem___Descuento de le…</t>
  </si>
  <si>
    <t>Remisa, Gaspar</t>
  </si>
  <si>
    <t>Gaspar Remisa</t>
  </si>
  <si>
    <t>…la Real orden deCátlos ni, " manera que si la aleve conducta de Santana y la crédüiá generosi D. Tiburcio Saez. dad con que el caudillo español dió libertad ¿ él y á sus tropas el D. Gaspar Remisa. 21 de Agosto, no nos explicarán los antecedentes del resultado D. Josef López Juana Pimlla. que venios, seria preciso reconocer en ladefensa de lós republica D. Antonio Martínez. nos un efecto sin causa, 6 más bien un hecho militar confiarlo ¿ ' D. Eusebio D…</t>
  </si>
  <si>
    <t>Rendon, Nicolás María</t>
  </si>
  <si>
    <t>Nicolás María Rendon</t>
  </si>
  <si>
    <t>…blos comárcanos ; y ' felicitado á S. M. por Ik ciudad y Serranía de Róüda, los Sefiohábiétidó décídrádo ¿1 brijjádtér ya citado/qlié-él ptienfe sé halla res conde de la Estrélla, D. Nicolás María Rendon, y !D. Fran construidb ¿‘óh toda* sóH'déz y hermosura, cónarréglo á lo estipu- , cisco de Paula Casasola. lado y lo que permitía éí telréuo , y én disposición dé podér per Poir lá ciudad dé Antequera los Sres. D. Josef Vázquez Fimitir el trártsrtb siti tétüor…</t>
  </si>
  <si>
    <t>Renovales, Tomas</t>
  </si>
  <si>
    <t>Tomas Renovales</t>
  </si>
  <si>
    <t>…ltimo á Caracas, que fue abandonada, pa ene! Rincón de los Toros, adonde fue denodadamente á buscar sando el gefe que se hallaba en Valencia organizando fuerzas con le el teniente coronel D. Tomas Renovales (coronel boy en esta tra el invasor, á,Puerto-Cabello, donde se hizo firme, y cuya isla). Posesionado.el enepiigo de la ventajosa plaza de Guayana plaza no pudo rendiraquel en toda la campaña. Bolívar y sus por .su situación , y donde diabla establecido un si…</t>
  </si>
  <si>
    <t>Rentas</t>
  </si>
  <si>
    <t>…ando ó defraudación que del beneficio de los seis nieses de espera concedido en el art. 65, dé lugar á imposicion.de pena corporal, cuando solo conste su cap. 7° de la Instrucción general Rentas de 16 de Abril de perpetración por notoriedad, aviso oficial ó denuncia, sin que j8r¿ ; se híl servido Si M. resolver que para precaver en lo SU7 haya aprehensión de la materia del delito, y lo, que se dirijan cesivov semejantes inconvenientes , y conciliar l…</t>
  </si>
  <si>
    <t>Requena, Felicia</t>
  </si>
  <si>
    <t>Felicia Requena</t>
  </si>
  <si>
    <t>…l trono, la justa causa en la guerra de la independencia, cupo en suerte del pertenece de derecho á su sobrino! «Si habrá reflexionado bien lo primer extracto de la -de este dia á Doña Felicia Requena, hija de ue ha dicho ! Este derecho. Ó este hecho que el Sr. conde califica D, Benitocapitán que fue del regimiento infantería de América, e derecho, no es tan antiguo que no se pueda hallar su origen.1 muerto1 en acción de guerra. Pudo ser muy respetable has…</t>
  </si>
  <si>
    <t>Requesens, Luis de</t>
  </si>
  <si>
    <t>Luis de Requesens</t>
  </si>
  <si>
    <t>…o Saavcdra Fajardo geros: las desiertas campiñas que ahora discurre el triste, sin en y D. Alvaro Navia Osorio. contrar en todo un dia de camino un semejante suyo á quien salu 7.0 D. Luis de Requesens, D. Bartolomé Leonardo de Arde fraternalmente, se verán pobladas con vistosas pero sencillas ca ensola, D. Juan de Palafox y Mendoza, D. Francisco Valles, sas, y «1 silencio del desierto se convertirá en melodiosa armonía, Í&gt;. Juan dé Ribera y el Mtro. Fr. Lu…</t>
  </si>
  <si>
    <t>Resonaron</t>
  </si>
  <si>
    <t>…ior, y se consolidarla mas y mas la paz de malos resoltadorsme podría atraer ta dechracion de la Cinara de Europa.1' ------Diputados: defendió el derecho á la corona de S. A. R-el duque Resonaron de nuevo los gritos de viva Felipe 1, viva la de Burdeos, y votó contra el proyecto, concluyendo con decir: Reina. S. M. y los Príncipes bajaron algunas gradas del trono y »Si tuviera tí deretho de disponer de una corona la pondría de sé detuvieron; entonces…</t>
  </si>
  <si>
    <t>Respecto, Aber</t>
  </si>
  <si>
    <t>Aber Respecto</t>
  </si>
  <si>
    <t>…ho mayor que lo conde Beresford han tenido varias conferencias con el duque do acostumbrado: habría ausentesjeomo unos-cuarentaWellington , y el día antes las hablan tenido con el lord Aber Respecto al resultado de la sesión han corrido voces muy deen, el embajador de.los Países-Bajos, y Mr. Nieuman, de la vagas. Se aseguraba que al principiarse se habia decidido que el embajada de Austria. (Courieri) Sr. Presidente procuraría recordar cuanto antes fuese…</t>
  </si>
  <si>
    <t>Reviezki</t>
  </si>
  <si>
    <t>…palacio pr»7&gt; toque, asi como en mantener el orden hasta que las tropas hayan inacial, en donde ya se hallaban reunidos los Estados. El canciller efectuado su entrada. de Hungría conde Reviezki manifestó en un discurso que pro 7.0 Desde el día en que se les haga saber la» presentes dispo nunció en idioma húngaro las intenciones de S. M.; y cuando en siciones , serán responsables personalmente todos los individuos de él llegó á hablar del deseo que t…</t>
  </si>
  <si>
    <t>Rey</t>
  </si>
  <si>
    <t>…Lavatt- .dero.rr M. conde de Torréflorida. = Alejandro Borgas.rrVÍcente jio ntono celebrado e» á o del corriente la Real Pragmática-san? % ciqnen fuerza de ley, .decretada por el Señor Rey D. Carlos ir, Ibañez de Aoiz.ssAndreá Mariu.ssFrancisco Barber.miEl Barón de Torreñel -?-Joaquin de Pueyo.=Pedro Vidal y Asui cnFianclsco augnsto.Padre de V. M. , á petición do las Cortes del afio .dú 1789, Fantoba=Clcmente de Abós.=Josef Lácambra=Francisco de y mandad…</t>
  </si>
  <si>
    <t>…de oponerse á su nombramiento. 1 Juan de Mariana, ¡lustrada.por el Dr. D. Josef Sabau, y alcanza El infrascrito debe en esta ocasión hacer observar, que nunca hasta lá muerte del Sr. Rey D. Cirios 111, acudirán á recoger el ha ocultado á los plenipotenciarios de las Potencias aliadas, qu; tomo 17 y adelantar el. importe del 2.0 á las librerías íde Orea', aunque estaba pronto i hacer grandes sacrificios por la'Grecia, ni frente á S. Luis, á la dé Novill…</t>
  </si>
  <si>
    <t>…de tener los empleados Manuela Díaz Cagides, hija y heredera de Antonio Piaz Ca.gides, de Hacienda militar que sirven en.el ramo de fortificación, cuar criado que fue de S. M. el Sr. Rey D. Cárlós IV i y dé An-istásii» teles &amp;c. {Id.') , . . . Román, que estuvo casada con Ramón Peréz, y murió ¡nt.esjáS^ Otra para que no se haga...descuento a las pensiones de viudas y sin hijos el 21 de Febrero de 1815 , para que en el térrpinó de para pagar las deudas de…</t>
  </si>
  <si>
    <t>…embargo,&gt;u vigilancia impidió del Real tesoro. , . &lt; i ; . . , ; 6.a En el segundo caso,, ó sea con respectó a los créditos np* " ue llegase á cumplirse.^1 pronóstico del .citado Señor Rey Don, realizables porla Hacienda mijitar,, se practicaran las diligencia^ ? élipe n, y logró que enniuchos pueblo? iré viesen frondosas ala-, indagatorias en averiguación del paradero de los deudores.; y si &lt;*s^ medas. Potdesgracia, quedando paralizada sp autorida…</t>
  </si>
  <si>
    <t>Rey, El</t>
  </si>
  <si>
    <t>El Rey</t>
  </si>
  <si>
    <t>…icolás salió de Varsovia et día 3 Madrid o,j de Junio.. del corriente para recorrer las provincias meridionales dé’ sus es tados. Antes de emprender su viage' confirió al ayudante general El Rey nuestro Señor se ha dignado nombrar á consulta de la Bidés, barón de Freistadt, la orden polaca de S. Estanislao de Cámara para tres raciones de la colegiata de Antequera , vacantes primera clase. La Emperatriz , acompañada de su hermano el Prín por fallecimi…</t>
  </si>
  <si>
    <t>Ribera, Juan Gómez</t>
  </si>
  <si>
    <t>Juan Gómez Ribera</t>
  </si>
  <si>
    <t>…encamados los titución de D. Luis Perez Rozas, á D. Baltasar Catalina: para conejos, venados&amp;c.:modo de tener buenos perros, saberlos criar ¿Ira de la dé Plaséñcia, por muerte de D. Juan Gómez Ribera, y enseñar: reglas para precaverse dé las muchas desgracias que han 1 D. Antonio Sánchez RiCo; para la dignidad de deán , primera sudsdido con la escopeta; aumentado en ésta tercera itnpresiófi con tilla dé la iglesia colegial dé Soria, obispado de Osma, por…</t>
  </si>
  <si>
    <t>Rickemmde, De</t>
  </si>
  <si>
    <t>De Rickemmde</t>
  </si>
  <si>
    <t>…pecto á los Los Sre-. Audrj, Erigode y Jars apoyaron la propuesta del go acontecimientos de Julio, y á una embajada extraordinaria de quo bierno; yen seguida subió á la tribuna el general De Rickemmde, al parecer ninguna necesidad habia , y que ha podido ofenderle y que en un extenso discurso manifestó la necesidad de acceder al causarle alguna inquietud. Mejor informado acerca de la naturaleza alistamiento de los 3ot) hombres que se pedian. de nuestra rev…</t>
  </si>
  <si>
    <t>RiCo, Antonio Sánchez</t>
  </si>
  <si>
    <t>Antonio Sánchez RiCo</t>
  </si>
  <si>
    <t>…os&amp;c.:modo de tener buenos perros, saberlos criar ¿Ira de la dé Plaséñcia, por muerte de D. Juan Gómez Ribera, y enseñar: reglas para precaverse dé las muchas desgracias que han 1 D. Antonio Sánchez RiCo; para la dignidad de deán , primera sudsdido con la escopeta; aumentado en ésta tercera itnpresiófi con tilla dé la iglesia colegial dé Soria, obispado de Osma, por muer las reglas del arte de pescar. Se.hallará á 8 rs. en pasta y 6 en rúste dé D. Julián Estr…</t>
  </si>
  <si>
    <t>Rico, Tadeo</t>
  </si>
  <si>
    <t>Tadeo Rico</t>
  </si>
  <si>
    <t>…z Inglaterra. (/ó«.) . .-. Aviles: para el corregimiento de Paíencia, vacante por muerte de __—tos periódicos ingleses apenas hablan mas que de !os asunfOíJ D. Josef de Vargas,. á D. Tadeo Rico, Bononat. de Francia. El Morning-Post elogiaáS. M. Cárl'ósx, á quien .Asimismo se ba se.rvjdo trasladar á D. Josef Urbano Sancho, llama ¡«hombre virtuoso, y honrado, cristiano piadoso, Monarca alcalde.mayor.de.Valladolid,á la vara.de la ciudad deOribuela, y «…</t>
  </si>
  <si>
    <t>Ricórd</t>
  </si>
  <si>
    <t>…Las ingles, el almirante ruso en Poros; y Mr. Capo dTstriaen Nauplia, mismas ideas presentadas pdfl^los agentes colombiano y mejicano desdé donde habia salido siete dias antes el almirante Ricórd para enseñan el camino que es preciso adoptar, ya que tan impolítica y Egina. Hallándose escaso de fondos el presidente de Grecia había groseramente ; las emitieron-, descubriéndose con este salo hecho -resuelto vender en cinco millones de piastras turcas la…</t>
  </si>
  <si>
    <t>Rie, Felipe</t>
  </si>
  <si>
    <t>Felipe Rie</t>
  </si>
  <si>
    <t>…pago del valor ,del arriendo, traído a^.á- cantidades Real Jlacienda„-¡y $e ¡liquidarán íps depósitos, pasándose, los car -tiertas, con efftqi9«tit$.$stipulad&lt;&gt;; £e-realizará,por D. Felipe Rie gos que resulten de las cuentas que lleve la administración actual al comisionado administrador dé^a,misma empresa.. ., ra en mesadas anticipadas, que pondrá en los ocho .-primeros dias</t>
  </si>
  <si>
    <t>Riega</t>
  </si>
  <si>
    <t>…gració S. M. con la plaza de regente de Sevilla: 15,182.... 400.......................... Jerez. en 1794 con una del Consejo, y en la Cámara en 1814. En el año de 1808 hizo ver el Sr. Riega, que si como ma gistrado imparcial administraba rectamente justicia, como vasalla CAMBIOS DEL DIA. fiel y como caballero sabia hasta arrostrar la muerte por defender los derechos de su Ruy y la independencia de su patria. Asi es Londres 36f papel.—París 15 18…</t>
  </si>
  <si>
    <t>Riega, Bernardo de</t>
  </si>
  <si>
    <t>Bernardo de Riega</t>
  </si>
  <si>
    <t>…tado. do clamor de las/nacipnes oprimidas. Nunca, ha.presentado.el.s^n- Excmo. Sr. D. Felipe de Córdoba. tímicnto de írritacfbn’qué. ofrecen los'pñébl.oí al-ver amenazado ú Excmo. Sr. D. Bernardo de Riega. ofendidó cl gobierno qUejámart; y en ninguna parte se ha descú-' Excmo. Sr. conde de Guaqui. 1 ■ biertó áqucl'éflfúsiasmo ¿¿ietarl, voluntario, ardiente, que se anti Excmo. Sr. marques de Campó Íwgíado. cipa^, y aunjistófbi por surpropia vehemencia, i las me…</t>
  </si>
  <si>
    <t>Riera, Felipe</t>
  </si>
  <si>
    <t>Felipe Riera</t>
  </si>
  <si>
    <t>…iá último del misino mes dq dotaciones que-disfrutan y perciben de la Real Hacienda , las cua Febrero de 1ÍÍ35. les podrá alterar para-aumentarlas ¿. pero no para disminuirlas 3 a Don Felipe Riera pagará á la Real Hacienda por precio mientras-ésten losiempleados en servicio activo. . . de este arriendo la cantidad anual que resulte como valor liquido . i6. iPodrá la empresa ocupar á.los empleados que.determine, que hayan tenido dichos derechos Reales e…</t>
  </si>
  <si>
    <t>…ular, cía, seguridad y salubridad de los géneros que se introduzcan; y aun cuando esta pertenezca al tenedor, dentro de la zona de cuatro que el empresario de derechos de puertas, D. Felipe Riera, ha leguas inmediatas á las fronteras de tierra ó de dos leguas en las elegido para el Resguardo de vigilancia de la recaudación á varias de mar; y con respecto á los géneros prohibidos á la salida, los personas que por razón de sus opiniones políticas, y hab…</t>
  </si>
  <si>
    <t>Riera, Fetipe</t>
  </si>
  <si>
    <t>Fetipe Riera</t>
  </si>
  <si>
    <t>…ia de aumento Je pagará la cantidad estipulada en la es* mudándolos á los puntos que le acomode dentro de 1» capital ó ; S, • . . fritura. . . ■ puerto. ... 4.a Satisfará el mismo D. Fetipe Riera á las corporaciones y ^ Los, servicimrjue presten los empleados de Real Hacienda particulares , partícipes de los derechosqaunicipales y .arbitrios lo* ¡á la empresa serán considerados en todos los casos como si-los hi cales ¡y. temporales, el valor que resul…</t>
  </si>
  <si>
    <t>Riesch, Ana María</t>
  </si>
  <si>
    <t>Ana María Riesch</t>
  </si>
  <si>
    <t>…1 Siempre que un empleado de Real Hacienda para fa ciehdal. se ha dignadoídeclaraf.: Que.el patronato fundado, por cilitar ó auxiliar un delito de contrabando ó de defraudación co Doña Ana María Riesch está' sujeto alo pago del derecÍio,TdelTz5 metiere falsedad en-^uia, carta{-dé pago-, relación ú otro docu jasr ioo, por- hÉbegí Fallecido la fundadora con posterioridad *4 mento que expida ó formalice perteneciente á sus atribuciones, se Real decreto de xn d…</t>
  </si>
  <si>
    <t>Rignv</t>
  </si>
  <si>
    <t>…MM. Sicilianas y su augusto Hijo continúan su viage fe Smima 2 de Mano. lizmente, habiendo salido de la villa de Lerma el dia 19 a las nueve Han llevado aquí en el Conquistador el almirante Rignv y ely veinte minutos de la mañana, y llegado a Burgos ala una meno9 marques de Valmi, que ha sido algún tiempo agente de Franciacuarto de la tarde. A su llegada á palacio se dignaron admitir á besar en Grecia. Una parte de la escuadra rusa ha salido del Archi…</t>
  </si>
  <si>
    <t>Rigny</t>
  </si>
  <si>
    <t>2</t>
  </si>
  <si>
    <t>…cárcel todos que en lá fragata Proserfina y un bergantín, cuando se presentó» los que de cualesquiera modo se hayan hecho culpables de resisten una corbeta inglesa con pliegos-del almirante Rigny, que fueron cia á las leyes existentes, ó de excitar á la desobediencia de ellas; entregados al comandante de la fragata; de sus resultas los dos bu de comprometer la tranquilidad pública favoreciendo la discordia, qués hicieron vela para Mahon, siguiéndolos…</t>
  </si>
  <si>
    <t>…. que se bailan de vinta esta regencia. Ademas los ingleses tendrán una división naval de en el despacho y, almacén de la imprenta Real. observación en Gibraltar, mientras que. el almirante Rigny que \ " Noticia de las operacionés de l^ la¿ia , por Santos, 4.0, papel dará en el Archipiélago para oponerse á ios socorros que los tur-* Í4 rs., rústica 17. 1 f"'' eos podrían enviar al Africa. Oficio parvo d$ nuestra Señora y de difuntos,.unidos, por RiFn…</t>
  </si>
  <si>
    <t>Rigny-</t>
  </si>
  <si>
    <t>…ot S. M. resultarían ilusorios si solo'se les Ha arribado á esta isla ún bergantín de guerra francés enviado contase el'servicio desdé su incorporación: como por otra parte por el almirante Rigny-: su capitán pasó inmediatamente á hablar las Reales instrucciones y órdenes que prefijaron la división de cu con lotb bajaes , y asimismo con los comandantes griegos reunidos pos,. y la simultánea reunión del de inmediata incorporación, de en Calives. No pued…</t>
  </si>
  <si>
    <t>Ríiiz, Josef Segundo</t>
  </si>
  <si>
    <t>Josef Segundo Ríiiz</t>
  </si>
  <si>
    <t>…na, contra : Honores de intendentes de provincia. . la Historia de la literatura española, escrita en aleman por F. Bouterwcck, y traducida al castellano. El producto de esta obra D. Josef Segundo Ríiiz,1 D,; Josef Luis Tordera, D. Julián se destina para el socorro de losniñosde lá Inclusa. Se vende en las Aquilino Peres, D. Juan AgiidÓ Múzqüiz, D. Ramón María librerías de Rosales, Hurtado, Cuesta y C¡fuentes: su precio 3 rs. Montero, D. Cristóbal Bordju, D.…</t>
  </si>
  <si>
    <t>Rincón, Josef Ruiz</t>
  </si>
  <si>
    <t>Josef Ruiz Rincón</t>
  </si>
  <si>
    <t>…públicas.) , tado actual de la geografia: '4.0 La exactitud en la delincación y Cato raro., ... colqcaciph ¡de los pueblos y países: 5.0 El esmero en el grabado/ . Según carta de D. Josef Ruiz Rincón , profesor de primeras ejécutád&lt;ji pór el célebre Taraieu; 6.° El gran tamafio&lt;de los dos letras. en A losno (condado de Niebla), unfiijo suyo ,dc'i¿ hemísferiós, cada uno en; Hoja separadzdé'tnarca imperial de 19 año» de edad, ha mudado cuatro veces loa dien…</t>
  </si>
  <si>
    <t>Rio, Tomas del</t>
  </si>
  <si>
    <t>Tomas del Rio</t>
  </si>
  <si>
    <t>…én lat ;derlos víctimas del ,Dos, de Mayo de 13o3 D. Tomas Infante. ‘l ' en Madrid^ -n.-a .-bidhst ws. . r-, D. Antonio Freí re y.Cástríllon. . 'un; CAMBIO* DSL »JA, . ohcwJ-’ i;[ D. Tomas del Rio. !. '-i XI . ¡íi fir . í landres $6j.JiParis ;r $, 18 á. i^^^tandfr ijtócfic. a par. ,’ D. Antero Cantón. .. ;l &lt;T . ? .m- ,-í J.R'iibaq ¿i. daño. .Cádiz:4...idenv!4i$énllá.rí. idern.—^’ D. Diego López Ballesteros. , •.( y-;c -■ ga F.benefició _1 Granada,.i.F…</t>
  </si>
  <si>
    <t>Riquer, Juan Crisóstomo</t>
  </si>
  <si>
    <t>Juan Crisóstomo Riquer</t>
  </si>
  <si>
    <t>…........*...*. ....¿.....................4..a iSitod - Al P. visitador de los Misioneros de S. Vicente Oficio Parvo de nuestra Señora, pueste en paráfrasis caste llana, por él/Dr.-D. Juan Crisóstomo Riquer ^aeptima edición, de Paul, con destino á la obra del convento que estan haciendo en-esta córte , te le han da'do.¿. 10,00» de letra;gruesa: 7 buen papel, adqrnado con una .lámina fina: un A los hospitales General y'Pasión de esta corte tomo en 8.° Se hallará…</t>
  </si>
  <si>
    <t>Risueño, Carlos</t>
  </si>
  <si>
    <t>Carlos Risueño</t>
  </si>
  <si>
    <t>…'de la severa observancia de la disciplina mi* litar y de que ningún soldado se alejase de la ciudád. Los suscriptores al Diccionario de veterinaria y sus ciencias auxiliares, por D. Carlos Risueño, catedrático de patología en la Nota de precios corrientes en la Habana en jo de Junio de 18jo. Real escuela veterinaria de Madrid, acudirán á recoger el cuader no 5.0 y pagar el 6.a en la librería de Perez, y en Tas provincias Azúcar blanca..................…</t>
  </si>
  <si>
    <t>Rivadeneirg, Josef Antonio</t>
  </si>
  <si>
    <t>Josef Antonio Rivadeneirg</t>
  </si>
  <si>
    <t>…ermanecer algun jiempócn los sef .Bonel y Orve,-doctoral de 1.» catedral de Málaga: para el baños de Toeplitz, ha salido repentinamente de aquella ciudad obispado.de Valladolid, á D. Josef Antonio Rivadeneirg., audi para Berlín; adonde.seFallan ya desvuelta de su viage. á Silesia tor de la Rola romana. el Príncipe Real y.el Ministro de-. Estado. barón de-Humboldt. Igualmente se ha servido S. M. nombrar á consulta de la mis(Cotidiana.) 1 ; &gt; ■ . ;-.¡r lúa cantar.i:…</t>
  </si>
  <si>
    <t>Rivas, Josef</t>
  </si>
  <si>
    <t>Josef Rivas</t>
  </si>
  <si>
    <t>…ademas de la leche desnatada que queda y se consume en !l», Idem, D. Pelegrin Fores , planchas de marfil. casa, la cual puede:estimarse en otros dos jornales. Es obra-propia Idem, D. Josef Rivas, guingas de seda y gasas. de. las. mugeres y de los niños el ordeñar las vacas y hacer la man Idem, D. Josef Ramón y Vea, cáñamo hilado, teca. Lo primero se hace al amanecer-y anochecer, y_lp segundo’, i Palma (Mallorca), D. Josef Vidal, alfombras. una vez á…</t>
  </si>
  <si>
    <t>Ro, Juan Gómez</t>
  </si>
  <si>
    <t>Juan Gómez Ro</t>
  </si>
  <si>
    <t>…nariamente por tercer*?- par Antbnio Satorre; y de los fabricantes también de la villa de Bctes en los almacene? dé las mismas fábricas. 'jar,Sociedad D- Aritóbio' María Pileros , D. Juan Gómez Ro— 29. Las órdenes delMinisterio de 1» Guerra, señalando h can dulfory hermano, D. Julián Yacüe, y Herrera y hermanos. tidad y clase de palios, cuerpos y destinos donde deben entregar • ¿bs precios qiie resultaron del remate y adjudicación referidos, se, y aun…</t>
  </si>
  <si>
    <t>Robascalailados, Manuel Josef Quintana</t>
  </si>
  <si>
    <t>Manuel Josef Quintana Robascalailados</t>
  </si>
  <si>
    <t>…l Espirita con veri ido«n miseria y deso- Santo yffirlos atribptos/4 rs.'(Se’ contmusra.) ............ pt sus vecinos desapa— 1 enréde y la maldad. Vidas de españoles célebres por D. Manuel Josef Quintana Robascalailados por siis Siísntós gobiernos ; pillages perpetrados tomo que contienen las vidas del Cid Campeador ,Guzpor loT ié^erbs , consentidos y protegidos! por los cOrifeosde las tnan el Bueno, Roger de Lauria, el príncipe de Viana, el Gran asonád»^'expatriación de ‘cu…</t>
  </si>
  <si>
    <t>Roberto</t>
  </si>
  <si>
    <t>…ádiz 4 beneficios Sevilla r. ^_~Málága f á 4 premios generales y un crecido número de los mensuáles. Citando b.__ _ Oranada piar. _ Alicante par. l_Murcia idi;Ili.Vafónc¡a ¡dmurió D. Roberto quedó ya en el concepto:de un buen profesor, S^Jbroelonaápeso* fuelles ql j bánéf.l_Zaragoza! í'f dafio^_ granjfápdos^ yna reputación honrosa en todas las obras qpe d¡ri- COhiÜa f idetn.^Sahtiazo 1 !dem._'Dé«hiento dé letras i razor; gtíS j tánto para IarJ&gt;aT…</t>
  </si>
  <si>
    <t>Robredo, Manuel</t>
  </si>
  <si>
    <t>Manuel Robredo</t>
  </si>
  <si>
    <t>…cenage, en las aduanas, y ___Se cita y emplaza á todas las personas que se crean cotí de lefialando el que han! de gozar los efectos voluminosos. {Nú- recho á los bienes que dejó" D. Manuel Robredo, difunto, vecino ^Otra7)señalando el derecho que .por multa han de pagar los y del comerció de giro que fue de esta corte, para que en c:l tér mino de 30 dias acudan á deducirle ante el Sr! García Doncel, te •¿ñeros prohibidps que se decomisen. ,{Njím. rt8.)…</t>
  </si>
  <si>
    <t>Roca, A.</t>
  </si>
  <si>
    <t>A. Roca</t>
  </si>
  <si>
    <t>'-v' itv l Madrid *9 ds Enem. á distinto precio. Se siucribe en Barcelona en la imprenta de la viuda de D. A. Roca; en Madrid en la librería de Razóla. SS. lilM: y AA;continúanen esta corte sin novedad ea su‘ ■ • Tratado de la traducción del idioma francés al\ español, porimportanters{ilud. :&gt;"■ ^ - ‘ ' '*’! D. Agustín Morell. Siendo indudable que para 'traducir como corr…</t>
  </si>
  <si>
    <t>Roca, Pedro</t>
  </si>
  <si>
    <t>Pedro Roca</t>
  </si>
  <si>
    <t>…cuyo detalle dará. Me recomienda á los oficiales é individuos de decimos, y cuando muchos realistas estaban quietos, no eran las su mando.por su valor y bizarría, en particular á D. Pedro Roca, tropas de la revolución dueñas mas que del terreno que pisaban, teniente del regimiento de infantería voluntarios de Navarra, 6.a c,qUé hombre de regular entendimiento vacilará en la calificación ligero, yá un voluntario Realista dePeralra, que están heridos…</t>
  </si>
  <si>
    <t>…on do voluntarios de ella, 58 de la pri bido mas pérdida que la de haber salido heridos el citado teniente mera con su capitán D. Juan Lorenzo Mauleon, y 45 1* ó.*, del 6.° ligero D. Pedro Roca y un voluntario Realista, cazador igualmente con el suyo D. Josef María Berradie, fuese á ocupar del batallón número 4.® Todos, Excmo. Sr., gefes, oficiales y el alto de Ibafieta, situado entre la plaza Real de Vajearlos y las soldados se han portado de un mo…</t>
  </si>
  <si>
    <t>…igero, él gra estuvieren en el caso, prevenido en esfa^resolución, cuidando es— crupulosamente , que.rlas gracias que !¿Keal, munificencia de núes—do de,coronel y la misma cruz; i D. Pedro Roca, teniente del misino regimiento, que fue bwrido glóirioúmeme, el empleo de tro amado REY y S^ííor, Uerramá sbbré .sus leales trppas , ^cal— gán en quienes las merercsn por suj constancia y éjefinlpío en el cipiun.vivb y efectivo, ¿ igual cruz, debiendo el Ins…</t>
  </si>
  <si>
    <t>Rodrigo</t>
  </si>
  <si>
    <t>…n hacerlo mismo, si se ocupan’ en boa , D. Josef Carrillo de .Albornoz y Hernando Alarcon.las plantaciones que les son tan necesarias. ■ 11. Juan, de Torquemada, Hernando de Soto, D. Rodrigo «Interesadlos por el aliciente de su propia; conservación, ha Jiménez, Sto. Tomas de Villauueva¿ Diego García de Paredes yciéndoles ver que las plantaciones nos facilitan el medio mas po—1 derosó que nos ha dado la naturaleza para conservar la salud; y Franci…</t>
  </si>
  <si>
    <t>Rodríguez, Juan</t>
  </si>
  <si>
    <t>Juan Rodríguez</t>
  </si>
  <si>
    <t>…ier de Cabanes. Hállase á 40 'rs. Francisco-Javier Govantes,.y fallecimiento de D. Francisco. Serafin en rústica, incluso el mapa, en Madrid én las libreríJs dB'Sojo, de Aranda, á D. Juan Rodríguez, D. Josef Antonio Hurtado Matton y Boix. En las provincias se hallará tambien ó' la rústicade Mendoza) y D. Francisco de Paular¡Garaia ,y- Sánchez. Y. por. por el precio de 42 rs. en Jas líbrerías siguientes!»Pamplona én la Reales decretos también ha tenido á…</t>
  </si>
  <si>
    <t>…ó también "para Silesia. Se ha notado que cisco Javier Govantes, y muerte de D. Francisco Serafín de Aranén la última tertulia que tuvieron SS‘. MM. II. asistió ia Princesa da ,;á D. Juan Rodríguez, D. Josef Antonio Hurtado de Men polaca de Lowetz , esposa del Gran Duque Constantino. ■■ ■ 1 • doza, y D Francisco de Paula García y Sánchez : para otra ración .___E1 general ruso KisseléfF, presidente dé la administración de de la catedral de Canarias;: i v…</t>
  </si>
  <si>
    <t>Rodríguez, Manuel Camarero y</t>
  </si>
  <si>
    <t>Manuel Camarero y Rodríguez</t>
  </si>
  <si>
    <t>…Jacometrczo, casa chica del mar D. Ramón Mcndívil y Roverti, D. Fernando Verdugo y Tama- ques de Villadarias. yo, D. Josef González Vega y Cutre, D. Antonio Torres y Quintanilla, D. Manuel Camarero y Rodríguez, D. Joaquín Riquclme y Gómez, D. Miguel de Resa y Serrano, D. Rafael En ______________ANUNCIOS. late' y Acedo, D. Eduardo Alcaráz y Montanaro, D. Ramón Mas- Continúa el catalogo de ¡as estampas que se hallan de ven(a en caro del Hierro, D. Antonio Sánchez Sol…</t>
  </si>
  <si>
    <t>Rodríguez, Margarita</t>
  </si>
  <si>
    <t>Margarita Rodríguez</t>
  </si>
  <si>
    <t>…fue anunciada en mero de fallecimientos, como tal vez se ha divulgado. la Gaceta de 26 de Enero último. Pero ningún pueblo ha sufrido tanto la estación como la des Tm herederos de Doña Margarita Rodríguez, que lo fue de graciada Orihuela, víctima ya de los terremotos anteriores en los parte de unas casas sitas en esta corte pertenecientes á Doña Fran edificios de huerta y campo á la parte del Mediodía, y en otros cisca Enamorado, acudirán á acreditar la cualid…</t>
  </si>
  <si>
    <t>Rogel, Pedro Alcántara</t>
  </si>
  <si>
    <t>Pedro Alcántara Rogel</t>
  </si>
  <si>
    <t>…, quedando en su lugar de arcediano de Deza, en la catedral de lugo, vacante por no ha Don Francisco Temas Morales, que con su ejército y escuadrilla ber acudido á sacar el título D. Pedro Alcántara Rogel, á Don se preparaba á dar fin 4 la revolución atacando la isla Margar!ti, Joaquín López Vallado, para una capellanía de S..Fernando de último asilo de los revoltosos, cuando llegó á aquellas costas el Sevilla,vacante por renuncia de D. Dionisio Laiglesia, 4 D…</t>
  </si>
  <si>
    <t>Rogént-, Josef</t>
  </si>
  <si>
    <t>Josef Rogént-</t>
  </si>
  <si>
    <t>…nto- Sala , tejidos de algodone, SS. MM.- 7 A A. corttinuan sin novedad en $ü importante sa Idem, Dí Josef Peira, tejidos-de seda, punto imperial. lud en esta capital. - ' , Idem, D. Josef Rogént-, algodón hilado- ¡ Idem, D. Domingo Galaup/algodón hilado. continuará.") Continúa ti artículo de la Cracetaánterior sóbre la exposición de ; ' r' ■ t ,; • . los froductos de la industria española , y premios concedidos. VARIEDADES. ' 1 Siguen las medallas de…</t>
  </si>
  <si>
    <t>Roguct</t>
  </si>
  <si>
    <t>…falta de arboles. Los animales frugívoros que pas Doullens, desde donde regresan á Saint-Omer bajo las órdenes del tan lá yerba y las hojas de los bosques, donde únicamcMe pueden general Roguct, nombrado por el gobierno actual, para sustituir habitar » como el ciervo, el venado,el jabalí y otros; y el dila al general Dalton.f/d.) , ¡ tado número de las aves que se sustentan de frutos silvestres van ——Un cwpleadode la casa de la Señora duquesa de Ber…</t>
  </si>
  <si>
    <t>Rojas, Luis de</t>
  </si>
  <si>
    <t>Luis de Rojas</t>
  </si>
  <si>
    <t>…mualdo de Huertas. y persona podrán reunirse bajo una carpeta, aunque representen d- Valencia............. D. Henrique O’shea y compañía. ferentes capitales, Valládolid......... . D. Luis de Rojas. ' Los propietarios de inscripciones negociables, certificaciones Vitoria.................... D. Fermín de Eiizalde. no negociables - y residuos, de fecha anterior á la dé i Ade Abril Zamora • •••■•••••••nao* , D. Mateo Hernández de Medina. último,qué no han…</t>
  </si>
  <si>
    <t>Rolahdi, Estanislao</t>
  </si>
  <si>
    <t>Estanislao Rolahdi</t>
  </si>
  <si>
    <t>…deuda consolidada se presentarán desdé de Tenerife'). t&gt;. Francisco Mátía de Herrera;el dia 15 de Junio en adelánte con iguales formalidades y requi Cartagena..... .......;...... D. Estanislao Rolahdi é hijos.sitos que los Vales Reales. Ciudad-Real.................. De Manuel González Maza. La entrega de los nuevos vales en Madrid sé Verificará ért está Córdoba....................... D. Felipe Ochaba y compañía. forma: Curut“a.i,.i.................... I&gt;.…</t>
  </si>
  <si>
    <t>Román, Josef</t>
  </si>
  <si>
    <t>Josef Román</t>
  </si>
  <si>
    <t>…s y la Guaira. Asi lo llevó á canongfa de la catedral de Valladoüd, vacante por fallecimiento de efecto el feroz Arizmcndi; 1500 víctimas inmolaron á sangre D. Santiago Linares, á D. Josef Román ¡para otra de la catcdralde fria esos caribes, sin atender ni ai párvulo inocente, ni al ancia Segovia, vacante por muerte de D. Ensebio Cubero, á D. Andrés no respetable. Ya para esta época se habían reunido muchos leales de Sebastian y Ricapara una capellan…</t>
  </si>
  <si>
    <t>Romani, Antonio</t>
  </si>
  <si>
    <t>Antonio Romani</t>
  </si>
  <si>
    <t>…ies. Se quejan todos de que las criadas de las casas de. la Madrid, Doña Tomasa Sinobas, flores de mano. branza no son tan buenas como lo eran antes. ( Y de dónde nace* Barcelona, D. Antonio Romani, papel. De que antiguamente eran hijas de pequeños labradores, y hoy lo Madrid, D. Mariano Lucas Avella, adorno de canutitos de son.dé miserables pegujareros qué jamas han visto un animal. que papel de colores. (Se contittuard.) ks perteneciera. De aquí el de…</t>
  </si>
  <si>
    <t>Romanillos, Antonio Ranz</t>
  </si>
  <si>
    <t>Antonio Ranz Romanillos</t>
  </si>
  <si>
    <t>…electores. El 3.0 Los vidas paralelas de Plutarco, traducidas de su original establece el censo electoral en las listas de imposición territorial griego en lengua castellana, por D. Antonio Ranz Romanillos :g personal y {nobiliaria. El 4.a convoca la Cámara, que ha de for tomos en 8.° mayor. Cuando en ai de Enero de este año se anun marse, para el dia 28 de Setiembre próximo, reuniéndose los co ciaron los 4- tomos ya conocidos de esta obra, se hizo esperar que…</t>
  </si>
  <si>
    <t>Rome</t>
  </si>
  <si>
    <t>…_Alicante idem._ Murcia F daño._ Entradas,de buques en nuestros puertos. -Valencia par__ Barcelona á pesos fuertes 1 beneficio. Zaragoza Cádiz Abril 16. Bergantín españolMarinero, capitán Rome daño. __ Coruña .} ídem. _ Santiago 1 á 1} ídem.-__Descuento ro, de la Habana, con azúcar, grana y pimienta: corbeta, paque de letras á razón de 4 por 100 al año.—Vales Reales consolida te de vapor ingles: Echo, capitán J. Visset, con la corresponden dos de E…</t>
  </si>
  <si>
    <t>Romero, Nicolás</t>
  </si>
  <si>
    <t>Nicolás Romero</t>
  </si>
  <si>
    <t>…n los inter para la dignidad de arcediano de la catedral de Guadix , vacante valo* de U acción, se hubieran empleado todos los medios para cal por muerte de D. Cayetano Márquez, á D. Nicolás Romero: par* mar la irritación y tranquilizar el pueblo. En fin, cuando se hu una canoflgía de la colegiata de Daroca, diócesis de Zaragoza , va biese visto que la resistencia era obstinada, que era imposible rom cante por muerte de D. Gerónimo Pascual, á D. Ramón S…</t>
  </si>
  <si>
    <t>Romero, Tomas</t>
  </si>
  <si>
    <t>Tomas Romero</t>
  </si>
  <si>
    <t>…evilla, alcal Importación valorada en rs. »«. de del crimen de-la chancillería de Granada; y para la vara de al En buques españoles.....'.. *7.204,756 17 calde mayor de Olivenza á D. Tomas Romero. Anglo-americanos....... ;. é 11:002,323 10. NECRÓIOGIA. Franceses.................................... 4)64,448 8 Dinamarqueses..... 023,135 7 El día 6 de 'Febrero próximo pasado entre 6 y 7 de su tarde Ingleses................. 378,256 2* falleció en esta co…</t>
  </si>
  <si>
    <t>Romeu, F. Sanclemente y</t>
  </si>
  <si>
    <t>F. Sanclemente y Romeu</t>
  </si>
  <si>
    <t>…r‘de que os . ... Consideraciones dt Varios sabios y hombres 'grandes de los Ver ha investido la Providencia, y llevad con: vosotros, no solo;el daderos siglos de oroi dálas á luz D. F. Sanclemente y Romeu, afectuoso cariño de nuestros -Monarcas, de vuestros augustos hijos «n cuartetas ;:un cuaderiid ett 4.® Véndese en rústica á 4 rs. en la y Príncipes de la Real familia, quienes no podrán mitársin sen librería de Calleja Estaba*.. ' timiento Vuestra partida, s…</t>
  </si>
  <si>
    <t>Romo, J. I.</t>
  </si>
  <si>
    <t>J. I. Romo</t>
  </si>
  <si>
    <t>…a, con azúcar, tabaco y otros efectos. o-m/m predicado en la catedral de Sigifenza el dia de S. Pe Cartagena i.° de Mayo. Corbeta guarda-costas Fama, co dro y S. Pablo, por el Dr. D. J. I. Romo, canónigo de la mis mandante D. M. Carranza, del crucero. ma santa iglesia. Se hallará en Madrid en.'la. librería de Ranz. Salida. —... Carolina y Amelia, ó la virtud y la envidia, novela tra AJgeciras 7 de Mayo. Un bergantín de guerra austríaco-véneto, ducid…</t>
  </si>
  <si>
    <t>Rop-, Juan</t>
  </si>
  <si>
    <t>Juan Rop-</t>
  </si>
  <si>
    <t>…oticia quedaba Pía tn Valencia coa 10,800 hombres. (íon- Otero: para tusa canongí*da la catedral de Avijaá R. Gregorio doti Express.") . de la Lastra, vacante por fallecimiento de D. Juan Rop-, , uamu. ••■ • • 7-. g‘fo; pasit otra cat^ngí* dé fe&lt;^f4 .d«.Tofedq, vacaste pty fa llecimiento de D. Juan Francisco Gándara, á D. Cirilo Simón Taxis *3 de Mayo,' ' Carrillo.. , , \7, j Bolsa de ayer. Cinco por ciento consolidados 104 f, , A.cpqsulto de la Cá…</t>
  </si>
  <si>
    <t>Rósame</t>
  </si>
  <si>
    <t>…10 de Julio. - se dicé:debian embarcarte ademas 69 hombres para sostener, si fueEl *6 del pasado llegódeQdesa á bordo de una fragata turca, se neceiafio , las proposiciones que el almirante Rósame! tenga que escoltada pór un bergantín Iíalil-bajá, quien en aquella misma tar* hacer al,bajá de Trípoli. Es notorio que de algún tiempo á esta dé tuvo en Tarápia uná larga "audiencia dél Sultán. Ya ha tomado parte reinaba poca armonía éntre la Fráncia y esta…</t>
  </si>
  <si>
    <t>Rosamel</t>
  </si>
  <si>
    <t>…barcos chatos con un mes de víveres, y otro ver el acreditado artista D. Francisco Fernandez, pianista de buque que sirve de caballeriza van con esta escuadra. SS. MM. y AA. . «El almirante Rosamel tiene orden de dirigirse sobre Bona, «Y qué diremos por la falta que se experimenta de combus en donde debe establecerse una guarnición, aunque sea i la fuer tible en provincias enteras, cuyos habitantes se ven precisados á za, según las intenciones del gener…</t>
  </si>
  <si>
    <t>Rosch, Ramón</t>
  </si>
  <si>
    <t>Ramón Rosch</t>
  </si>
  <si>
    <t>…ces se hará una rebája dé precios en sus asientos, y si es Matar ó, Di Pablo Pavet, velas de sebo. posible se les libertará de 'lá molesta precisión de'seguir el cursó Barcelona , D. Ramón Rosch , custodia de plancha de metal. del; correo. La carrera de Madrid áGuadalajara se prolongará has* Idem, P. Manuel Guríi, tierra para colores y carmín común. ta Zaragoza¡ asi como esté concluido su camino. La diligencia de Idem, p. Emeterio Camps, elefantes. -…</t>
  </si>
  <si>
    <t>Roses, Estéban Blanch y</t>
  </si>
  <si>
    <t>Estéban Blanch y Roses</t>
  </si>
  <si>
    <t>…lo verde y alDe los productos de las vacas. bayalde. ; Idem, D. Antonio Fors y Cornet, productos químicos. . La leche que da diariamente una vaca, convertida en manteca, ■ ■ Idem, D. Estéban Blanch y Roses, tirados de oro y plata. | dará un valor equivalente á dos jornales de un hombre del. campo; . Idem, D. Josef Verdaguer, franjas de seda y lana. esto ademas de la leche desnatada que queda y se consume en !l», Idem, D. Pelegrin Fores , planchas de marfil. cas…</t>
  </si>
  <si>
    <t>Rossellini</t>
  </si>
  <si>
    <t>…endo la Puertá do ademas una selecta colección de objetos de antigüedad, produc á- estos deseos generales, se propotie sin duda calmar la efervesCeiH to de las excavaciones que él profesor Rossellini ha hecho, parti ciá que'hay allí i á consecuencia dé las arbitrariedades de lasco-41 cularmente en-Tcbas, ¿ cuenta de su gobierno. ’ &gt; mandantes qué el gobierno envió en esta última época. ' ' ¡"t Ha tenido esta comisión lá desgracia de perder á su .naturalis…</t>
  </si>
  <si>
    <t>Rosslin</t>
  </si>
  <si>
    <t>…l impe- i* A las dos entró el lord canciller en la Cámara‘y se colocó rio Otomano. El descontento del pueblo, ya muy generalizado tóti lós demas comisario,, el cónde Bathiirst, el lord Rosslin , el al concluir la última guerra con Rusia, se ha aumentado mucho á duque'dé .Btikingham y el Arzobispo de Cantorberi: habiendo causa de los gravámenes que la Puerta ha tenido que imponer á sido invitádóiltis trrensageroí á pedir la asistencia délos Cotauncs…</t>
  </si>
  <si>
    <t>Rosslyn</t>
  </si>
  <si>
    <t>…l al almirante cipe de Talleyraád; embajador del Rey de los franceses; también Duperré, que- salió de Tolon el 30 de Setiembre, (&lt;Cotidiana,j ae hallaron entre otros convidados el conde Rosslyn, lord Aber'- ' El día 4 se reunió la Cámara de los Pares en tribunal de jus deén, lord Beresford, lord Ellenboroug, sir G. Murray, el can- ticia según lo habia resuelto en la sesión precedente. La delibera ciller del Echiquier, Mr. Herries y lord F. Sommerset…</t>
  </si>
  <si>
    <t>Roth</t>
  </si>
  <si>
    <t>…es no pueden hacer otra «mi sino embarázar al do l ía mar. Después Be está operación ha ido k Silistria «1 tenien gobierna. ¿Debe establecer una religión de estado dominante, ó te general Roth. ,. . conceder i cada asociación religiosa la organización eclesiástica ' vaises-xajos. que ella misma reclame? E? de esperar que conformándose con las intenciones de S. M., se atendrán únicamente al espíritu áe la Fruirías 6 de Agosto. confesión de Augsburgo…</t>
  </si>
  <si>
    <t>Rothe</t>
  </si>
  <si>
    <t>…do hoy la iglesia de S. Roque. El 6 del corriente salió de Burgas el feld-mariscal Diebítscb —... Hemos sabido que Mr. de Chabrol, uno de los que iban I eon su cuartel general. El general Rothe permanecerá hasta él 20, bordo en el bergantín que con el otro ha perecido en lá costa dé ¿poca cn.que también repasará el Balkan; pero'hasta que sé veri- Argel, ha salvado la vida, y se halla prisionero en aquella plaza. -fique el segundo yago de la contribu…</t>
  </si>
  <si>
    <t>Rothesay, Stuart de</t>
  </si>
  <si>
    <t>Stuart de Rothesay</t>
  </si>
  <si>
    <t>…eal de España 524. Ren nación, y Hussein lo condenó á perder la vida. Por consecuencia ta perpetua de idem 44$. de esta orden se mandó al portero, que es napolitano, fuese a __ El lord Stuart de Rothesay presentó ayer al Rey en audien jbtiScarvqrcarro para sacar un cadáver: el portero preguntó si ha cia particular las credenciales de S. M. fi., que le acreditan como bía muerto alguno en casa, y habiéndole contestado que todavía embajador extraordinario y mini…</t>
  </si>
  <si>
    <t>Rothsay, Stuart de</t>
  </si>
  <si>
    <t>Stuart de Rothsay</t>
  </si>
  <si>
    <t>…n.de este negocio, en Fondo* públicos. Tres por 100 consolidados 944. la firme inteligencia que nuestros profetas políticos se engañarán .. .. El día 1 a se recibieron pliegos del lord Stuart de Rothsay, también esta vez tCourier.) nuestro embajador en París, pero no avisaba dé oficio la toma Je ' ■ '* • , ’&lt; VXANOTA. Argel; asi es que nuestro gobierno la supo por el embajador dé Parí* *2 de Julio. Francia. Lo que ahora ocupa mas ía aiencion de lospolíticós…</t>
  </si>
  <si>
    <t>Roura, Josef</t>
  </si>
  <si>
    <t>Josef Roura</t>
  </si>
  <si>
    <t>…la mayor consternación al ejército; y el 19 se sintió un tem Barcelona, D. Antonio Clareé, tejidos de seda. blor de tierra muy violento en toda la costa de la Morea, siendo Idem, D. Josef Roura, jabón trasparente. tan fuerte en Modon que los habitantes despertaron, dejando la Madrid. D. Luis Francisco Silvestre, cerveza. mayor parte sus casas a toda priesa para salvarse, sin embargo de Idem, Doña María Lucía Gilabert, bordados «n piedra y que el tie…</t>
  </si>
  <si>
    <t>Roverti, Ramón Mcndívil y</t>
  </si>
  <si>
    <t>Ramón Mcndívil y Roverti</t>
  </si>
  <si>
    <t>…orte en la de Novillo , calle de la Concepción gciónima, y D. Manuel Diez Falcon de Prado, D. Tomas Soto y Freire, en.el almacén de loza , calle de Jacometrczo, casa chica del mar D. Ramón Mcndívil y Roverti, D. Fernando Verdugo y Tama- ques de Villadarias. yo, D. Josef González Vega y Cutre, D. Antonio Torres y Quintanilla, D. Manuel Camarero y Rodríguez, D. Joaquín Riquclme y Gómez, D. Miguel de Resa y Serrano, D. Rafael En ______________ANUNCIOS. late' y Acedo…</t>
  </si>
  <si>
    <t>Rovira, P.</t>
  </si>
  <si>
    <t>P. Rovira</t>
  </si>
  <si>
    <t>…Havre de los animales domésticos,. por Huzard, médico veterinario, publi Gracia, con 49 fusiles á disposición del capitán general de Ga cada en español, é ilustrada con notas por D. P. Rovira, profe licia. sor de veterinaria__ Prontuario mercantil, ó exposición de la cor Salidas. respondencia que tienen en reales de vellón todas las monedas efec Cádiz Mayo i¡. Fragata española de guerra Perla, para el tivas extrangeras de oro y plata. Se hallarán…</t>
  </si>
  <si>
    <t>Royal</t>
  </si>
  <si>
    <t>…diese parte de aquella ocurrencia al do y paga la facción. corregidor del cuarto cuartel, que es el mas inmediato al Palais- En una carta que ha escrito al consejero M.........un diputado Royal. El Estado mayor de la plaza, á quien el oficial del dicho del mediodía, el cual se sienta en el lado izquierdo, i-e leen las punto daría por la mañana parte circunstanciado de todo lo siguientes expresiones, que han causado bastante regocijo al partido ocurr…</t>
  </si>
  <si>
    <t>Rozas, Luis Perez</t>
  </si>
  <si>
    <t>Luis Perez Rozas</t>
  </si>
  <si>
    <t>…etos que en ella se manifiestan á todo gé á D. Jesualdo Josef García: para otra de la de Segovia, por des nero de caza: conocer en los montes donde están encamados los titución de D. Luis Perez Rozas, á D. Baltasar Catalina: para conejos, venados&amp;c.:modo de tener buenos perros, saberlos criar ¿Ira de la dé Plaséñcia, por muerte de D. Juan Gómez Ribera, y enseñar: reglas para precaverse dé las muchas desgracias que han 1 D. Antonio Sánchez RiCo; para la di…</t>
  </si>
  <si>
    <t>Rozas, Luis PeTez de</t>
  </si>
  <si>
    <t>Luis PeTez de Rozas</t>
  </si>
  <si>
    <t>….jont traen:nicéfars. «iToba.'' -lom.mo y D. Juan Ortit: .y para otra d* la.eaiedral , de Segaría, , Gnmníiii TfrigDda jfl 445-ts; fwgii t-cebadada sy 4 vacante por destitución d«-D. Luis PeTez de Rozas,,i,p. Baltasar id* :«cett«den9á«o n. arroba: vinodt 2o 4 i8 idi- -- - t i Catalina. ■n-.--.q- . :ir~¿ í\ ..¡o.,»: , Guadalajarm. Trigo de a6 4 a^ re fanega. cebada d^io id. nceite4^4n.arrobérv¡nd4 a7Íd.:&lt;Jreeer«nwar4:&gt; . . Por aviso telegráfico, recibido en P…</t>
  </si>
  <si>
    <t>Rozas, Manuel de</t>
  </si>
  <si>
    <t>Manuel de Rozas</t>
  </si>
  <si>
    <t>…o puestas provisionalmente bajo las órdenes del gober bre. Los indios habían invadido y saqueado algunos distritos del nador militar de. esta provincia. Norte,, de cuyas resultas D. Manuel de Rozas habia enviado con Las tropas rusas acantonadas en la orilla derecha del Araxes tra ellos 1500 caballos, ios 500 de milicias. Las noticias de lo continuaban en sus posiciones militares, aunque nada hace pre interior del país son todavía de guerra. Aseguran que…</t>
  </si>
  <si>
    <t>Rq</t>
  </si>
  <si>
    <t>…Cot» él tnismb motivó, y eirtérminos semejanteS; lo han verikertad, y muchas vecés dé vivalttt?f¿bUca.n (CotiJiíiñá.:) :fitadó -pór el 4e'ñorí0')de Vizcaya" sús diputados á Corte D. Rq____ m Diario de Pau , que siempré-hasidópartidahodélos re (mualdo de Landétlwy Dd Antonio Marfil de Ansotegiiiry por la fugiados, te expresa'en- los términói qaé 'Mgiíe: - : ■ d : : • ciudad de Palma, en Mallorca j'tos'Sres'D. JosefMariade Alús, '■ 1 wNó se p…</t>
  </si>
  <si>
    <t>Rqddi</t>
  </si>
  <si>
    <t>…bierno envió en esta última época. ' ' ¡"t Ha tenido esta comisión lá desgracia de perder á su .naturalis Nada al parecer se1 ofrece qué pueda1 turbar la tranquilidad i'étt' ta el doctor Rqddi ¿ que falleció, ci d de Setiembre en la isla de esta capital. La salud que se disfruta es satisfactoria, á pesar dé la» Rodas, adonde'se habia trasladado creyendo que bajo la influen frecuentes comunicaciones con Odesa, en donde la peste 'paréc* cia de aquel…</t>
  </si>
  <si>
    <t>Rqsas, Manuel</t>
  </si>
  <si>
    <t>Manuel Rqsas</t>
  </si>
  <si>
    <t>…argo, los contratantes de la Plata ha nombrado gobernador y capitán general de la. pro pueden verificar la entrega á razón de 2 millones de florines cada vi nciade Buerios-Airesál general Manuel Rqsas, revistiéndole al mes. .Al mismo,tiempo-sé ha publicado el anuncio de obligaciones mismo tiempo de la autoridad dictatorial‘,;y encargándole espe con int¿ftóI3¿'más‘dé 4 por' too, que yá estaban' en cursaae mu cialmente vigile sobre la tranquilidad pública y…</t>
  </si>
  <si>
    <t>Rubín, Juan</t>
  </si>
  <si>
    <t>Juan Rubín</t>
  </si>
  <si>
    <t>…oda la inmundicia de dichos animales: .Idem, D. Pedro Jiménez de Haro, moldes para estampar el y el agua llovediza. . t y papel pautado de puntitos. , Cantidad de trabajo. Bilbao, D. Juan Rubín, modelo de una máquina de tundir. En cuanto-ála cantidad del trabajo que deberá emplear éV-U—. Barcelona, D. Isidro Cruells, algodón hilado. brador cada año, que todo el terreno se ha .de cavar, cinco veces ‘ Idem, ’D. Antonio Geláda, globo terráqueo. del tod…</t>
  </si>
  <si>
    <t>Rubio, Manuel Josef</t>
  </si>
  <si>
    <t>Manuel Josef Rubio</t>
  </si>
  <si>
    <t>…r orden del go , S. M. se ha servido nombrar para la plaza de alcalde de Casabierno y éL trasporte dé los obeliscos conocidos bajo el nombre y Corte , vacante por fallecimiento de D. Manuel Josef Rubio, áde Aguja} de' Cleopatra. Entre los que le acompañan va un mé D. Josef María de-Zuaznavar,1 oidor jubilado del Consejo de Nadico llamado Mr. Botta; hijo del autor.de la historia de Ita varra; y para otra, también.vacante por ascenso de D. Antoniolia: este jo…</t>
  </si>
  <si>
    <t>Rubio, Pedro Martinez</t>
  </si>
  <si>
    <t>Pedro Martinez Rubio</t>
  </si>
  <si>
    <t>…ado gloriosamente contra los wechavitas. para una ración, vacante en la santa iglesia primada de Toledo, (AI. de las C.) por ascenso de D. Cirilo Carrilloá canongía de lá misma, á Don Pedro Martinez Rubio; y para otra de la catédrat de Sigüenza, ESPAÑA. por fallecimiento de D. Diego Carrasco, áD. Santiago Yañez. Madrid 18 de Jumo. axiios su du. Se han recibido periódicos de Paris que alcanzan hasta el i c - Lóndres 36!-.—.Paró 15 y 17—Santander i á f beneficio…</t>
  </si>
  <si>
    <t>Rubioalcalde</t>
  </si>
  <si>
    <t>…su intención de que las columnas de esta condiciones se manifestará en la escribanía de Rentas. provincia y de Vizcaya se retiren como, no necesarias para la —Por providencia del Sr. Rubioalcalde del crimen de la persecución de los despojos, sin que en esta manifestación haya te- Real chancilleríá de Valladolid, se cita y emplaza á todos loa .nido parte la menor insinuación de las provincias, ni dé los na- acreedores á los bienes, de D. Castor;García…</t>
  </si>
  <si>
    <t>Rueda, Diego de</t>
  </si>
  <si>
    <t>Diego de Rueda</t>
  </si>
  <si>
    <t>…ido el Sr. conde viudo de Tilli, actual marques da Iturbicta, ante^HSr. Herrero Prieto, y escribanía-de Rincón, pus. . dé lo contrario fa parará perjuicio. ■ , . ‘ ^ ; __Se cita á D. Diego de Rueda v Oibczas , para que en el térimaginación viva ó desagradable durante el sueño, Causando va mino de 10 días acuda anta el Si. GalíndoValcaldeáe Catay Cor-, lsas especiesde pesadilla. 1 té, por la esc/ibanía de Huerta rádeducir su derecho en lot fdftoa 1 ■■ f…</t>
  </si>
  <si>
    <t>Rui-Bamba, Bernardo</t>
  </si>
  <si>
    <t>Bernardo Rui-Bamba</t>
  </si>
  <si>
    <t>…de. : E ’ 'h™* .1 D. Pedro Castelló. D. Antonio Porro de-UWdi». 'in • . f: 9Ív&gt;-:rr v &gt; ■ í, í j! D. Antonio Daban. ; . P. Francisco Careases. ' nD. Ramón Ortiz Otañez. . . ! ' i' D. Bernardo Rui-Bamba. ' &lt;n,: - ^ -i-*í;í; l - D. Pedro Hurtado;de Corcuera. s ■■■ iiu tnusi , O J.TÍJ O D. Francisco Garriga. . v s&gt;.', r ^ y. .1 t\ í{ ’JJ ru.'íwlf o;. D. Gregorio González Azaola. . ví í . , JPpr,;renuncia que ha lfecho *1 R|no- P* -Frz Juaff- ;rf ra B«*UTd» y p…</t>
  </si>
  <si>
    <t>Rumi, Juan</t>
  </si>
  <si>
    <t>Juan Rumi</t>
  </si>
  <si>
    <t>…a gran co de la policía, y por medio de los buques guarda-costas de ÁJgecimida, que debe darse el r.° del próximo Noviembre, en la cual se ras en Jas aguas del Estrecho, el famoso D. Juan Rumi, que iba leerá como es costumbre el discurso del trono. (Su».) bajo el nombre de Gabriel Aiexander en utn místico con bandera ___ .Esta mañana se ha publicado en el café de Ltoyd la lista de moruna, procedente de Larache. Este celebérrimo revolucionario, jH b…</t>
  </si>
  <si>
    <t>Rusos, Bernardo Riega y</t>
  </si>
  <si>
    <t>Bernardo Riega y Rusos</t>
  </si>
  <si>
    <t>…. 4)64,448 8 Dinamarqueses..... 023,135 7 El día 6 de 'Febrero próximo pasado entre 6 y 7 de su tarde Ingleses................. 378,256 2* falleció en esta corte el Excmo. é limo. Sr. D. Bernardo Riega y Rusos................................. 2 97,37a *7 Solares, decano, y come tal gobernador interino del Consejo y</t>
  </si>
  <si>
    <t>Russel</t>
  </si>
  <si>
    <t>…rando la corte de S. Petersburgo, no tardará en entrar á desempeñar su viento favorable. eucargo. " Se goza en esta de la mejor salud , tanto que hasta el día no __Mr. O’Connell y lord Russel pensaban presentar ayer una se ha notado el menor síntoma de peste; puede decirse lo mismo proposición relativa á la'reforma parlamentaria; pero han diferi He Andrinópolis, pues las últimas noticias que de allí se han re do verificarlo hasta-cl 28 dél corrien…</t>
  </si>
  <si>
    <t>Russel, John</t>
  </si>
  <si>
    <t>John Russel</t>
  </si>
  <si>
    <t>130</t>
  </si>
  <si>
    <t>…res por ioO consolidádos pa. ridi, intérpretes. ' ,-jr¿ -. -•j-.i-i,'" -tiVF** 1* Cámara de. los Pares se J» discutido,la proposición he';io. .Tpí¡pN|A..:or. , j; ,í&gt; ' cJÚ ppr «1 lord John Russel para que.; se conccda á^ he ejudades, Varsovia 14 dcEnero. de Manchester, Birmingham y Leedt.eí derecho de enviar diputa-, Algunas cartas"1pattícbfares' qúe”se 'batí YéÉlbido aquí' de’PéteÚ1»1' dps á.ja.Cátnara. . ; .. burgo contienen las noticias siguientes…</t>
  </si>
  <si>
    <t>Russell</t>
  </si>
  <si>
    <t>…aft. Puesto el punto á votación fue desestimada bró iá comisión, en la qúe se encuentran losSres. secretarios Peel, la proposición de lord Palmerstop por 150 votos contra 73-Ma- , lord Russell, sir Jorge Hill, Huskisson y otros. yoría a fitvor del. ministerio yy. ¡ Jdtmdtl is. Con este motivo un periódico,de Lóndres (Táe Courier) haca las siguientes reflexiones dignas desatención. " El cáncilter del Echiquter reclamó que se siguieran votando «Un, l…</t>
  </si>
  <si>
    <t>Ruy, Ventura de</t>
  </si>
  <si>
    <t>Ventura de Ruy</t>
  </si>
  <si>
    <t>…uerdo la Risa, D. Juan Nicasio Gallego, ’D. Eugenio de Tapia, Don con las fuerzas francesas de mar y tierra, á- lograr la libertad del Ramón López Soler, D. Manuel Joséf Quintana, D. Ventura de Ruy, encerrado por una facción dentro de los muros de Cádiz. la Vega, D. Alberto Lista, D.Ancel'de Saavedra, D. Juan DoLogróse felizmente el i.° de Octubre: Villavicencio recibió á; noso Cortés, D. Diego' Colon, D‘. Manuel María Cambronero y SS. MM.y AA. con la o…</t>
  </si>
  <si>
    <t>Rxt</t>
  </si>
  <si>
    <t>…ban mis amados pueblos; después de haber examinado este grave negocio, y oido el dictamen de ministros zelosos de mi servicio yPragmática-sanción en fuerza de ley decretada par el señor Rxt del bien público^ por mí Real decreto dirigido al mi Consejo en Don Cariáis ir £ petición de las cortes del año de 1789,y 26 del presente mes, he venido en mandarle que con presencia de mandada publicar por S. M. reinante para la observancia la petición origi…</t>
  </si>
  <si>
    <t>S, J. F. G.</t>
  </si>
  <si>
    <t>J. F. G. S</t>
  </si>
  <si>
    <t>…oz de 1.* clase doctor en derecho J. D.: obra escrita en aleman, traducida del de 13 á 14 pesos id., la carga de 10 arrobas: vino de 11 á 17 rs. francés, y de este al español, por D. J. F. G. S.: un tomo en vn.: aceite superior de 40 á 42 rs. arroba: seda hilandera de 39 á 8.° á 9 rs. en rústica. Véndese en la librería de la viuda de Qutroga, calle de Carretas.40 rs. vn. la libra de 12 onzas. Valladolid._Medina del Campo. Trigo de 26 á 27 rs. fa ----…</t>
  </si>
  <si>
    <t>S, J. L.</t>
  </si>
  <si>
    <t>J. L. S</t>
  </si>
  <si>
    <t>…n rústica y 138 en pasta. les; y garbanzos á 20 rs. arroba. ____Memorias de artillería, redactadas por el teniente coronel S Vicente de la Barquera. Maizá 24 rs. fanega: aluvias á D. J. L. S.: un tomo en 4.0 con siete láminas. Se hallará en la li 32 rs. id.: sidra á 8 rs. cántara. brería de Sojo. Cádiz. (En la ciudad.)"No han venido los precios de frutos _ .. .Oran marcha de la salida de Ernesto en la ópera el Pirata, de esta plaza. puesta para gu…</t>
  </si>
  <si>
    <t>S, N.</t>
  </si>
  <si>
    <t>N. S</t>
  </si>
  <si>
    <t>…ores en las tijo, médico de la ciudad de Valladolid, y director efectivo de rentas que queda demostrada. En los siete primeros meses de puer Jos baños minerales de Alange &amp;c., por D. N. S nchez de las to franco se presentaron á descargar 389 buques procedentes del Matas, doctor en medicina, y director del establecimiento de aguas extrangero , entre ellos 114 con bandera española, 42 viniendo de minerales de Saelices, en el partido de Cuenca &amp;c…</t>
  </si>
  <si>
    <t>S, V.</t>
  </si>
  <si>
    <t>V. S</t>
  </si>
  <si>
    <t>…in interés 5fj_A6ciones del banco cada una ipf pésas-fe !ff9ráiP®í1;P-i.MA ®«í»8Wíz ^scowrjprráésor d»rpMtner*;..*dii-í Mcion en ja villa de jffopata de Tajufi*.,Dados á luzfpipjr/D. V. S. óqJíJÍ.; Se, bdbráft fp «ta,corte esn ,lg jibff á V ) ■•/anuncios. - fbRÜrvffür fi* SWmárá A %.4 «gupdft. 0b “ 1 ni &gt;&lt;I !t v «ss-h-n W*fK«»Jife.tíráa. d* ciriijiuio iitular ^e.la villa d* t , vEn la.Aeal cap¡lla dél:B.BT nues¿o,4je6or se baila vacante rárá? M…</t>
  </si>
  <si>
    <t>Sa, Francisco de Paula</t>
  </si>
  <si>
    <t>Francisco de Paula Sa</t>
  </si>
  <si>
    <t>…co. 1 .j-. . ^ , y zón .de ¿i á 4 por ioo.«.|Accio,nes,d,el,)baÚ9Ó cada )un^ ir5&gt; ,á IPF.; D. Francisco María Castañeda*' , ; ¡ S . .' . i pesos, fuertes. , - ’i” ...Vx ,..&lt;* ,.r, D. Francisco de Paula Sa^ycdrq. 0, -« • ■ D.-Joagui* Fleix. .. X a V' v. .-.n.n;.'A ‘ ; ■ : ANUNCIOS. ¡ D. Joaquín de la Escalera, \ - ■ r ? • « • i *I - . r:w ¡*'5 K ■ ■ rr ! ----- :---------------- -----------:— •■•..•/r ..r- . ■■ , Marquas de. Nibiano. , - . wn.u: 1 D. Félix Puig.…</t>
  </si>
  <si>
    <t>Sa, Manuel García</t>
  </si>
  <si>
    <t>Manuel García Sa</t>
  </si>
  <si>
    <t>…ádon- Porlier , á D. Pedro; Manrique dé Lara: para otra de la catedral de llegó él 16 : tuvo una conferencia CO'n el general Díebirsch, de Gitadix , vacante-par’fallecimiento, de D. Manuel García Sa quien pasó en seguida el Danubio por Satounow, dirigiéndose á quero, á D. Antonio Salcedo: para una media ración de la cate Donbassar, en donde debía hacer cuatro dias de cuarentena, mien dral de Cuenca , vacame por promoción de D. Antolin Antonio tras que el…</t>
  </si>
  <si>
    <t>Sábalkansfci</t>
  </si>
  <si>
    <t>…el iéxpédíeótc ,al supremo de, la Guerra para hesión á los moscovitas.' También les ha sido-muy sensible que el qúq.^n cpnsejo^píepq consultase lo que estimase ..¡qpprtuno; y hj- general Sábalkansfci se-haya;Hígado, según:han sabido, á tener oi^gáoíb.verificado,este tfibúrpljénjujacórdáda.de i.° de Diciem con el conde Capo alTstria-la'entrevista que debía haberse verificado bre último, se lv» dignado resolver Sl"M./ conformándose con su en Enos-j-y-de iJo…</t>
  </si>
  <si>
    <t>Sabaoz, Francisco Perez</t>
  </si>
  <si>
    <t>Francisco Perez Sabaoz</t>
  </si>
  <si>
    <t>…es que tomaba A consulta de la Cáfflar* se há servido S. M. nombrar para la un enemigo á quien se dejaba obrar sin obstáculos, tanto interior Vara de alcalde mayor de Benaguacil á D. Francisco Perez Sabaoz: como exter¡ormen|e..«.Ahora bien, resultando de todo* estos he para la de Chelva á D. Juan Josef Orttz y Moya: para la de chos , que son notorios, una absoluta imprevisión , ana falta to Monfórte de Lémus á D. Andrés Tojo Montenegro: para la de tal de cálcul…</t>
  </si>
  <si>
    <t>Sabau, Josef</t>
  </si>
  <si>
    <t>Josef Sabau</t>
  </si>
  <si>
    <t>…y pidiendo que se dejase i Los «uscriptores á la Historia general de España del Padre los griegos el derecho de oponerse á su nombramiento. 1 Juan de Mariana, ¡lustrada.por el Dr. D. Josef Sabau, y alcanza El infrascrito debe en esta ocasión hacer observar, que nunca hasta lá muerte del Sr. Rey D. Cirios 111, acudirán á recoger el ha ocultado á los plenipotenciarios de las Potencias aliadas, qu; tomo 17 y adelantar el. importe del 2.0 á las librerías…</t>
  </si>
  <si>
    <t>Sabran</t>
  </si>
  <si>
    <t>…gor contra los atiíb: restricción alguna, y habiendo contestado que sí, leyó la fórmu oí del pueblq, cuyo patriotismo no dejaba de causar temor 4 loe la, y,contestaron lo juro, el conde Sabran, el duquede Feltre, el { ombres de bien. Sin embargo, como los esfuerzos del Ministerio ; conde Lagarde y el vicealmirante conde Verhüel. no son todavía suficientes para reprimir la liceicii de la impred*^. . ■ \ El presidente leyó después el menságe de la Cá…</t>
  </si>
  <si>
    <t>Saez, Tiburcio</t>
  </si>
  <si>
    <t>Tiburcio Saez</t>
  </si>
  <si>
    <t>…ido en todas- partes el azote de los republicanos: de Cruces pensionadas de número de la Real orden deCátlos ni, " manera que si la aleve conducta de Santana y la crédüiá generosi D. Tiburcio Saez. dad con que el caudillo español dió libertad ¿ él y á sus tropas el D. Gaspar Remisa. 21 de Agosto, no nos explicarán los antecedentes del resultado D. Josef López Juana Pimlla. que venios, seria preciso reconocer en ladefensa de lós republica D. Antonio Mar…</t>
  </si>
  <si>
    <t>Saez, Víctor Damian</t>
  </si>
  <si>
    <t>Víctor Damian Saez</t>
  </si>
  <si>
    <t>…omos dueños de Argel: el Dey ha sali berana (i); el expresado arcediano dijo qué él R. obispo de aque do de la ciudad, dejándola en el mayor desorden; y con todas la» lla diócesis D. Víctor Damian Saez no podía verificar por sí mis tropas que pudo reunir se ha dirigido á Constan tina, í fin de con mo esta religiosa cerempnia á causa de sus dolencias: concluida la tinuar la guerra. La escuadra atacará dentro de pocos dias á Bona bendición y sueltos ¿una seña…</t>
  </si>
  <si>
    <t>Sagastibelza, Miguel</t>
  </si>
  <si>
    <t>Miguel Sagastibelza</t>
  </si>
  <si>
    <t>…comisión redactase el proyec oficio dei8 del corriente me da parte desde Echalar, de que ha to de ley .pata la separación, de las dos divisiones del reino.” biéndole noticiado el teniente D. Miguel Sagastibelza, comandan __El día ,4 del actual; ha;dado el Rey de los Países-Bajos un te de los puestos avanzados, que los rebeldes se habían adelantado decreto,en el.cual declara, que para proveer al mejor gobierno hasta la altura llamada Lus tres Mojones, y se dirigian h…</t>
  </si>
  <si>
    <t>Sai, F. Gregorio de</t>
  </si>
  <si>
    <t>F. Gregorio de Sai</t>
  </si>
  <si>
    <t>…ero. (_Losds otra yosecuenoias do la Seriúria Santa. y Pascua de BÁsarrccáonyparaficha, la llevan anotada, m la provincia 6 pueblo ¿ qm córteSi fn*seado»jeni verso cásteUaaó, por. D. F. Gregorio de Sai^:&gt;cuarta panden.) . ediciott::afiad¡da con loa consideraciones ^ ofrecimientos: para vi-* ' -íí'.t tt.í; sitar Jaa.'Crñces de la vía sacra.. Se hallar446 rs.ien pasta ctt'lá5 liAiAva.__Vitoria. Trigo, fanega 27 i 28 rs.: maíz 26 r'ces brezías:de¡Hurtado y doM…</t>
  </si>
  <si>
    <t>Sai, Francisco</t>
  </si>
  <si>
    <t>Francisco Sai</t>
  </si>
  <si>
    <t>t%6 Sm. Ttuda d¿ Jáuret i hipe* — VAt.'iNciAwal/trnMtr. Trigo det io&gt;4 i i^ pesos el cahizi -muz -*—•—........j ••»*»•»*•••*** "•* : D. Francisco Sai inas. ■ 4 9: cebada 44: vino-tinto añejó 4 ioo pesos tonel da-100 &lt;án« Málaga......... D.Juan Bautista Mongrand. aros. ' - C i ■ : ; . f. JILi//o«&lt;i '(«i Pañis*).. nDi'Martin Mayo!. : Valencia. Arroz de í a 4 14 pesóí lá- carga: trigo de Castilla Menorca (en…</t>
  </si>
  <si>
    <t>SaiftiégÓ'VerhiMtúéh</t>
  </si>
  <si>
    <t>…emplo, conrfgió'tasfiirar amaríit los Paises-Bajos á los déscehdietites ■ de ’ lós hermanos j hermanas Rey, acrecentar el número de sús buenos y útiles vasallo*, y có^ de su padre D. SaiftiégÓ'VerhiMtúéh , y otro de iguaf cántídád a opersr de todos modos al esplendor y gloria dc'la lUciton español» los deséefidientes de ltó’ hermanos y hermanas de su abuelo matéri que pattcúecia. - .-4 ^ wt obel ¿o llamado ’D.1 Henfí^ue JoseF ibaegíérts. Los qué se ’Halién co…</t>
  </si>
  <si>
    <t>Saint-Haya, Felipe</t>
  </si>
  <si>
    <t>Felipe Saint-Haya</t>
  </si>
  <si>
    <t>…ambién sé di número; 15 supernumerarias; y -profesaron los Excmos. Sres. du ce que el barón de Wesemberg,. embajador de Austria en el que de S. Lorenzo, D. José María Carvajal,, y D. Felipe Saint-Haya, es el que ha decidido al Ref de losPaises-Bajos á no acep Marc, y los condes de. Lafigueira y de Chinchón. Concluida esta tar el armisticio. solemne é imponente ceremonia, besó toda la Asamblea la mano «El ejército holandés sé ~ha reforzado mucho eon la juve…</t>
  </si>
  <si>
    <t>Sainz, Bartolomé</t>
  </si>
  <si>
    <t>Bartolomé Sainz</t>
  </si>
  <si>
    <t>…de ¡provincia dónde sé ad mismo; y mitirán vales Reales para la renovación que va á ejecutarse. Los de go pesos en igual húmero de días»cóhtados desde el i f Avila-i............. D. Bartolomé Sainz dé Prado.al go del expresado mes de Junio todos inclusive. Badajoz,.................... D. Josef Chico. Los Vales que no fuesen presentados en süs respectivas épocas* Barcelona...................... ID Mariano F¡güeras y Pou.no serán admitidos hasta concluida…</t>
  </si>
  <si>
    <t>Sajónia-Cobourg, Leopoldo de</t>
  </si>
  <si>
    <t>Leopoldo de Sajónia-Cobourg</t>
  </si>
  <si>
    <t>…el duque de - We- perpetua de ídem ó 5J. llington, el duque de Cumberland, el de Cambridge ,.el de Glo- »___Se ha sabido la llegada al Cabo de Buena-Espetanza de tres cester y el príncipe Leopoldo de Sajónia-Cobourg ; dé. io3 gene jóvenes misioneros1; que son los primeros de la com pañía de mirales, 148 tenientes generales, 241 mayores-generales,'295 coro? siones evangélicas :de Francia pára los pueblos infieles. Después neles, 78Ó tenientes coróneles, 910 mayores, 1,709…</t>
  </si>
  <si>
    <t>Sajonia-Cobourg, Leopoldo de</t>
  </si>
  <si>
    <t>Leopoldo de Sajonia-Cobourg</t>
  </si>
  <si>
    <t>…olandeses..................... 38,830riódico que recibe las noticias del ministerio de Negocios extrangexos dice lo contrario: Suecos................................ 14,238 23 »E1 príncipe Leopoldo de Sajonia-Cobourg acaba de manifes Exportación total........... 51.814,538 4 tar su resolución acerca de negarse á admitir la soberanía de la Grecia , á menos que no se le conceda un aumento de territorio, Exceso de lá exportación. 11.015,972 19 y se pongan á su disposición es…</t>
  </si>
  <si>
    <t>…ocumentos los dos primeros manifiestan los moti vos que han movido á la corta aliadas á ofrecer la soberanía de Señor 1 Nada a mu glorioso para un Monarca, ni hada a tan Grecia al príncipe Leopoldo de Sajonia-Cobourg, asi como lu aprec&lt;ab!e á los pueblos que la divina Providencia ha confado i proposiciones que á «te fin le ha dirigido la Junta; del tercer» su gobierno, como U conservación de la paz, don precio» y di aparece que S. A. R. ha admitido la oferta y la contesta…</t>
  </si>
  <si>
    <t>Sajonia-Cobourgo, Leopoldo de</t>
  </si>
  <si>
    <t>Leopoldo de Sajonia-Cobourgo</t>
  </si>
  <si>
    <t>…iisiasmo, de viva el Rey , viva la Reiva y vira Habiendo elegido las tres cortes aliadas para soberano de Gre nuestro gobernador. Concluida la'función hubo música en la pla cia ai príncipe Leopoldo de Sajonia-Cobourgo, él plenipotencia-* za de S. Antonio,.fréúté la casa de S. E- *1 señor gobernador, la ricrfranees llamó la atención de los otros dos individuos que asis queiluego se dirigió á. otros puntos, de la ciudad y a las posadas de tían J la- conferencia, hacia la sit…</t>
  </si>
  <si>
    <t>Sajonia-Coburgo, Leopoldo de</t>
  </si>
  <si>
    <t>Leopoldo de Sajonia-Coburgo</t>
  </si>
  <si>
    <t>…iplomáticos: siempre temen comprometerse: nada se les á millón y medio de francos. (G. de F.) puede sacar. Por fortuna tenemos en el dia buenos noticieros: tan ____ Se dice que el príncipe Leopoldo de Sajonia-Coburgo *erá bien instruidos como esos caballeros, de lo que'pasa, son, gracias á Rey de Bélgica. En este caso se casaría con una hija del duque de Dios, mucho menos reservados: tienen gusto particular en comuni Orleans. Sin embargo hay mucho partido á favor del cond…</t>
  </si>
  <si>
    <t>Sakrewski</t>
  </si>
  <si>
    <t>…a parte á dotar la academia que debe fundarse en Pesta, — „.E1 Emperador de Rusia ha nombrado al ayudante general y lo restante para socorrer las necesidades de algunos pueblos de conde Sakrewski, ministro del interior, presidente de la comisión Hungría. En las últimas sesiones se ha tratado con mucha deten central encargada de contener los progresos del colera-morbus. El ción sobre el uso exclusivo de la lengua húngara en los negocios Ministro deberá…</t>
  </si>
  <si>
    <t>Sal, Manuel</t>
  </si>
  <si>
    <t>Manuel Sal</t>
  </si>
  <si>
    <t>…s estudiantes;pobres qué siguen ? . £1 Cristo de la Paz, por Carmona, zo rs. arta carrera en la,universidad de Santiago, se, han in-, . Ocho vistas del Real sitio de Aranjuez, por D. Manuel Sal . TCrtidO«l»i»l SUSWSSSMtjsi'lSM»1** ISMtsaf #*rSH»*M«*M ISSMSISSM»*» vador Carmona, Selma y otros buenos profesores, cada estampa Segomia. ■ . , : „• ... r-iO.CM. ' £n socorro de varios cstablecimientos. de Jbenefi- - Dos vistas en pliego marca mayor ;de la…</t>
  </si>
  <si>
    <t>Sala, Juan</t>
  </si>
  <si>
    <t>Juan Sala</t>
  </si>
  <si>
    <t>…de guerra austríaco Húsar, de mismo autor. Málaga.. . Breve compendio de la ilustración del derecho Real de Espa» Cáliz 19 id. Fragata, paquete de vapor ingles Echo, capitán ña de D. Juan Sala, por D. Francisco González: un tomito en J. Vint, de Corfú, Malta y Gibraltar con la correspondencia. 8.° Se vende en la librería de Hurtado, á 6 rs. en rústica y 8 en Li. ai. Bergantín americano Agemria, capitán C. ChafFusj pasta. de Santiago de Cuba, con fr…</t>
  </si>
  <si>
    <t>Salazar, Ignacio de Zavala y</t>
  </si>
  <si>
    <t>Ignacio de Zavala y Salazar</t>
  </si>
  <si>
    <t>…itud', han coñvenido en que el culto de lá Excmó. Sr. duque dé Granada de Ega, los condes del Valle y TÓligiloh católícaíéprófesará en el ñüeyo Estado públicamente y Moriterron, y D. Ignacio de Zavala y Salazar, marchando con con plena libertad;que se respetarán sus propiedades; queJosobis- ellos • su secretario de ;juntas y diputaciones D. Juan Bautista de pWá cóHtinuarán *jéreiehdórsú minisftfuó; y gozarán íntegramente Arriéabalaga. JosdeMthós' y priVíítgiós que d…</t>
  </si>
  <si>
    <t>Salcedo, Antonio</t>
  </si>
  <si>
    <t>Antonio Salcedo</t>
  </si>
  <si>
    <t>…ñor nombrar párauna ración de la iglesia catedral de Adicional al reglamento para el cuerdo' de Ingenieros, rustica Guadix , vacante por muerte de D. Manuel García Baquero, i 4 ;■ D. Antonio Salcedo; para otra de la catedral;de Canaria, por as Adicional de-reemplazos del ejército én 1817,4.?,“ rústica censo de Di Antonio Porlier, y no haber tomado posesión Don a rs i (Se continuará^) ' 1 t/.« Francisco Mendoza,[ í D. Pedro Manrique de Lara; para una medi…</t>
  </si>
  <si>
    <t>…vo una conferencia CO'n el general Díebirsch, de Gitadix , vacante-par’fallecimiento, de D. Manuel García Sa quien pasó en seguida el Danubio por Satounow, dirigiéndose á quero, á D. Antonio Salcedo: para una media ración de la cate Donbassar, en donde debía hacer cuatro dias de cuarentena, mien dral de Cuenca , vacame por promoción de D. Antolin Antonio tras que el cuartel general del ejército de Romelia la hará entera González , á D. Josef Agustín Parr…</t>
  </si>
  <si>
    <t>Salcedo, Antonio Martínez</t>
  </si>
  <si>
    <t>Antonio Martínez Salcedo</t>
  </si>
  <si>
    <t>…uricio Cirios Onís. lucionarios, cuando discurren sobre el suceso deque hablamos. F). Josef María del Castillo. Todas se dirigen ¿ persuadir la seguridad de la república mejicana; D. Antonio Martínez Salcedo. pero no debemos extendernos mas en su refutación. -Lo que es 1» D. Francisco Antonio González.</t>
  </si>
  <si>
    <t>Salidas, Rey</t>
  </si>
  <si>
    <t>Rey Salidas</t>
  </si>
  <si>
    <t>…franceses se hallan en tranquila posesión de Oran y Bona. D. Gabriel de Aristizabai, pasó en 1784 á Consta ntinop la con regalos para el Gran Señor, á fin de afirmar la paz que el Sr. Rey Salidas. D. Carlos 111 acababa de ajustar con la Turquía, y-de inspirar Barcelona. Agosto 12. Bergantín espafiol de guerra Realista, confianza á nuestro comercio de Levante. Al regreso hizo' la es para Mahon. L(. 17. Goleta de guerra id, Mabnesa, para Mahon. cuadra s…</t>
  </si>
  <si>
    <t>Salinas, Francisco</t>
  </si>
  <si>
    <t>Francisco Salinas</t>
  </si>
  <si>
    <t>…la misma clase de deu Jaeti............... ....v., Sres- Viuda de Jauret é hijos. da no trasferible, y los residuos de inscripciones procedentes del León................ ........ D. Francisco Salinas. Complementó de capitales, expedidos, todos con fecha 1de Abril Málaga............ D. Juan Bautista Mongiand. de este año, se presentarán en Madrid en la contaduría de la Real MallorcaiPalmaj. D. Martin MayoL Caja de Amortización, y én las respectivas comisio…</t>
  </si>
  <si>
    <t>Salmón, Manuel González</t>
  </si>
  <si>
    <t>Manuel González Salmón</t>
  </si>
  <si>
    <t>…a se haya declarado á los pueblos estar en todo ó en Teniendo en consideración los distinguidos antiguos servicios parte exentos de hacerlas, bien por no haber terreno alguno á de D. Manuel González Salmón, y los que ha contraido dcsempe- propósito para ellas, bien por tener ya el número de que es sus fiando interinamente por mucho tiempo y en circunstancias difí ceptible, y no haber mas necesidad que reponer los que se mue ciles el Cargo de mi primer Secretari…</t>
  </si>
  <si>
    <t>Saltonn</t>
  </si>
  <si>
    <t>…pitcisados á desconocer discusión, en la que hablaron con mucho fuego el lord Gode los principios generales de sus aliados momentáneos, y de manifes rich, el duque deRichemond, el lord Saltonn y el conde de tar la repugnancia que tenían en hacer casa alguna que pudiese Stanhope, quien propuso una adición concebida en estos términos: afectar la,estabilidad de.(la.actual administración: por otra parte »La Camara ve con él mas profundo dolor, y la may…</t>
  </si>
  <si>
    <t>Saluzzo, Cesare</t>
  </si>
  <si>
    <t>Cesare Saluzzo</t>
  </si>
  <si>
    <t>…duró hasta el 29. Turin i.° de Enero de i83o.=E1 marques Alfieri di Sostegno, Valencia 7 de id. Laudes españoles S. Antonio y S. Cayetano, sumiller.de la Persona, presidente.ssEl caballero Cesare Saluzzo. patrones .'vi. Bauza y D. Floresr, de Palma en Mallorca. Mani =EÍ secretario perpetuo, director.=Monticoni, secretario pro fiestan que á su salida dejaban en aquella bahía sobre 350 embar fesor. caciones , trasportes de la expedición francesa,entre ellas sei…</t>
  </si>
  <si>
    <t>Salva</t>
  </si>
  <si>
    <t>…ig.erD. Francisco Marin.=D. Josef Hevia y Noriega.=D. Fran delito de piratería; pero en el caso de que no hubieren apresado cisco Javier Aiicll.nD. J,osef Cavanilles.=:Regjstrada: D. Salva ningún buque, debereis asegurar la tripulación, despachar ¡os pa dor María Granés.=Tcnicnte Canciller mayor ; D. Salvador Ma peles al tribunal del Almirantazgo, y darme cuenta inmediatamen rta Granés. . ,■ te de lo ocurrido. =(.F/V/m&lt;íJo. )= C. E. Fleming, vi…</t>
  </si>
  <si>
    <t>…s ,pr ¡nciptH Puig.s=D. Francisco MarinsD. Joscf Hcvia y Horiega.=D. Eran-) lesgefes ;MM/,ris: nosotros Jfallotd* yerno*.«tu cisco Javier AdclLscD. Josef Cavanilles.ssRcgistrada:: D. Salva—- poes que!todasttoadyuvemba4 jaofeolidai-y ht*cfrffliiyrchar l^,ip^ dor María Granés^cTeniente Canciller mayor: D.. Salvador Ma-¡ títucionei) &gt;establecida» ,.par» qué-jde «ste modoi fe píente ía.narifefo ría Grané». ■ • --■■í-io '{ . •- ■ -&gt;:'J digna.detallo…</t>
  </si>
  <si>
    <t>Sampayo, Jacinto</t>
  </si>
  <si>
    <t>Jacinto Sampayo</t>
  </si>
  <si>
    <t>…mara, en que se tratase de la miseria pú en el arzobispado de Santiago, por el de D. Benito de Castro y blica , se viesen en la Cámara entera formada en comisión, para Barbeyto, á D. Jacinto Sampayo: para el arcedianato de Benamaexaminar las causas de esta miseria, y los remedios que convenia riel, dignidad de la catedral de León, por promoción de D. Ma adoptar.” tías Sola al de Belchite de la santa iglesia metropolitana de Zara Mr. Saddler procuró demos…</t>
  </si>
  <si>
    <t>SampeUyo, Mamiel Ftancisco de</t>
  </si>
  <si>
    <t>Mamiel Ftancisco de SampeUyo</t>
  </si>
  <si>
    <t>…—También han felicitado a S. M. por su efectuado enlacé laV.po- . cribano Casado , , á ibstancia. ¡dé, los síndicos de ala testamentaria mjsionesrsiguientes y ... concursada; del Sr. D. Mamiel Ftancisco de SampeUyo, se inunda _ Por ¿1 Excmo. ayuntamiento y Real consulado de Cadif los; que todos loi que tengandétra» libradas por D.i Liáis de la Piedta, Excmos. Srés. duque deHíjar y conde d¿ Guaqui, y los Sres. n^rr residente en Bruselas ■, Ó por sn apoderada én ¡España D…</t>
  </si>
  <si>
    <t>San, Josef</t>
  </si>
  <si>
    <t>Josef San</t>
  </si>
  <si>
    <t>…to de D. Pantaleon García y de D. Santiago Gordíllo , ambos, bles de Andrinópolis que el bajá de Scútari no entraría en la ciu vecinos de Chilecito, y yernos del arriba mencionado D. Josef San dad, ni tendrían qiíe tpmer -ñmguna persecución ínterin cumplie Román f los cuales llegaron en fuga á Catamarca, á mas de Jos sen fielmente los deberes de vasallos respecto ál Sultan.su amo. muchos que han logrado escapar de las garras de esta fiera, y ase El…</t>
  </si>
  <si>
    <t>Sancha, Matéalo</t>
  </si>
  <si>
    <t>Matéalo Sancha</t>
  </si>
  <si>
    <t>…cote alivio? - zacean España ; sc ha. servido S.. M; resolver y mendaz, que que -■ Jim SO- ■'{ de abolido y prohibido absolutamente el comercio libre del taba Losmédicoe de Cáman D. Matéalo Sancha» Raboto y Do* co en el puerto de Cádiz, á excepción del que comprado por la Pedro Castelló han dedo et paitesifeUMKai, Real Hacienda se aplique ár las Reales fábricas, vendiéndose so El Rey nuestro Sefior haseguioo con alivio desda ayer; se lo» lamente estanc…</t>
  </si>
  <si>
    <t>Sánchez, Josef María</t>
  </si>
  <si>
    <t>Josef María Sánchez</t>
  </si>
  <si>
    <t>…Rojas; D. Ignacio García de la Mora, D. Hilario á las necesidades de un pueblo ilustrado, industrioso y empren Benitez, D. Miguel Villegas, D. Pedro Silva, y el presbítero dedor. D. Josef María Sánchez (tódos diputados del congreso.)** «Tais han sido, Señor, loa objatot mas importantes de nues Recordamos que este indigno sacerdote fue el que en el afio</t>
  </si>
  <si>
    <t>Sánchez, Manuel Isidoro Perez</t>
  </si>
  <si>
    <t>Manuel Isidoro Perez Sánchez</t>
  </si>
  <si>
    <t>…orme á lo resuelto por el Rey nuestro Señor se adjudi Hizo de Prelado en esta función el limo. Sr. Obispo de Oa- cará por remate público, á la proposición ó proposiciones mas jaca D. Manuel Isidoro Perez Sánchez: asistió como alcalde de ventajosas que hagan los fabricantes del reino, la provisión de casa y corte D. Josef Zorrilla, y acompañó de orden de S. M. al 14435 morriones; 8662 cartucheras; 7004 correas para las mis marques de Campo Santo, que era el mayordomo…</t>
  </si>
  <si>
    <t>Sanchez.Ricfj, Antonio</t>
  </si>
  <si>
    <t>Antonio Sanchez.Ricfj</t>
  </si>
  <si>
    <t>…^a-t ncaité^ 98 rsl-antiba: vino' cía: para.-otra de la cátedra} dePlascncia, Vacante por fallecimien- d ¿4 IA'.-' ‘-‘'-i- irs 1 ssbtíos r.¡ óliia on • to de D.Juan Gómez Ribera,4 D. Antonio Sanchez.Ricfj: para -Tssf.v-Tiigode &lt;4 4 ij;n.&lt;lfabéé: vinodc tjá i4n.ardps.de la’catedral dcSatAander,vacantes por Fallecimiento deDon Miguel Panoorvo yD. Rafael Gallardo , á ;D, JoseF Antopio ^a-, -Kgoj .Tikoi.jont traen:nicéfars. «iToba.'' -lom.mo y D. Juan Ortit: .y pa…</t>
  </si>
  <si>
    <t>Sancho, Josef Urbano</t>
  </si>
  <si>
    <t>Josef Urbano Sancho</t>
  </si>
  <si>
    <t>…penas hablan mas que de !os asunfOíJ D. Josef de Vargas,. á D. Tadeo Rico, Bononat. de Francia. El Morning-Post elogiaáS. M. Cárl'ósx, á quien .Asimismo se ba se.rvjdo trasladar á D. Josef Urbano Sancho, llama ¡«hombre virtuoso, y honrado, cristiano piadoso, Monarca alcalde.mayor.de.Valladolid,á la vara.de la ciudad deOribuela, y «lleno de bondad py.cuya memoria puede que algún día haga der- á D. Luis Antonio del Cmipo, que lo es de la de Granada, á la «ramá…</t>
  </si>
  <si>
    <t>Sanchqz, Manuel Amero</t>
  </si>
  <si>
    <t>Manuel Amero Sanchqz</t>
  </si>
  <si>
    <t>…&lt;fe Abril de 183o. ;■ &lt;i:a■j■ ¿; . * ■' :-1 '■■■’■ ■ - - - ■ • ■ . - f r • - . ¡ f »: A &lt;; 1:1 a de madrik l LÍ •; ♦. ; rt: ¡. •, * f. • f. •;. &lt; - • f'• ; f ARTICUÍO DE, OFtdO. y D. Manuel Amero Sanchqz. Cañas:para..upacapellanía de Seño res Reyes Nuevos de la misma ciudad ;.ppr muerte de Di, Josef VAKTES Í&gt;EI ESTADO DE IA SALUD DE 8*. A, Fernandez de Liencres , á D. Julián Fernandez Sorillo': pañi otras dos capellanías de S. Fernando de la ciudad de Sevilla…</t>
  </si>
  <si>
    <t>Sánjurjo, Rodrigo</t>
  </si>
  <si>
    <t>Rodrigo Sánjurjo</t>
  </si>
  <si>
    <t>…su comercio, y convertida en llas, promovida y llevada á cabo, pocos años há, por el benemé- - triste objeto de compasión para todos los españoles. rito corregidor de Mancha Real D. Rodrigo Sánjurjo, comisio nado también por el Sr. gobernador del Consejo. S. M., á cuyas CAMBIOS UBL DIA. *' Reales manos ha sido elevada el acta de reconciliación de Villa- Lóndres 36I á _.Paris 15 16 papel.__Santanderfpor roo sequilla, se ha dignado por Real orden de 13 de…</t>
  </si>
  <si>
    <t>Sansón, Josef</t>
  </si>
  <si>
    <t>Josef Sansón</t>
  </si>
  <si>
    <t>…Vierta sj de Setiembre. Matías del Castillo Iriarite,i D. Gumersindo Moratin y á Don El conde de Lebzeltern, consejero íntimo, uno de nuestros Lorenzo Pastor; y para Secretario i D. Josef Sansón; siendo al mas. distinguidos diplomáticos, ha sido nombiado Ministro pleni mismo tiempo la soberana voluntad de S.' M. que la junta esté ce potenciario y Enviado extraordinario cerca del Rey de las Dosñida 4 la, funciones que se contienen en la instrucción si…</t>
  </si>
  <si>
    <t>Santana</t>
  </si>
  <si>
    <t>…con la leña ^cochini y pidiendo la variación de minisUot&amp;c. En esta variación inespe llas, ciento pies y escorpiones; el palo de tinte, si viene en haces, rada ha tenido parte el general Santana. Dice el Qensor de Verasuele traer hasta serpientes. Cada imcr de estos insectos y animales cruz que los yucatecos no habían querido recibir al señor Zj.vala, perjudica de distinto modp, y como ^yeces es crecido el número que écababa de regresar á aquella pla…</t>
  </si>
  <si>
    <t>Santander</t>
  </si>
  <si>
    <t>18 de Setiembre de 183o. Nám. i i 3. Sabado GACETA DE MADRID. ; ( ; ARTICULO DE OFICIO. Hace tiempo que reside en esta el general Santander, que se ha captado el aprecio general por la modestia y amabilidad de su Con motivo del fallecimiento del Duque Guillermo Federico carácter. Mr. de Huntboldt es el que principalmente ha tomado ¿Felipe de Wurtemberg, ha resuelto S. M. que la corte se vista su…</t>
  </si>
  <si>
    <t>Santanr</t>
  </si>
  <si>
    <t>…ferfecto~de un hombre honrado-, un ñoles que restan en iá federación, y la&gt;cxfulsifmde fQdotJiiA 6tan? tonto-'enc8.p á 10 rsbsntrústica y i t en .pasta. Obra moral, útil á cus- El general Santanr,, después de-habéi intentado en.yapo ppori toda 'dase dépersov-íff, y.-álospadresl de-familia para inspirará sus nerse al plan del ejército,-ds. Jalapa, *e ba&gt;i|jetirado;,á isú baqicüd* hijos sentimientos i sdias morales. Se vende en las librerías de Es¿ espe…</t>
  </si>
  <si>
    <t>Santiago</t>
  </si>
  <si>
    <t>…Puer Continúa el catálogo de las obras de S. M. que se hallan de ventato Cabello, cuyo mando ha confiado á uno desús mejores amigos,el en el despacho y almacén de la imprenta Real.coronel Santiago, y algunos de sus partidarios. Sin embargo, po drá suceder que todo se concluya muy pronto por negociaciones, Poetas castellanos por Fernandez, 20 tomos la colección, pa porque Paez comienza ya á perder la confianza de los principales pel r46 rs., rústica 166…</t>
  </si>
  <si>
    <t>…cer dentro del término de Ferrol. Trigo dé 50 £ 5a rs. fanega: cebada y centeno de 30 un mes. £ 32: maíz de 38 á 40: vino de 18 á 38 rs. arroba. —cita y emplaza i lo* parientes de D. Santiago -Miguel de Orense. Trigo £ 45-tí*.fanega: maíz £ 15: vino i 60 rs. el Haedó , que falleció en el hospital General de esta corte en 13 de moyo ó carga. ■ ■■■ *_■ !■■ r'-. MarTO.de :327j y fue natural de Reciñes, obispado de Saotoiider; Tujk Trigo de r4ii ij rs…</t>
  </si>
  <si>
    <t>…esta villa, y en su posada, necientes al Rey nuestro Señor. él día 2 2 del corriente Agosto, á las nueve de la mañana, á todos los interesado* y acreedores á la testamentaría del Sr. D. Santiago En pliego de marca imperial. Las exequias de Julio César, Ramón de Ccverio, que radica en la escribanía del número de pintadas por J. Lanfranco, grabadas por B. Ametller, 160 rs. Mejía. S. Ildefonso recibiendo de mano de la Santísima Virgen una .------Para dar c…</t>
  </si>
  <si>
    <t>…efímero cuento desastroso .poder.. — Se cita á los que tengan derecho á los bienes que quedaron El.18 fueron embarcados en la ría de Bayona la mayor parte por muerte iniciada -i*. D. Santiago. Villanucva y Monreal, na •de los- eémaradas de Mina, y á las doce del dia: ya salieron hacia tural déla ciudad de Pamplona, ocurrida el .dia 2 del comente Dax , para'jdesde álli pasar á Perigueux por Mont-Marsan y-Botir- mes, para que deliro de go dias compa…</t>
  </si>
  <si>
    <t>Santos, J. de</t>
  </si>
  <si>
    <t>J. de Santos</t>
  </si>
  <si>
    <t>…te, hay. un derecho inconcuso Sumario de la Historia eclesiástica, en verso , por el P. J. para recusar á todos los viageros que vengan atestiguando la opi F- Isla , aumentado por D. J. de Santos , á que sigue el suma nión general de . los países extrangeros; y este derecho sera-ejerci rió de la Historia de España del mismo P.'Isía, corregido y en do con mucha, mis razón cuando se trate de los reinos sujetos al mendado en esta tercera edición. Se hall…</t>
  </si>
  <si>
    <t>Sanz, Antonio</t>
  </si>
  <si>
    <t>Antonio Sanz</t>
  </si>
  <si>
    <t>…cial los al mas puntual y exacto desempeño de tan honrosa y protección están puestas dichas Reales obras. Al llegar la proce Real comisión. . , sión á la náfora se presentó el Dr. D. Antonio Sanz, dignidad arcediano de Borriol en la ata. iglesia catedral de Torios*, encar Madrid 19 de Julio. gado de la bendición, por súplica de dicho director, quien le npa- Lo mas interesante que" traen los periódicos franceses, con re nifestó el deseo de que esta máq…</t>
  </si>
  <si>
    <t>Sanz, Gabriel</t>
  </si>
  <si>
    <t>Gabriel Sanz</t>
  </si>
  <si>
    <t>…capaces de remediar muchos males; tonio Navarro: para una capellanía de número y coro de la mis y que ya se habian dado órdenes para que en Dublin se abriesen ma , por ascenso de D. Gabriel Sanz á ración de ella, á D. Pablo varios hospitales. García: para la canongía de cardenal mayor dignidad de la santt E" la Cámara de los Comunes se recibieron muchas peticio iglesia metropolitana de Santiago, por fallecimiento de D. Juan nes relativas á la miseria…</t>
  </si>
  <si>
    <t>Sanz, Matías</t>
  </si>
  <si>
    <t>Matías Sanz</t>
  </si>
  <si>
    <t>…. Cugat del Valles de la congregación - .VfAKCZA. ’’’ benedictina claustral-1 arracoiiense y Ccsáraugustana, en Cataluña; por fallecimiento de D» Andrés dé Cásaus y -Torres. - . A D. Matías Sanz para una canóngía de la iglesia colegi»l de S; Felipe de Játiva , dipeesis de Valencia, vacante por fallecimien - Bolsa de hoy. Cinco por 100 consolidados 109 .f. 5 c. Ac to de D.Josef Borja;-' ciones del banco 1890. Empréstito Real de España i 8 jl. Renta A…</t>
  </si>
  <si>
    <t>Sarmiento</t>
  </si>
  <si>
    <t>…ciones de 89 almas que nombran ;cqrrespon4ient¡t¡'■'*&lt;=■Ei día- i&amp;,se -celebró en la misnla iglesia-di Santa- Clara la so-s- diputados. iemne misa: de .Réquiem , copipuesta por el:caballero Sarmiento^ •• ' XKAkCIA. " ; ■ practicándose ademas las ceremonias de uso énsemejantes funerales. : ' París 15 de Diciembre. . - Df,de Jarocho de la.: mañana concurrieron las religiones mendicantes á cantar los responsos. A la$ diez , reuhidoel cuerpo Lord Granville, n…</t>
  </si>
  <si>
    <t>Sartorio, Josef</t>
  </si>
  <si>
    <t>Josef Sartorio</t>
  </si>
  <si>
    <t>…yan. que no lograron las armas Contrarias. Vencedores Ios-Realistas en Excmo. Sr. D. Josef María de Arjona. el camino de Altamira y en Tamaulipas, é invencibles y cubiertos Excmo. Sr. D. Josef Sartorio. de gloria inmortal én la bárra de Tampicó bajo el litando de Váz Excmo. Sr. D, Josef Qiievedo. quez, han sido en todas- partes el azote de los republicanos: de Cruces pensionadas de número de la Real orden deCátlos ni, " manera que si la aleve conducta de Sa…</t>
  </si>
  <si>
    <t>Satur, Francisco</t>
  </si>
  <si>
    <t>Francisco Satur</t>
  </si>
  <si>
    <t>….■1 Se cita á todas las personas que se crean con derecho á los de un cuerpo: áesta sigue el desaliento del ejército: á el desaliento bienes cedidos en favor de sus acreedores por D. Francisco Satur del ejército sucede la pérdida de una batalla principal, y tras de nino Muñoz, vecino de la villa de Mansilla de la Sierra, en la la pérdida deda batalla principal se presenta un cambio total,en, provincia de Soria, y residente en la ciudad de Cáceres, para q…</t>
  </si>
  <si>
    <t>Scefens</t>
  </si>
  <si>
    <t>…de Ja iglesia unida unas 300 personas, las cuales nombraron ¡una-^i— lo* álbüuieses. No había podido llegar á tiempo de socorrer á su utacion , ¿cuya cabeza se hallaba.él célebre .profesor Scefens. hijo que se hallaba cercado en Janiiw; de cuyas resultas cayó en Í stadipptación ha presentado al Rey una exposición, etf ia cual -poder de los albaneses. Parece que lai plaza carecía de víveres. suplicabais. M. se restableciese la antigua iglesia luterana'-…</t>
  </si>
  <si>
    <t>Scgun-, S. B.</t>
  </si>
  <si>
    <t>S. B. Scgun-</t>
  </si>
  <si>
    <t>…acción de gracia para antes y después de -la sagrada comunión, nuestros recursoS'caballares, se ensanchará á la par da estos sin ue se distribuyen en 31 dias: dispuesto por F. B. D. S. B. Scgun- lucernos tributarios dq los extrsngerot. , .;? . /:■» i1 a edición aumentada con el ejercicio para la confesión, y una lá Con el tiempo del reemplazo de la fuerza ,-debía coincidir 3 mina del Santísimo. Se hallará en la librería de Razóla. . la regularización…</t>
  </si>
  <si>
    <t>Schnei</t>
  </si>
  <si>
    <t>…nómoria del: ejércidel interés qué toáiában por tu resta^lecbniénto,” T 1 to expedicionario. Gracias á la munificencia del-Rey, ai noble ín i teres, al zeloiy actividad Maóoh, del.general Schnei_U—Segundke el Correé de Oriente el príncí{je de Polignac ha ’der, y de toaos los ofifeialps que han servido bajo sus órdenes, se dirigido al conde de Capé d’Istria la,carta que sigue: « iban restaurado,Lis plazas- (io Mesenia y de Achaia. Estas dos pro I «Sef…</t>
  </si>
  <si>
    <t>Schneide</t>
  </si>
  <si>
    <t>…júbilo y alegría por. todos mentario con una carta para la Reina, cuya respuesta quería espe los habitantes. - : rar. Traté muy bien á su ayudante; pero aun no me había acabado El general Schneide? ha tenido á bien emplear una parte dé su de vestir, cuando los buques franceses rompieron el fuego. Mandé ejército en reparar las ruinas de Navarino ; y este será uno de los á un ayudante mío á la batería , y mientras le instruía de lo que muchos beneficios…</t>
  </si>
  <si>
    <t>Schneider</t>
  </si>
  <si>
    <t>…ya á que la decisiqn de S. M. Cristianísi nera .que quede terminada en todo el corriente mes de Enero. ma en estos particulares sea favorable á los griegos. El barón de Rouen y el general Schneider han sido comisio Si los miembros de lá comisión científica.prolongan su man nados, sefior Conde, para concertar con V.'E todos los porme sión en este país, como V. E. da á entender, fiada omitirá el go nores de erta Operación, y prestarse; al ejecutarla,-4 to…</t>
  </si>
  <si>
    <t>…la resistencia á su gobierna nos; y en Magne no habian querido reconocer el gobernador (Gaceta de Francia.') nombrado por el presidente- Todos estos obstáculos son de mal ____ El general Schneider , comandante de lis tropas francesas agüero. Añádase á esto qtie Mr. Capo d’Istria no es persona que que se hallan todavía en la florea, ha escrito al Ministro de la agrade ¿ ninguno de los qiie pretenden haber salvado la república, Guerra con fecha del rg de…</t>
  </si>
  <si>
    <t>Scnen, Esteban</t>
  </si>
  <si>
    <t>Esteban Scnen</t>
  </si>
  <si>
    <t>…Pablo Morillo. tonio Crespo Iñigo; y para una canongía de Santander, vacante El arribo de este ejército puso fin a la revolución de Vene por fallecimiento de D. Josef Bar ñola, á D. Esteban Scnen de zuela. La isla de Margarita, úmeo punto que quedaba por pacifi Arza. car, se entregó al general español, que perdonó á los cabecillas VARIEDADES. que quedaron en ella (uno de estos fue el llamado general Arízmendi), y habiendo dejado restablecido el gobier…</t>
  </si>
  <si>
    <t>Scrralde, Josef</t>
  </si>
  <si>
    <t>Josef Scrralde</t>
  </si>
  <si>
    <t>20 D. Tomas González. D. Josef Scrralde. : E ’ 'h™* .1 D. Pedro Castelló. D. Antonio Porro de-UWdi». 'in • . f: 9Ív&gt;-:rr v &gt; ■ í, í j! D. Antonio Daban. ; . P. Francisco Careases. ' nD. Ramón Ortiz Otañez. . . ! ' i' D. Bernardo Rui-Bamba. ' &lt;n,: - ^ -i-*í;í; l - D. Pedro Hurtado;de Corcuera. s ■■■…</t>
  </si>
  <si>
    <t>Sctlía, Príncipe de</t>
  </si>
  <si>
    <t>Príncipe de Sctlía</t>
  </si>
  <si>
    <t>…^ \ C4di*;; f rt 2,138.... 500............ Idem. El Ruy nuestro Señor, en atención al particular mérito y cirf 15.107.. .. 500.:........................... Madrid. cunstanciis del Sr. Príncipe de Sctlía , y al distinguido lustré deéy X 2,ptó.... ,gOOw.*..........: Granada. linage, ha tenido á bien concederle la grandeza de España’ dé pri 10.133.. .. 5°° . Madrid. , . ; ’ V mera clase para sí, sus hijos y sucesores, libre dé lanzas’y mcdiatr . x 2,699.... : .…</t>
  </si>
  <si>
    <t>Se, Hernández</t>
  </si>
  <si>
    <t>Hernández Se</t>
  </si>
  <si>
    <t>…a, fue »Uer-¡ nes celebradas desde cí mes de Marzo hasta el .de Junio de 1828. to en TÓlbSa.'".•■■■' rs*n í'í'¡;,:;í. ■■■! r¡¡ Se.hallarán de venta en. esta^ corte casa-bótica del Sr. Hernández Se avisa al público/ para qer las pecsqnst qUeAe crean cob de de Gregorio, en la librería de Paz y Dávila, 7 en las de las prin recho á! capital de 139franeo*qúé tktdcjíádápxiidin á hace ríe.va cipales capitales dél reino el precio de 4 rs. vn. Se avisa á los so…</t>
  </si>
  <si>
    <t>Se-</t>
  </si>
  <si>
    <t>…ai: victimas de tan fatal de esa unanimidad monárquica que hemos atribuido tantas veces i desgracia. . todo el pueblo español. Dado este primer paso' se sirvió cncarjgar al Excmo. Sr. Se-; No hay temed i o. Todos tienen ya que confesarlo. El sistema cretario de Estado y del Despacho de Gracia, y Justicia la aplica- militar.dé las guerrillas, tan ventajoso como laudable en la guer cion de estos fondos , y en su consecuencia se tomaron por el Mi…</t>
  </si>
  <si>
    <t>Sebas</t>
  </si>
  <si>
    <t>…vora cual, mandando en gefc-lalínea y campamento delJBanl,el 24 de para cañón ^3709 libras; sacos'para -tierra ioó9; faginas alquitra Mayo de í8i 1con sólo; g9- hombres rechazó al general Sebas nadas 200 ; furgones-cargados de útiles-de minadores*y zapadores é tian!, que le atacó con; g9‘obstinadamente. Mandó después otras . instrumentos de artes y oficios 20; fraguas ambulantes-a ; ■ id.'-per muchas-acciones parciales/bátiendoenunas y rechazando en…</t>
  </si>
  <si>
    <t>Sebastian</t>
  </si>
  <si>
    <t>…que ayer, de la Carta.” Entre los comisionados que fueron á llevar este apareciendo en la lid la guardia nacional armada y con su antiguo mensage al Duque de Orleans se contaba al general Sebastian:. uniforme. Los suizos estaban en el Louvre, desde el cual hacían Se hizo notorio por edictos que despues.de un obstinado ata fuego sobre la multitud, y por todas partes presentaba la ciudad que se habia tomado el Louvre, las Tullerías y todos los .puntos el…</t>
  </si>
  <si>
    <t>…s,¿siguientes: r-.por causa de una enfermedad de cuyas resultas se teme piérdala •: «Señar: Son tan-extraordinarios'.lósisucesos que han ocurrido vista: se cree que le sucederá el general Sebastian!. , ¡ á:Vi Mj en- el curso de su importante-vida ,’que solo la mano vi ___Se ostenta en algunos departamentos mucho zelo por despo sible de la Providencia pudo sostenerla con el objeto de cecomrjar á la iglesia de los seminarios, sin los cuales no podría subs…</t>
  </si>
  <si>
    <t>…el Ministerio del mo Comunes que se señalen 970® libras esterlinas por dotación de la Casa Real. Sir II. Parnell dijo que. pedirla se nombrase una comi lo sieiúent'é: •. ... .. El general Sebastian! ha pasado al Ministerio de Negocios ex- sión que informara sobré ello; y quedo señalado el lunes para SU' t rangeros. .... discusión. ■ El mariscal Soult ha sido nombrado ministro de la Guerra, Protocolo de la conferencia de Lóndres de 4 de A oviembre.^ Y el…</t>
  </si>
  <si>
    <t>Sebastiani</t>
  </si>
  <si>
    <t>todos Jos diputados que se habían aproximado al orador, volvie ni remota; son fruto del error. (¡Atención, atención!) Se ha di ron á ocupar sus asientos al ver que el general Sebastiani se enca cho á una gran Potencia que el gobierno de Francia se hallaba do minaba á la tribuna. minado por un partido que no tenia fuerza para hacerse respetar. El general Sebastiani, ministro deNegocios extranjeros:«El Esta Potencia , mejor instruida , sabe ya…</t>
  </si>
  <si>
    <t>Seckser</t>
  </si>
  <si>
    <t>…pitán D. J. Arjona, de Santiago de Cuba y Gibara, con azúcar, rosímilmente saldrían de aquella capital á últimos del mes. Parece café, tabaco y madera; el paquete ingles Osborne, capitán Seckser, ue SS. MM. II. deben pasar por Lintz, Saltzburg, Inspruck y Mí deGibraltar , con la correspondencia; y al siguiente dia dió la ve ?an, adonde piensan llegar al mismo tiempo que SS. MM. Sici la para el Norte. El 27 fondeó el bergantín español S.Simón, ca lian…</t>
  </si>
  <si>
    <t>Secretario</t>
  </si>
  <si>
    <t>…tos habilitados donde están arrendados los Jerechos de Real orden sobre empleados del Resguardo en las puertas. puertas con los comisionados, administradores y empleados en las Ál Sr. Secretario deí Despacho de Gracia y Justicia digo con dependencias de la empresa. De Real orden &amp;c. Madrid 3 de Ma esta fecha lo que sigue: He dado cuenta al Rey nuestro Señor yo de i83o.=Luís López Ballesteros. del expediente instruido i consecuencia de varias represen…</t>
  </si>
  <si>
    <t>…i8go.=Luis López Ballesteros. dé mi Real Hacienda de todas las causas que prevengan en virtud de aprehensión , de oficio ó por demanda fiscal sobre delitos de&gt; Exposición hecha ai Sr. Secretario déV Despacho di Graciay ■ uontrabando y defraudación, en el término preciso de tercero di»1 Justicia por el ayuntamiento de Barcelona. después que esten pendientes en su juzgado, y pondrán en ejecu Exento. Sr.: La Real Pragmática sanción en fuerza de ley dé.…</t>
  </si>
  <si>
    <t>…y que por el ministerio de su cargo. Dios guarde &amp;c. Madrid 20 de Oc de confianza , ponqué todos espeten el mismo resultado’ que noso tubre de i83o.=;Franc¡scoTaded de Calomarde¿=Sr. Secretario del tros. (Globe and Tráveller.) ' '&lt;: Despacho de Estado. ___ _É1 teniente coronel John Blake, de Furvo, católico romano, fue instalado el miércoles último en calidad de corregidor (maire) PARTE NO OFICIAL. de la ciudad de Gailoway. Este es el primer nombram…</t>
  </si>
  <si>
    <t>Seglar, Josef del</t>
  </si>
  <si>
    <t>Josef del Seglar</t>
  </si>
  <si>
    <t>…uará.') '■ Levante.'' ; . '■ Cartagena 14 id. * Bergantín español, de guerra Guadaletéy .: Los suscriptores á las Obras de Miguel de Cervantes Saavecomandante él teniente de navío D. Josef del Seglar , pariMahon. dra ¡acudirán á recoger; el tomo 10, y adelantar el importe del 11 . A visóse ' - 7 último en esta corte,á las librerías de Orea, calle de la Mon El afio pasado falleció abintestato en'Argenteuil, en Francia, tera , 7 de. Escovar, calle de, la Co…</t>
  </si>
  <si>
    <t>Seguier</t>
  </si>
  <si>
    <t>…exposiciones pos teriores i la declaración son de 16 pueblos; cinco ayuntamientos Idem 27. y varios cuerpos así civiles como militares: todas ellas coinciden Presidió la sesión el barón Seguier, que ha sido nombrado absolutamente con las primeras. La comisión opina que todas se vicepresidente de la Cámara. Prestaron juramento Mres. deCoig- depositen en el archivo.” Asi se acordó. ny, de Perigord, de Biron y Levy. En seguida se dió cuenta de varias p…</t>
  </si>
  <si>
    <t>Segura, Domingo Gáréía</t>
  </si>
  <si>
    <t>Domingo Gáréía Segura</t>
  </si>
  <si>
    <t>…al citado'Real decreto de 18 de Marzo. Santiago.............. D. Manuel déla Riva Moreno. ' En la presentación dé esta clase de deuda se observarán, en Segovia....... '.......... D. Domingo Gáréía Segura. cuanto sean aplicables? las tnismás reglas que quedan expresadas :Sevi!¡a................ D. Rafael de laMadrid y de la Torré. pata los Vales Reales, con sola la-diferencia, en cuanto á los Soria........................ D. Felipe Ramón Oyardo. extractos de i…</t>
  </si>
  <si>
    <t>SeiEstado, Josef González</t>
  </si>
  <si>
    <t>Josef González SeiEstado</t>
  </si>
  <si>
    <t>…s, la apertura de canales y otras obras de las capitales de provincia. de ornato y utilidad; satisfechas religiosamente todas las cargas del ------Catón metódico de los niños, por D. Josef González SeiEstado; establecido el sistema de presupuestos y formado él Códi jas, quinta edición. Se hallará á 2 rs, en las librerías de Sanz y go mercantil, con otras muchas acertadas y benéficas medidas i Rodríguez, y por docenas ó cientos se Hará una rebaja, según el que se…</t>
  </si>
  <si>
    <t>Seimour</t>
  </si>
  <si>
    <t>…ue trasladado el cadáver al reemplaza .en sus columnas la de los acontecimientos de Paris. ' lantcon de San Dionisio, habiendo hecho el duelo SS. A A. RRAyer por ja noche llegó el coronel Seimour con pliegos de Bru os Sermos. Sres. duques de Orleans y de Nemours, príncipe de I selas, en los cuales se anunciaban al gobierno los alborotos ocur Joinviile y duque d'Áiunale, asistiendo los Pares, Diputados, Ma ridos en aquella ciudad; al momento se envió u…</t>
  </si>
  <si>
    <t>Senseve, Francisco</t>
  </si>
  <si>
    <t>Francisco Senseve</t>
  </si>
  <si>
    <t>…ino de Cevallos. : ' ■ r garia , todas-de la misma ópera, para piano solo á 3 rs. Coro, de D. Santiago Capetillo. Guerreros, Regtta ii, terrpr del Tañeredo,, para piano solo, á 3. D. Francisco Senseve. Marcha nueva a la entrada de SS. MM. en la corte, para piano-á D. Domingo Capelástegui. 3 : estas piezas se hallarán impresas en la (calcografía de Dv L, Lo- . D. Indalecio María Aguilar. dre y en la librería de Hermoso. J&gt;- Francisco Hernández Nogúts. , Not…</t>
  </si>
  <si>
    <t>Serrano, Juan Miguel</t>
  </si>
  <si>
    <t>Juan Miguel Serrano</t>
  </si>
  <si>
    <t>…f ciano de la Torre, que falleció abintcstato en esta corte, se pre- . D. Gabriel Gonzaler Maltraídos }.- ¡ ¡ sentarán á deducirlo en c£, término de *o dias ante elSr. DiezPra- , D. Juan Miguel Serrano. r dq por, la escribanía.de pama; pues do.!lo. contrario les parará D. Josef María Sánchez Cháyfjí.; f perjuicio.' &lt;: • . T . :■ -'i; b i:¡ D. Antonio Torio. .r.-.i-j-rizí:- •. ' -f ____Guia de litigantes y . pretendientes :par» el presente-año de . ,-í ¡' ■1…</t>
  </si>
  <si>
    <t>Serrano, Miguel de Resa y</t>
  </si>
  <si>
    <t>Miguel de Resa y Serrano</t>
  </si>
  <si>
    <t>…D. Fernando Verdugo y Tama- ques de Villadarias. yo, D. Josef González Vega y Cutre, D. Antonio Torres y Quintanilla, D. Manuel Camarero y Rodríguez, D. Joaquín Riquclme y Gómez, D. Miguel de Resa y Serrano, D. Rafael En ______________ANUNCIOS. late' y Acedo, D. Eduardo Alcaráz y Montanaro, D. Ramón Mas- Continúa el catalogo de ¡as estampas que se hallan de ven(a en caro del Hierro, D. Antonio Sánchez Solís y Mayoli, D. Ma la calcografía de ¡a imprenta Real. nue…</t>
  </si>
  <si>
    <t>Setíer, Baltasar</t>
  </si>
  <si>
    <t>Baltasar Setíer</t>
  </si>
  <si>
    <t>…el establecimiento de su fabrica de esta manufactura,-xpiiti ofrece ventajas en las máquinas que emplea,, extensivas i otro&amp;Áifeos de Madrid 17 de Mano. industria. Dióse también á D. Baltasar Setíer una medáttíme oró, por haber ampliado y perfeccionado su fábrica de sombreros, pre SS. MM. y AA. continúan sin novedad en su Importante ia» sentándolos de i.Vyi.» clase comparables con | os franceses, élud en esta capital. ^ ; iguales en precio p los vendidos…</t>
  </si>
  <si>
    <t>Sevilla, Francisco</t>
  </si>
  <si>
    <t>Francisco Sevilla</t>
  </si>
  <si>
    <t>…El 24 del mismo fondea ciones del banco t9oo. Empréstito Real de España 86. Renta ron la fragata de guerra española Casilda, su comandante el de perpetua de idem //i. igual clase D. Francisco Sevilla, de la Hibana; los bergantines S&lt;». siguen con actividad los preparativos del magnífico baile mercantes de la misma nación Carmen y Mercurio, capitán D. J. que el Sr. duque de Orleans ha de dar el lunes en obsequio de Prats y D. P. Sola, y la polacra Humildad…</t>
  </si>
  <si>
    <t>Sevilla, Juan</t>
  </si>
  <si>
    <t>Juan Sevilla</t>
  </si>
  <si>
    <t>…plazas de alcal 2AXANZA MERCANTIL DE IA ISCA I2E PUERTO-RICO EN l8z8i de del crimen de la audiencia de Galicia á D. Manuel J.izana, fis cal que fue de la audiencia de Mallorca, y D. Juan Sevilla, alcal Importación valorada en rs. »«. de del crimen de-la chancillería de Granada; y para la vara de al En buques españoles.....'.. *7.204,756 17 calde mayor de Olivenza á D. Tomas Romero. Anglo-americanos....... ;. é 11:002,323 10. NECRÓIOGIA. Franceses....…</t>
  </si>
  <si>
    <t>Seyssel</t>
  </si>
  <si>
    <t>…spuesto en el bilí aprobado para este efecto pedidas desde Villa-Colombella, junto á Perusa, el general báen Jáis Cámaras, los firmaron para atestiguar la autenticidad de la varo, conde Seyssel, va á trasladarse. á-Carlsruhe para felicitar al estampilla. S. M. dió verbalrocnte su aprobación á todos los pa gran duque de Badén por su advenimiento. Asi que, no hay mo pales,, que después se sometieron á las formalidades dispuestas en tivo para dudar de…</t>
  </si>
  <si>
    <t>Sierra, Josef María</t>
  </si>
  <si>
    <t>Josef María Sierra</t>
  </si>
  <si>
    <t>…e la catedral de Almería, vacante por di p.. . - Fundamento del vigor y elegancia de la lengua castellana, expuesto én el propio y vario uso de sus partículas, nombres y misión de D. Josef María Sierra , á D. Josef Gregorio Torres y verbos, por el P. Gregorio Garcés, de la Compañía de Jesús,Puig: para una canongía de la catedral de Orihuela, vacante por dos tomos en 4.0 Ex ¡st ¡ando todavía unos pocos ejemplares perte fallecimiento de D. Mariano Soto , á D.…</t>
  </si>
  <si>
    <t>Silva</t>
  </si>
  <si>
    <t>…daba allí todavía. La fragata de guerra inglesa Shannon fuerte ha terminado asi lamentablemente. Lo mismo sucedió al habia arribado á Cartagena-procedente de Jamaica con el fin de general Silva, que pertenecía á la Real familia (alude d la de recibir á bordo á Bolivar-, pero que habiéndole dec:dido á quedar, Bolívar por su pretensión á coronarse'), por haberse casado, aun h-Shannon se hizo á la vela sin el el dia 11. Corría la voz de que siendo mula…</t>
  </si>
  <si>
    <t>Silva, Pedro</t>
  </si>
  <si>
    <t>Pedro Silva</t>
  </si>
  <si>
    <t>…ón de los tribunales supremos Bonifacio Rojas; D. Ignacio García de la Mora, D. Hilario á las necesidades de un pueblo ilustrado, industrioso y empren Benitez, D. Miguel Villegas, D. Pedro Silva, y el presbítero dedor. D. Josef María Sánchez (tódos diputados del congreso.)** «Tais han sido, Señor, loa objatot mas importantes de nues Recordamos que este indigno sacerdote fue el que en el afio</t>
  </si>
  <si>
    <t>Silveira, Francisco García Sánchez de</t>
  </si>
  <si>
    <t>Francisco García Sánchez de Silveira</t>
  </si>
  <si>
    <t>…na r8¿ pesos fuertes. cuaderno 14, y pagar el que sigue— ...Se cita y emplaza por el preciso y perentorio término de 30 dias, á D. Gaspar García, padre y legítimo administrador de Don Francisco García Sánchez de Silveira, para que comparezca en el juzgado del Sr. Doncel teniente corregidor de esta villa, y por la ANUNCIOS. escribanía del número de Sancha, donde se le notificará el conte nido de cierto despacho del alcalde mayor de la ciudad de San Fernando. Catálogo de las es…</t>
  </si>
  <si>
    <t>Silvestre, Luis Francisco</t>
  </si>
  <si>
    <t>Luis Francisco Silvestre</t>
  </si>
  <si>
    <t>…a. blor de tierra muy violento en toda la costa de la Morea, siendo Idem, D. Josef Roura, jabón trasparente. tan fuerte en Modon que los habitantes despertaron, dejando la Madrid. D. Luis Francisco Silvestre, cerveza. mayor parte sus casas a toda priesa para salvarse, sin embargo de Idem, Doña María Lucía Gilabert, bordados «n piedra y que el tiempo era malísimo. madera. No han contribuido poco estos disgustos á aumentar la impa Idem, Doña Mercedes y Doña Ana Flo…</t>
  </si>
  <si>
    <t>Simó, Pedro</t>
  </si>
  <si>
    <t>Pedro Simó</t>
  </si>
  <si>
    <t>…Juan. Josef Viamonte, natural de la misma ciudad, tadósal Rky nuestro Señor los Sres. ’D. Francisco; Javier Ro hijo de un español, y de edad como de Si años. £1 gcncralLa— mano y D. Pedro Simó , quienes dírigiérón á 'S. M. el discurso ulls ha quedado de comandante general de'caballería j, y ha uniíénte: " \ J puesto al ciijdado de su compethtor Rosas la ¿onsCrvacion de, la ' VVuestra N. y L. ciudad de Jerez de lá Frontera felicita á tranquilidad y…</t>
  </si>
  <si>
    <t>Simón, Miguel</t>
  </si>
  <si>
    <t>Miguel Simón</t>
  </si>
  <si>
    <t>…su poder. ducido. en su ejercicio, y en los registros y reconocimiento» de En las revoluciones hechas por la fuerza de las armas encuen los animales para las ventas y cambios; por D. Miguel Simón tran otros hombres un termómetro para graduar la opinión po-. Bernabcu, profesor de dicho arte: un tomó en 8.• Se hallará, enj pular. Aun no tendríamos e^to por un absoluto despropósito, si Midrid en la librería de Razóla , y en Valencia en la deMonipie, se l…</t>
  </si>
  <si>
    <t>Sinobas, Tomasa</t>
  </si>
  <si>
    <t>Tomasa Sinobas</t>
  </si>
  <si>
    <t>…quesea hijo de padre que no hayan tenido animales propios de Confirmación de menciones honoríficas. estas especies. Se quejan todos de que las criadas de las casas de. la Madrid, Doña Tomasa Sinobas, flores de mano. branza no son tan buenas como lo eran antes. ( Y de dónde nace* Barcelona, D. Antonio Romani, papel. De que antiguamente eran hijas de pequeños labradores, y hoy lo Madrid, D. Mariano Lucas Avella, adorno de canutitos de son.dé miserables peg…</t>
  </si>
  <si>
    <t>Sirria, Josef Tomas Fernández</t>
  </si>
  <si>
    <t>Josef Tomas Fernández Sirria</t>
  </si>
  <si>
    <t>…primada americanos y europeos, y formado cuerpos respetables bajo las iglesia dé Toledo, por promoción de D. Manuel Crespo , á Don órdenes de D. Jcséf Tomas BoVes, D. Josef Yañez, D. Josef Tomas Fernández Sirria: para el arcedianato de Alava de le santa Cevallos, y otros valientes vasallos de S. M. La suerte de la guerra iglesia catedral de Calahorra, vacante por fallecimiento de D. Jo estuvo varia al principio-, pero ah fin. el ínclito Boves arrolló 4 sef Ignacio de…</t>
  </si>
  <si>
    <t>Sobrado, T.</t>
  </si>
  <si>
    <t>T. Sobrado</t>
  </si>
  <si>
    <t>…P. Gesten, .pel.4^rs.,T: papel 10 rs. , pasta .." ^ de Paita, con cacao, algodón y 'azúcar. Bergantín español Andatut, La verdadera política de ids' hómbté^de'dHtihcion jpórT. bal capitán T. Sobrado, de la Habana, con azúcar, tabaco ycaféi Vé- so, papel 34 rs., pasta 6, pergamino 5 , rústica 4. lachero español Concepción, capitánB. Tomas ,'We'tdiim, cdn -átfr Memoria matemática sobre e( cálculo, de la opinión en las eleceír y palo. Polacra espinóla fCosa…</t>
  </si>
  <si>
    <t>…Perla, para el tivas extrangeras de oro y plata. Se hallarán en (a librería de Ra Ferrol. zóla á 13 rs. en rústica la primera y la segunda á 2. Id. 20. Bergantín español Andaluz, capitán D. T. Sobrado, ____ Se halla vacante el partido de boticario del lugar de Ozaeta, para la Habana, conduce de pasage dos oficiales y 144 soldados. en el ayuntamiento de B.irrundia de la provincia de Alava: su do Cartagena id. 18. Bergantín de guerra español Diligente, para…</t>
  </si>
  <si>
    <t>Sobre-, Ramón</t>
  </si>
  <si>
    <t>Ramón Sobre-</t>
  </si>
  <si>
    <t>…u una canoflgía de la colegiata de Daroca, diócesis de Zaragoza , va biese visto que la resistencia era obstinada, que era imposible rom cante por muerte de D. Gerónimo Pascual, á D. Ramón Sobre- per unas masas de una profundidad enorme, acumuladas en calles villa; y por resolución, á consulta de la misma, se ha servido estrechas y parapetad*!; tr hubieran tomado posiciones antes de aban nombrar para la dignidad de maestrescuela de la catedral de Cuen…</t>
  </si>
  <si>
    <t>Sojo, Antonia</t>
  </si>
  <si>
    <t>Antonia Sojo</t>
  </si>
  <si>
    <t>…ado ejército de, 12 á 14 cuadernos el todo dé ella, y que se vendía á 8 rs. el de reserva de Andalucía, se dignó $. M. nombrarle en &gt;814 mi Cuaderno i.°éhMadrid enlas librerías de Doña Antonia Sojo, nistró del supremo consejo de la Guerra, y en el de 1816 ascen- y dé Cuesta ,: y eh él despachó dé libros que hay én las platerías; derle á teniente general. Suprimido él consejo, por efecto de la en las provincias ¿ 9 rs. en casa dé los gefes dé las comisio…</t>
  </si>
  <si>
    <t>Sojó, Quintín</t>
  </si>
  <si>
    <t>Quintín Sojó</t>
  </si>
  <si>
    <t>…abana. Continua el catálogo de las obras de S. M. que se hallan de venta Cartagena Abril no. Bergantín de guerra español Jacinta, su tn el despacho y almacén dt la irtiptenta Real.comandante D. Quintín Sojó, alférez de navio, de Cádña ' Documentos del Congreso de Viehá,4-°, papel 8 rs., rústica 9. Corulla Abril 20. Goleta, francesa, de vapor y de guerra Pe— Diálogos ú oficios de Cicerón:, 'pór Valbuena , 2 tomos 8." dicano, comandante el teniente, de navio Mr. F…</t>
  </si>
  <si>
    <t>Sojo, Quintín</t>
  </si>
  <si>
    <t>Quintín Sojo</t>
  </si>
  <si>
    <t>…das serán propiedad de la academia; las Mahonesa, ambos españoles y procedentes de Cartagena , á las ór ¿.-tras se devolvería á la persona que las reclame autorizada sufi denes de D. Quintín Sojo y D. Cirios Orive, alféreces de navio. cientemente, constando estarlo mediante la presentación de la ■ Cádiz Junio 4. Bergantín español Veloz, capitán D. J. -A. del copia arriba citada (2). Villar , de la Habana, con azúcar, tabaco y añil. 18. Después del juicio académico toda…</t>
  </si>
  <si>
    <t>Sola, P.</t>
  </si>
  <si>
    <t>P. Sola</t>
  </si>
  <si>
    <t>…actividad los preparativos del magnífico baile mercantes de la misma nación Carmen y Mercurio, capitán D. J. que el Sr. duque de Orleans ha de dar el lunes en obsequio de Prats y D. P. Sola, y la polacra Humildad, capitán D. G. FerSS. MM. Sicilianas. rer , de id., con azúcar , añil y otros efectos; bergantín español Mañana domingo el príncipe de Castelcicala, embajador de S. Pablo, capitán D. J. Manuel, de Matanzas, con azúcar y ca Nápoles, dará…</t>
  </si>
  <si>
    <t>Solabad, Francisco</t>
  </si>
  <si>
    <t>Francisco Solabad</t>
  </si>
  <si>
    <t>…ernandez; Vitoria en la de Barrio, y do por una del centro. Zaragoza en la de Polo. Ha perecido el vecino del piso en que principió el fuego, una ------Tinta perpetua é indeleble. D. Francisco Solabad anunció en criada del tercero , y uno de los trabajadores que cayó de una es la GíCeta de 25 de Diciembre de 1827 dicha tinta, garantizando cala de mano-, los heridos son ai, pero siguen muy mejorados. sus efectos, con la oferta de que si cualquier comprador…</t>
  </si>
  <si>
    <t>Solano, Vicente</t>
  </si>
  <si>
    <t>Vicente Solano</t>
  </si>
  <si>
    <t>…ado. canongía de la iglesia colegial de Coyadonga, obispado de Oviedo, - ' Trrtilín, el mejor juego dé naipes.Esta obrita sé ‘divide en &gt;pbr féñ’uñcíá dé D. Rímóh Mier y Mesías^ á D. Vicente Solano: tréis partes: explicación y reglas:'lecciones prácticas y téyes penales. para otra dé la de Bélrridnté, obispado de Cuenca , por promoción Se hallará en la librería de Peréz, calté'de Carretas, y en-él puesto dé D. Jiíart de la Cruz Calvete, á D. Jósef Gonzá…</t>
  </si>
  <si>
    <t>Solazar, Luis María de</t>
  </si>
  <si>
    <t>Luis María de Solazar</t>
  </si>
  <si>
    <t>…nsiderarseéxito se encomiendacomo unamas Excmo.Excmo. Sr.Sr. D.marquesManuelde GonzálezZambrano..Salfnon. bien al.valor.de los que las proponen que i la fuerza material que Excmo. Sr. D. Luis María de Solazar. las ha deéjetutar; y á lá manera que no degradan al poder de un Excmo. Sr. D. Luis López Ballesteros. ' ' ejército los vanos resultado»' dé lo que voluntaria y singularmente ' Excmo. Sr. conde de Montealegre. emprenden ciertos soldados muy ardorosos,-tampoco…</t>
  </si>
  <si>
    <t>Solé</t>
  </si>
  <si>
    <t>…ir hécia las fronteras. Si el ejército entrase en campafta no hay duda .quéjiá llegado al término del arte; tal ha sido defecto que el grupo i)ue le mandari el conda Dicbitsch. «1 caballero Solé ha causado ffe la mucha profesomy aficiona? da qui ooncuriiceuu á verlo.” Si ate fue el dictamen del cabó* ái«ysi la poaicion del gobierno francés. Es notorio que el Rey llero Tambroni el dio da 1812, cuapdo solo tenia éla vista el de-leá fmcam y ssM .actuale…</t>
  </si>
  <si>
    <t>Soler, R. López</t>
  </si>
  <si>
    <t>R. López Soler</t>
  </si>
  <si>
    <t>…24 de este mes ha mandado S. M., en eje — Los bandos de Castilla, ó el Caballero del Cisne-, novela es cución de lo convenido, que las tropas holandesas suspendan las pañola, por D. R. López Soler: 3 tomos en i(í.° con hermosas hostilidades por mar y tierra, y que alcen el bloqueo de todas las láminas: el autor, imitando las de Walter Scott, abre el campo á plazas y evacúen las que no estaban ocupadas, por los holandeses un nuevo género de novelas, y p…</t>
  </si>
  <si>
    <t>Soler, Ramón</t>
  </si>
  <si>
    <t>Ramón Soler</t>
  </si>
  <si>
    <t>…s hubiesen dejado nadie los ... j Lo que es la preocupddóñ’JCaTta dirigida á.ürí forastero en habría leido, porque en el pueblo no quedaron sino muy pocas la corte. por su paisano D. Ramón Soler. Se vende á 2 rs. en personas, y estas eran de te.s. que no se entretienen en leer. Madrid en la librería; de Rodríguez; en Barcelona en la de Sauri;' luego que. los revolucionarios se refugiaron i Francia perse en Cádiz en la de Hortal, y en Santiago en la d…</t>
  </si>
  <si>
    <t>Soligmc</t>
  </si>
  <si>
    <t>…nes causados dos que tienen por directores. por algunos forasteros pagados al intento. Con este motivo se ha El Peni. Las vicisitudes que en la lucha revolucionaria ha nombrado al general Soligmc, comandante de la tropa de aquel sufrido este reino, último que se separó en la América de la co departamento, y gobernador de la ciudad á Mr. Viennet, her rona efe Castilla, y que hoy le pertenecería y hubiera hecho vol mano del diputado. En fin, para quitar…</t>
  </si>
  <si>
    <t>SólÜ, Antonio'</t>
  </si>
  <si>
    <t>Antonio' SólÜ</t>
  </si>
  <si>
    <t>…de la atmósfera, que i.° D. Antonio Leíva, Ambrosio Morales, el P.Juande los elevados bosques, que tienen á su cargo la conservación de laz Mariana, Fr. Lope Félix dé Vega Carpió, D. Antonio' SólÜ caballas y los Valles, los obligan á aglomerarse sobre sus empina y D. Nicolás. Antonio. ' / das copas, i dividir su fuego destructor, y dilatar su seno infla z.° El Cardenal Gil Albornoz, Gonzalo Fernandez de Cór mado para derramar el agua fecundante sobre l…</t>
  </si>
  <si>
    <t>Somaglia</t>
  </si>
  <si>
    <t>…iaciones entre los grandes gabinetes" conti hábíl ide Roma sin contradicción. También se teme mucho por lanúan su marcha, como si la presencia del diplomático turco ntr ▼tifa: del cardenal Somaglia, natural de Plasencia, decano del sacropudiese tener influencia alguna. Se han tenido frecuentes conferen cias con el embajador de Francia , quien, como es notorio, ha te colegio a y secretario de Estado, ministro de Relaciones exteriores en eljpontificado de…</t>
  </si>
  <si>
    <t>Sommerset, F.</t>
  </si>
  <si>
    <t>F. Sommerset</t>
  </si>
  <si>
    <t>…ibunal de jus deén, lord Beresford, lord Ellenboroug, sir G. Murray, el can- ticia según lo habia resuelto en la sesión precedente. La delibera ciller del Echiquier, Mr. Herries y lord F. Sommerset. ción empezó á las doce y cuarto, y duró hasta las cuatro y media. El «¡mbajador de los Países-Bajos, el lord Aberdeen y el viz El número de Pares que concurrieron era mucho mayor que lo conde Beresford han tenido varias conferencias con el duque do acostumbr…</t>
  </si>
  <si>
    <t>Soriano, Francisco Dionisio</t>
  </si>
  <si>
    <t>Francisco Dionisio Soriano</t>
  </si>
  <si>
    <t>…pan preservar al hombre, sus ganados y su ha de a» villa, refrendada del escribano Carbonel, se cita y empla bitación. Estos árbola ,- repartidos con profusión en todos los za I. D. Francisco Dionisio Soriano, notario del tribunal del ar ndespua coa abundancia, dainfcccionarán el aire atmosféri ue al preciso término de 20 dias comparezcan en el juzgado deGtos, atraerán con abundancia los metéoros acuosos, que dati- zobispado de Toledo,ó á tus herederos,ai hubiese…</t>
  </si>
  <si>
    <t>Sorillo', Julián Fernandez</t>
  </si>
  <si>
    <t>Julián Fernandez Sorillo'</t>
  </si>
  <si>
    <t>…l Amero Sanchqz. Cañas:para..upacapellanía de Seño res Reyes Nuevos de la misma ciudad ;.ppr muerte de Di, Josef VAKTES Í&gt;EI ESTADO DE IA SALUD DE 8*. A, Fernandez de Liencres , á D. Julián Fernandez Sorillo': pañi otras dos capellanías de S. Fernando de la ciudad de Sevilla, vacantes Aranjuez 21 de Abril. , ; por promoción de D. Bernardo Simón González, y fallecimiento Él Rey nuestro Señor ha pasado muybuena noche, y se ha. de D. Francisco Javier Alyarez, á D. Di…</t>
  </si>
  <si>
    <t>Sotelo, Juan</t>
  </si>
  <si>
    <t>Juan Sotelo</t>
  </si>
  <si>
    <t>…y azúcar. Al siguiente sa lieron para el Mediterráneo los bergantines de guerra españoles tkancia. Realista y Manzanares, sus comandantes los tenientes de navio París 29 de Mayo. D. Juan Sotelo y D. Honorio Sirera, bajo las órdenes del capitán Bolsa de hay. Cinco por ciento consolidados 104 f. 50 c. Ac de navio D. Josef Morales de los Ríos. El 24 del mismo fondea ciones del banco t9oo. Empréstito Real de España 86. Renta ron la fragata de guerra española Casilda, su co…</t>
  </si>
  <si>
    <t>Soto, Mariano</t>
  </si>
  <si>
    <t>Mariano Soto</t>
  </si>
  <si>
    <t>…Garcés, de la Compañía de Jesús,Puig: para una canongía de la catedral de Orihuela, vacante por dos tomos en 4.0 Ex ¡st ¡ando todavía unos pocos ejemplares perte fallecimiento de D. Mariano Soto , á D. Domingo Herrero: para necientes á su heredero, se venden en esta corte en la .librería deotra canongía diaconil de la catedral de Mallorca , vacante por fa Ranz, cálle de la Cruz. llecimiento de D. Miguel Serra y Dameto, á D. Francisco de Pau la Zafor…</t>
  </si>
  <si>
    <t>Souleau, Henrique</t>
  </si>
  <si>
    <t>Henrique Souleau</t>
  </si>
  <si>
    <t>…entary pundono^; áé&gt;citi'á los qííé ;4e: creait con dí»et;l«í'á:los bjenes qué quedaron'roso, buen esposo , buen padre y buen amigo ; y su pérd id» la sien* 1 por fallecimiento de D. Henrique Souleau, vecino y del comercio»ten con su desconsolada familia los que le conocieron y apreciaron,' dó'éüi córtey eípécialmenie' áüD; P¿dro Albín * y- Lacabe, quesi bien con el consuelo de la grata memoria y buen ejemplo que ha: IÓfuüfóii'deBayóha,;pará que dántiro d…</t>
  </si>
  <si>
    <t>Soult</t>
  </si>
  <si>
    <t>…mémoria ser Vpíóbáda.. . de almirante á Mr, Duperré, y i la dignidad, de Pares de Francia, - Mr.^Straws, á.,quien se debe una dcscrí'pcmn tan singular del á dicho. Almirante, y.al mariscal Soult, duque de Daímacia. (D. saltón j leyó una mémoria spbre el avispón. Para dar ¿úsa idea del de los D.') • .: ■ talento y paciencia de este, hábil naturalista, basta decir que ha ____E1 Nacional, periódico ministerial de. Bélgica, dice en el descrito en este in…</t>
  </si>
  <si>
    <t>…iúent'é: •. ... .. El general Sebastian! ha pasado al Ministerio de Negocios ex- sión que informara sobré ello; y quedo señalado el lunes para SU' t rangeros. .... discusión. ■ El mariscal Soult ha sido nombrado ministro de la Guerra, Protocolo de la conferencia de Lóndres de 4 de A oviembre.^ Y el conde DAfg011^ 1 Far F"rancia &gt; 1° ha sido para el minis «Presentes los plenipotenciarios de Austria, Francia, GranBretaeno de la Marina. . ña , Prusia y…</t>
  </si>
  <si>
    <t>…l Tiempo.) La Cotidiana dice coñ relación á estot . Reina mucha actividad en el Ministerio de la Guerra. Se dice «Los gritos personales 7 domésticos del arzobispo no pueden que el mariscal Soult (i; se halla trabajando en su despacho desde bajar dé 269 francos; 7 tal reducción es una verdadera desgracia . las cuatro de lá mañana, y que todo lo que pertenece á su minis para lós .pobres de la ciudad y de la diócesis.” terio ha experimentado ya, (os efe…</t>
  </si>
  <si>
    <t>…otros; pero lo es pa que llama en el día la atención, á saber, de la guerra. Si no nos ra otros. Siempre el régimen de cuas i-legitimidad en operaciones han engañado parece que el mariscal Soult insistió enérgicamente de hacienda, en administración, en leyes &amp;c.!”(Cotidiana.") en que se le suministrasen medios para poner el ejército y nuestras —&gt; Se lee en la Qaceta de Lautáni» lo que sigue: plazas fuertes bajo un pie respetable, y siempre se le cont…</t>
  </si>
  <si>
    <t>…del capital destinado para la indemni cámara be ios diputados—Sesión de i.° de Diciembre. zación. Continuó la discusión sobre la propuesta de Mr. Humblot Con Subió á la tribuna el mariscal Soult, ministro de la Guerra^ té, acerca d«l medio que se debía adoptar para saber el número de. y después de manifestar que aunque el gobierno no tardaría c» diputados que'dejaba dé asistir á las sesiones: hablaron varios ora presentar á las Cámaras el resultado d…</t>
  </si>
  <si>
    <t>…ial de las sociedades; y en su lu «los discursos que en la sesión del a prenunciaron el presi gar se invoca no sabemosque nueva religión mas- favorable á la dente'del Consejo y el mariscal Soult .«kben .considerarse cómo tendencia general, á la civilizacioti y á los progresos del entendi anuncios de guerra, y no de otro modo. Sea cual fuere la disposi miento humano. En fin, se habla de mudar creencias y dogmas ción caque de ordinario se halle la Cáma…</t>
  </si>
  <si>
    <t>…ado, á lo» t istieos en la causa de los ex-ministro», se han papel, bastante natural de un ministra dé Ja Guerra. Se dice ál’ empezado las acusaciones y‘defensas de estos; / j : i mariscal Soult: obrad1, itrabajad, porque’‘á.pesar nuestros se .ños El Correo de loe Paues-Bajot dice que,él Rey ha aceptado, obliga ¿ ello; pero no dejaremos de intrigar pira que se^ sostenga el armisticio, y que dos comisionados belgas y otros dos, holan Ja paz. Ninguna c…</t>
  </si>
  <si>
    <t>SS, Ramón Navarretc y</t>
  </si>
  <si>
    <t>Ramón Navarretc y SS</t>
  </si>
  <si>
    <t>…u precio 3 rs. Montero, D. Cristóbal Bordju, D. Josef Higinio Archc, D. Jo -------Trabas en lenguage antigyo castellano al augusto enlace de sef Antonio Uriarte, D. Manuel Flores, D. Ramón Navarretc y SS. MM., por D. Agustín Duran. Algunos ejemplares que han Villamil y D. Eusebió de la'.Barcena. sobrado al autor se venden en la librería de Cue.ta á reul,__La Honores de oficiales del archivo de la Acretaría del Despacho• venida de Cristina. Silva lírica al mis…</t>
  </si>
  <si>
    <t>St, Feliciana</t>
  </si>
  <si>
    <t>Feliciana St</t>
  </si>
  <si>
    <t>…erechos de Doña Guadalupe de Gal1,040.... 400.............. Madrid. vez , uno de los cuatro herederos de los Excmos. S^es. D. Bernar 1,583... 406............. Reus. do de Galvez y Doña Feliciana St. Maxent, pan; que dentro del . 400 -......... Madrid. término de go días se presenten cn $i juzgado del Sr. Lasauca y ia,:o68....áótí . 400............. Barcelona. escribanía de Albóníga á instruirse del estado de la testamen i&gt;495-— íj1 &lt; 400............. Va…</t>
  </si>
  <si>
    <t>Staiti</t>
  </si>
  <si>
    <t>…ypara extender este espíritu de paz y con ancló en la rada de este-último puerto la escuadrilla á las órdenes cordia exterior que forma la base mas duradera del poder y felici del brigadier Staiti. dad de una nación.” El 12 de Julio llegó á Nápoles la noticia de la toma de Ar —, El rey de Wurtemberg llegó á Londres el ai del corriente, gel, la que fue recibida con mucha satisfacción. S. M. iba escoltado por un destacamento de guardias de corps; in ____…</t>
  </si>
  <si>
    <t>Statella, Antonio</t>
  </si>
  <si>
    <t>Antonio Statella</t>
  </si>
  <si>
    <t>…plarse desde 3 de Febrero. ' nombrando en el uno para Ministro interino de Negocios extran También en el clima suave de Valencia se han padecido fríos jeros al príncipe de Cassaro D. Antonio Statella, en lugar del ca extraordinarios. En Alcira y su ribera, después de un otoño ven ballero de Medici, quien desde el año de 1823 había desempeña toso y abundante de lluvias, sobrevinieron con tanto exceso, que do con la misma condición este importante cargo. En…</t>
  </si>
  <si>
    <t>Stiver, T.</t>
  </si>
  <si>
    <t>T. Stiver</t>
  </si>
  <si>
    <t>…ordinacipn; útil tiago de Cuba con azúcar , caf¿-y palo para MárséTlá. para tbdó's'1loí qué lbs'tíeñett ífr mahejan^ccm'Junejapéndice; ndtm Idem 26. Bergantín \tt&lt;i}if&gt; jQhnJBeg¡, capitán T. Stiver, de cía original y curiosa de la estimación que tuvo el maravedí^ Guayaquil', cola cacao. : y ■ ' • ut:: Otras monfcdas’que corrieron'éil'Castill?. j por'D.'Eacundo dePorIdem 29. 'corbetas de guerra áustriacas Adriá y Carolina, y la ras Huidobró1'/'revisor de…</t>
  </si>
  <si>
    <t>Strekalow</t>
  </si>
  <si>
    <t>…8go.=.Sefi^r. — A L..R. P. de En recompensa de los méritos contraídos durante la última V. M.sjuan de Vea Murguiá&gt;esMariano;,Eyto.s=Francisco San- campaña por el ayudante de campo general Strekalow, gobernador chezc=Pcdro Lárraga.=Josef Moros.=Lucas Escribano. =Manuel de Tittis, se ha dignado S. M. I.regalárleuna caja con’uí refrito, Toral va.ssVicente, Maluenda.sjosef Melendo~Jo;&gt;ef Sanchcz.ns acompañando este obsequio con una catta. Asimismo ha confer…</t>
  </si>
  <si>
    <t>Stúart</t>
  </si>
  <si>
    <t>…stros ,c|e Estado, empleadosrde la Real Ca corté dé’Ffaócia, llegará á esté capital el 2 a del actual: parece qü» sa y todas lasdetnis autoridades é;lési«t¡caí,&lt;íivii« y militan», lord Stúart permanecerá aquí* algún tiempo, púiét ha arrendado ocuparon tódps los asientos, que según sus'gérárquías les estaba^ Una casa' por séis’meses. (Cotidiana.) - ’ ' • preparados, y dió'principió, la hiisa, que celébfó "el Excnioí Sé-^ ,L__E1:13 del corriente se…</t>
  </si>
  <si>
    <t>Stuttgardt, SeEscriben de</t>
  </si>
  <si>
    <t>SeEscriben de Stuttgardt</t>
  </si>
  <si>
    <t>…sta d las palmente. en el departamento del Mosela, en donde se reunirá un tropas que se hallan ya reunidas en este punto. ' ' ■ ejército francés de 308 hombres, y la presencia del general SeEscriben de Stuttgardt que reinaba mucha actividad en traer', nidc-en Sira,burgo, dan motivos para creer que «c disputará por parlamento dé la Guerra despuesque la Dieta germánica adoptólas - ambas partes el derecho de ibteívéncion,'no por medio de nego últimas disposiciones: se,tr…</t>
  </si>
  <si>
    <t>Styologo, Juan Bautista</t>
  </si>
  <si>
    <t>Juan Bautista Styologo</t>
  </si>
  <si>
    <t>…a Calzada, pañolería de seda. : . . París 01 de Diciembre. , , Madrid , D. CristóbalrSedeñO', sedas teñidas. . *. ; consejo de Almirantazgo ha nombrado^ una comisión: de Granada , D. Juan Bautista Styologo, sombraos. 1 T , médicos de. la armada para qqé pasan á Inglaterra á examinar é! Pucntéjubia, D. Ignacio Hacha de Paiifio, curtido* . A T fe #</t>
  </si>
  <si>
    <t>Su, Fitz-Glarence</t>
  </si>
  <si>
    <t>Fitz-Glarence Su</t>
  </si>
  <si>
    <t>…cto mas general y mas familiar con T s* prepara actualmente en Inglaterra una .expedición naval; loó individuos de elfa. Un empleado público, un recaudador de bajo las órdenes del capitán Fitz-Glarence Su encargo es recono rentas, un párroco, un prelado, y aunque sea un médico ó abocercpmplet»mente el Archipiélago oriental, en donde pueden en gadoó traficante, tienen muchas ocasiones para informarse de los contrarse muchos pasos interesantes para el comercio.…</t>
  </si>
  <si>
    <t>Sua</t>
  </si>
  <si>
    <t>…aedo, ^QO«mh Rcus. D. Miguel Alvaradp Velasco y Dofia Isabel Martínez de An *5.343 cace ^OOiatHtMMfsainiMaiaHti Bilbao. gulo , acudan. £ deducirlo en el término de 30 dias ante el Sr. Sua6,081 MI* 400 • •MMMtlMHMMfHMait Barcelona. xez por la escribanía que desempeña Urrutia; apercibidos que de &gt;0,85$...., ' 400...................... Madrid, ■ ao hacerlo les parará perjuicio. , 3.100.. .. 400.............................. Málaga. . — . Se cita…</t>
  </si>
  <si>
    <t>Suarez</t>
  </si>
  <si>
    <t>…os limitamos por ahora á este veraz y sencillo bos ra que en el término de 15 dias comparezcan en el juzgado del quejo , al cual si lo creyéremos necesario añadiríamos también una Sr. Suarez y escribanía de Castro ¿ enterarse de cierta solicitud sota del precio de los víveres comparado con el de los pueblos hecha por Doña Rosalía Bardají, sobrina de aquella; con aperciinmediatos, pan desvanecer hasta la absurda idea de que se ha au bimianto que p…</t>
  </si>
  <si>
    <t>Suarez, Domingo</t>
  </si>
  <si>
    <t>Domingo Suarez</t>
  </si>
  <si>
    <t>…edos mejicjuiqí; trato y comercio de los mercaderes y oficiales,; con. asistencia de yri Jiói&lt;i&amp;(áe tódas«us oper»riohc»j(i ■). Tal 'jéSíflupstro de&gt;ao. AD. Antonio María Segovía, D. Domingo Suarez, D. Fernando «^to sólo se/rolunea nueslroslAape*- Que la nacipn sea para sietn-, Pinuaga y D. Ramón de Vicente Ezpeleta, alcaldes de la . Real pre libre, y prospere.es^i/esHO mas fervrtenté.voto ; y en defan-, casa y corte de &amp; M., se publicó la Real Pragmáti…</t>
  </si>
  <si>
    <t>Suaxez, Domingo</t>
  </si>
  <si>
    <t>Domingo Suaxez</t>
  </si>
  <si>
    <t>…la puertq de Guadalajara „ donde está el público cance al Redactor, núm. 86.) trato y comercio de los mercaderes y oficiales, con asistencia de TURQUIA. D- Antonio María Scgovia, D. Domingo Suaxez, D. Fernando Pinuaga y D, Ramón de Vicep.te Ezpeleta, alcaldes de la Real Belgrado i.° de Marzo. casa y corte de S. M., se publicó la Real Pragmática-sanción an^ Son muy activas en el dia nuestras comunicaciones con Cons tecedeme con trompetas, y timbales por…</t>
  </si>
  <si>
    <t>Sucho, M. B. García</t>
  </si>
  <si>
    <t>M. B. García Sucho</t>
  </si>
  <si>
    <t>…ierta la suscripción. de /a, años, historia interesante dé pn grumete ANUNCIOS. —El Robinson francés abandonado en íina isla desierta, traducido de la ,8.* ediy cion francesa, poV D. M. B. García Sucho. Este es uno de los. li Continúan las obras de particulares que se haUan de teutÁ cn el bros qué Se han publicado en Francia para la educación de la niy despacho y almacén de la imprenta Real. fiez. Él abandonó y solédaf) en que, sq halla el hérbé; las aven4…</t>
  </si>
  <si>
    <t>Sucre</t>
  </si>
  <si>
    <t>…de S. M-, manifestó el Mérida, escribe que los venezolanos están por el gobierno federal, lord canciller la necesidad de adoptar un medio que en nada per y que es probable que el general Sucre sea electo presidente. En judicase al servicio público; en cuyo concepto, y presentando la Cartagena se ha establecido un tribunal de comercio, cuya juris historia de Inglaterra varios ejemplares de casos análogos al actual, dicción se extenderá á los departa…</t>
  </si>
  <si>
    <t>…e de Orange sistema de asesinatos organizado por los ultra-demócratas; sistema.vendría en persona, ¿ manifestar su modo de pensar á la guardia de que han sido víctimas el virtuoso general Sucre y cuatro ofi.cívica.. ■ ... A las diez de la mañana ha llegado á las casas consistoriales ciales. (Courier.) Mr. de Crukembourg, ayudante de S. A. R. A las dos menos ’ . TRAWCIA. cuarto.de la tarde ha .entrado el príncipe de Orange acompañado de Mr. Van-Gobbe…</t>
  </si>
  <si>
    <t>…xamen, á la discusión del presupuesto, á.la disminu Un» carta de Cartagena confirma la noticia de la muerte del ción de las cargas que gravitan sobre el pueblo. Y en lugar de esto general Sucre, cuyo cadáver se ha encontrado en el bosque de ¡qué hemos hecho? Un Rey y una Carta. (Nuevas seríatet de ño» Bornecas atravesado por cinco balas. Los asesinos deben ser mu paciencia.) Había una imperio» necesidad, yo lo confieso; per* chos. Las autoridades ci…</t>
  </si>
  <si>
    <t>…eruanos estrn aumentado sus fuerzas mili Antes de ayer nos trajo el correo de Bogotá noticias muy in tares para invadir el Sur dé Colombia, aprovechándose de las di teresantes. El general Sucre ha sido asesinado en Venta Quemada, sensiones de los colombianos, con cuyo objeto han despachado caminando de Popayan á Quito. Dicen que este acto ha sido co agentes revolucionarios á Panamá. metido por uno cuya familia habia sido muy perseguida por aquel A e…</t>
  </si>
  <si>
    <t>Tabares, Juan</t>
  </si>
  <si>
    <t>Juan Tabares</t>
  </si>
  <si>
    <t>…al comandante genera! de dichas Islas para presidente de la NOTICIAS EXTRANGERAS. junta, para vocales al marques de Villañueva del Prado, al conde AUSTRIA. del Valle de Salazar, i D. Juan Tabares, á D. Josef de Monteverde, 4 D. Juan Megliorihi, á D. Josef Cambreleng, á Don Vierta sj de Setiembre. Matías del Castillo Iriarite,i D. Gumersindo Moratin y á Don El conde de Lebzeltern, consejero íntimo, uno de nuestros Lorenzo Pastor; y para Secretario i D.…</t>
  </si>
  <si>
    <t>Tablada, Agustín Aguilar</t>
  </si>
  <si>
    <t>Agustín Aguilar Tablada</t>
  </si>
  <si>
    <t>….n:q st-.y. . n j vs.-:--.,.: c¡. ..í,¡qotq 5’.;ay.:c^|c-r zftt , i - j D. Santiago Josef Patero. -:'! • ne. vt v ¡ A..- , r&gt; . -En la extracción-de ila Real Jotería^rijtiitiya, * D. Agustín Aguilar Tablada: L- ;-.r!oi-.'í! ; ’ ¡ v ¡ tarde del día ii , sáieronjSorteados JoiifiÚntitBpS sigqieftt^ }t Idem di .Caballeros* i u -L-.v. y •. • zl.-qKoi«ÍV!83í o=iqmeT ab. ¿BVübf D. Josef de Novoa y Parga.______ El premio de ijoo rs. concedier en :tpd^, lasi ^traqc'ones…</t>
  </si>
  <si>
    <t>Taboada, Gabriel As-</t>
  </si>
  <si>
    <t>Gabriel As- Taboada</t>
  </si>
  <si>
    <t>…ef María Escazena, el accésit D. Josef Bequer. En la del yeso, D. Joaquín Diccionario franees-español y español-francés, por Nuñez Zuloaga. El de escultura dividido en dos clase?, D. Gabriel As- Taboada; tercera edición, hecha por la última publicada en Parts, torga en la primera, D. Rafael Palomino en la segunda. En la de y considerablemente corregida y aumentada; Madrid 1830, dos figuras D- Luis de León Fernandez, y el accessit D. Josef Oliveros. vol. 4.0…</t>
  </si>
  <si>
    <t>Tagle, Manuel</t>
  </si>
  <si>
    <t>Manuel Tagle</t>
  </si>
  <si>
    <t>…as provincias donde se hubieren suscrito. AÍarcoa, á D. Juan Saravia y Villasante, D. Vicente Josef de la — Los suscriptores al Diccionario geográfico universal acudirán Barcena ; D. Manuel Tagle: para dos raciones de la catedral de á la librería de Razóla á recoger el cuaderno 3,0 del tomo 2.u de Jaén, vacantes por fallecimiento de D. Miguel Pancorvo y Don dicha obra. Continúa abierta la suscripción. Jorge López, á D. Pedro EsCbvar y León y D. Amonio…</t>
  </si>
  <si>
    <t>Talens, Vicente Canilles y</t>
  </si>
  <si>
    <t>Vicente Canilles y Talens</t>
  </si>
  <si>
    <t>…otorios, una absoluta imprevisión , ana falta to Monfórte de Lémus á D. Andrés Tojo Montenegro: para la de tal de cálculo y- premeditación, y conociéndolo asi la misma co Mordía á D. Vicente Canilles y Talens: para la segunda de la misión, pues declara en su informe que considéra los decretos ciudad de Granada á D,: Rafael Ausaldo: para el corregimiento «como un hecho-aislado, hijo'de les circunstancias del momen de Medina del Campo á D. Eugenio Alvarez: para la r…</t>
  </si>
  <si>
    <t>Talleyrand</t>
  </si>
  <si>
    <t>…l Claussct, que acaba de tomar el mando del ejército de Africa, ha dirigido á este una proclama, en que ha-, Fondos públicos. Tres por ciento consolidados Bdf. Él 18 del pasado el príncipe Talleyrand trabajó por prime blando de los acontecimientos de Francia, dice que muchos regi mientos extrangeros habían sido aniquilados en las calles de París. ra.m con el lora Aberdeen en la secretaría de Negocios extran Debamos reclamar contra esta aserción, pues es p…</t>
  </si>
  <si>
    <t>…s por too consolidados 84§. }as órdenes del general mayor de Othegraves salieron para TréEl duque de Wellingtotr ha tenido en estos últimos dias va veris. rias conferencias con el príncipe Talleyrand, pero nada se ha tras — ..Se lee en cierto periódico lo que sigue: lucido de lo que se trato en ellas; asi es que el público ignora ab «Si se ha de creer á los viageros que han llegado á Tolon, pa solutamente el resultado. (Chronicle.") rece que los comisiona…</t>
  </si>
  <si>
    <t>Talleyrand, Augusto de</t>
  </si>
  <si>
    <t>Augusto de Talleyrand</t>
  </si>
  <si>
    <t>…ersado sino sobre arreglo de negocios participares , habiéndose los Países-Bajos.) presentado algunós proyectos de ley, para cuya discusión se ha.se INGLATERRA. ñalado término. El conde Augusto de Talleyrand , par de Francia, dijo en la sesión del dia 3 que no se creía autorizado para hacer el Zdndres 3 de Setiembre. juramento exigido. Lo mismo manifestó por escrito-en la Cámara Fondospáblicos. TVes por 100 consolidados 89^.90^ dq los Diputados (sesióndel a), Mr.…</t>
  </si>
  <si>
    <t>Tama-, Fernando Verdugo y</t>
  </si>
  <si>
    <t>Fernando Verdugo y Tama-</t>
  </si>
  <si>
    <t>…de la Concepción gciónima, y D. Manuel Diez Falcon de Prado, D. Tomas Soto y Freire, en.el almacén de loza , calle de Jacometrczo, casa chica del mar D. Ramón Mcndívil y Roverti, D. Fernando Verdugo y Tama- ques de Villadarias. yo, D. Josef González Vega y Cutre, D. Antonio Torres y Quintanilla, D. Manuel Camarero y Rodríguez, D. Joaquín Riquclme y Gómez, D. Miguel de Resa y Serrano, D. Rafael En ______________ANUNCIOS. late' y Acedo, D. Eduardo Alcaráz y Montan…</t>
  </si>
  <si>
    <t>Tambroni</t>
  </si>
  <si>
    <t>…etable cuerpo de la Marina, qué desde ahora pre Para encarecer el mérito de este grupo bastará repetir laa pa sagia el próspero estado á que en breve te vera elevada. 1 labras del caballero Tambroni, tan inteligente en bella arta, . En seguida pasó la Marina en compafiía de S. A. R. á presen cuanto instruido en literatura.- **Vén*e, dice, los dos héroes en tarse á S. M., que te dignó confirmarla el aprecio en que siempre' «1 acto dé pronunciar el juramen…</t>
  </si>
  <si>
    <t>Tapia, Eugenio de</t>
  </si>
  <si>
    <t>Eugenio de Tapia</t>
  </si>
  <si>
    <t>…eo de directo^ ge de Frías, D. Mariano Josef de Larra, D. Francisco Martínez de neral, con amplias facultades para cooperar por sí, ó de acuerdo la Risa, D. Juan Nicasio Gallego, ’D. Eugenio de Tapia, Don con las fuerzas francesas de mar y tierra, á- lograr la libertad del Ramón López Soler, D. Manuel Joséf Quintana, D. Ventura de Ruy, encerrado por una facción dentro de los muros de Cádiz. la Vega, D. Alberto Lista, D.Ancel'de Saavedra, D. Juan DoLogróse…</t>
  </si>
  <si>
    <t>Tarragona, Arzobispo de</t>
  </si>
  <si>
    <t>Arzobispo de Tarragona</t>
  </si>
  <si>
    <t>…e Vill'apatema. db España 1 250 hombres; pérdida inmensa si se considera el in Excmo. Sr. conde de Cervellon. estimable precio de héroes-como ellos; pero-superabundantemen- Excmo. Sr. Arzobispo de Tarragona D. Antonio Fernando te recompensada con la gloria y el ejemplo que han dejado á su Echanove. nación. ;Y qué ha ganado lá república! el triste triunfo de que- Excmo. Sr. D. Juan de Henestros3. dár entregada nuevamente x sus propios furores , después dé perder Excmo. Sr. D. Rafael…</t>
  </si>
  <si>
    <t>Tarso, Lucas</t>
  </si>
  <si>
    <t>Lucas Tarso</t>
  </si>
  <si>
    <t>…tereses .de..Vales $4 á J. Deuda la fragata Constancia , su capitán 1). Francisco de Atdecoa; la consolidada con interes de 5 por too, 45 dinero—Idem liquida fngib Paái su capitán.D. Lucas Tarso; y el bergantín de guerra da con Ídem á vales 12¿.__ldeni$tn interes £4.—Accionesdel banRelámpago, comandante el Teniente de navio T&gt;. Manuel Villa* •co cada Tina 19 jp*. fs. vícencio-, y gefe del co'nvoy.‘desde 'Gañirías hasta Filipinas. A la usa y med'a del…</t>
  </si>
  <si>
    <t>TaUeyrand</t>
  </si>
  <si>
    <t>4&lt;S* . ____S. M. ha nombrado al príncipe TaUeyrand embajador ex de ley adoptado por la'Cántara dé los Diputados, relativo á la re traordinario y ministro plenipotenciario cerca de S. M. Británica. elección de los individuos de dicha Cámara que fuesen nombrados ___Gracias á la actividad de la policía han sido…</t>
  </si>
  <si>
    <t>Taviiaii', Agustín de</t>
  </si>
  <si>
    <t>Agustín de Taviiaii'</t>
  </si>
  <si>
    <t>…pia.. ; . D. Esteban de Ayala. ■ r i, c.t , ■. • - ¡ o ^ r. Sl, ¡- t&gt;b o - - r . D. josef María del Rio. i; i'.. ’. &gt; A. ; . 4» XSAI.ES tÓT*ÍlAÍl'-' " ’ .''.'i J.'Ó ó , ni;. I • ■ D. Agustín de Taviiaii' , - í- t: aivjv: :.n:q st-.y. . n j vs.-:--.,.: c¡. ..í,¡qotq 5’.;ay.:c^|c-r zftt , i - j D. Santiago Josef Patero. -:'! • ne. vt v ¡ A..- , r&gt; . -En la extracción-de ila Real Jotería^rijtiitiya, * D. Agustín Aguilar Tablada: L- ;-.r!oi-.'í! ; ’ ¡ v ¡ tarde d…</t>
  </si>
  <si>
    <t>Taxis, Cirilo Simón</t>
  </si>
  <si>
    <t>Cirilo Simón Taxis</t>
  </si>
  <si>
    <t>…a Lastra, vacante por fallecimiento de D. Juan Rop-, , uamu. ••■ • • 7-. g‘fo; pasit otra cat^ngí* dé fe&lt;^f4 .d«.Tofedq, vacaste pty fa llecimiento de D. Juan Francisco Gándara, á D. Cirilo Simón Taxis *3 de Mayo,' ' Carrillo.. , , \7, j Bolsa de ayer. Cinco por ciento consolidados 104 f, , A.cpqsulto de la CáCMM M fo MTVjdo S. feL. 0pn&gt;k».r ¿aja la clones del banco 1912,5»; Empréstito ReaJdfrEspafu 86},Reata regencia de la audiencia de Sevilla, vacante por…</t>
  </si>
  <si>
    <t>Teca, Francisco de Pau la Zafor</t>
  </si>
  <si>
    <t>Francisco de Pau la Zafor Teca</t>
  </si>
  <si>
    <t>…ro, se venden en esta corte en la .librería deotra canongía diaconil de la catedral de Mallorca , vacante por fa Ranz, cálle de la Cruz. llecimiento de D. Miguel Serra y Dameto, á D. Francisco de Pau la Zafor Teca: igualmente se ha servido nombrar por decreto de —. ,Colección de privilegias , franquezas, exenciones y fueros con cedidos á varios pueblos de la Corona de Castilla, copiados de ai de Julio para una canongía de Cartagena, vacante por falleci orden de S. M. d…</t>
  </si>
  <si>
    <t>Teca, Francisco de Paula Zafar</t>
  </si>
  <si>
    <t>Francisco de Paula Zafar Teca</t>
  </si>
  <si>
    <t>…s composiciones ya publicadas ante . Nota. En la Gaceta dé 31 de Julio último, columna^.*, lí riormente .de Luzan, tfe Moratin el padre.y de Cadalso, otras, mp- nea 30, donde dice D. Francisco de Paula Zafar Teca, léase Zachas de MelcndeZ ; de’Ciénfuegos, de Jbvcllanm, triarte, Sama- ferteza. EN LA IMPRENTA REAL</t>
  </si>
  <si>
    <t>Tena, Agustin</t>
  </si>
  <si>
    <t>Agustin Tena</t>
  </si>
  <si>
    <t>…los incendios que á pesar de las reitera con ver de lejos. Huyendo asimismo de tocar en Campo, donde das prevenciones de esta Conservaduría desgraciadamente se expe se hallaba el coronel D. Agustin Tena á la cabeza de los volun rimenta en el estío, y que al citado fin hagan publicar todos los tarios Realistas de la brigada de Barbastro, se dirigieron por años en los primeros dias de Junio la orden que circulé en 4 de Chía, Castejon de Sos y los Paules á Vill…</t>
  </si>
  <si>
    <t>Teo-</t>
  </si>
  <si>
    <t>…Enterádoleste de la fuga del enemigo, comisionó al capitán digna acceder., j. M, concede provisionalmente á. las provincia del batallón núm. 10 de voluntarios Realistas de Navarra D. Teo-</t>
  </si>
  <si>
    <t>Teran</t>
  </si>
  <si>
    <t>…onstruyó una sólida..explanada de maderos después se principiaron las sesiones. Los nuevos ministros son: Alapara servir de apoyo i la hendedura misma, y de bóveda cubierta man,el,general Teran, D. Rafael Mangino, y D. Ignacio Espi al paso qué se desaba facilitar; logrando de este modo abrir el nosa. (Jdtm') paso y asegurarlo. Cuando se haya desembarazado otro tercio de _ En. ota semana sale para Francia el príncipe Leopoldo; allí milla más y se hay…</t>
  </si>
  <si>
    <t>…únez y de Marruecos.'A los.franceses, nacidos firma pieriamente coñ los preparativos militares dé Méjico, pues para Ja gloria-y las empresas generosas, decía uno de los escrito el general Teran ha sido nombrado últimamente comandarite del res de lo. Debates en 181Ó ,.á los franceses toca llevar á cabo la ¡ejército'de Tejas, en donde se han reunido *¡S&gt; hombres y el ge obra comenzada por sus abuelos. .En Francia se predicó la primer neral Bravo, coma…</t>
  </si>
  <si>
    <t>Teran, Manuel de Mier y</t>
  </si>
  <si>
    <t>Manuel de Mier y Teran</t>
  </si>
  <si>
    <t>…que en los más distantes soló Se liallan de ministros: Alaman de Relaciones, D. Rafael ae advertía un taciturno silencio. Electrizados los espectadores die Mangino de Hacienda, el general D. Manuel de Mier y Teran de ron libre cursó á su enagenámicnto: las palabras del Monarca ha Guerra, y D. Ignacio Espinosa (abogado) de Gracia y Justicia: bían penetrado hasta sus corazones, y todos manifestaban la per conozco a los cuatro por sugetos de conocimientos y de probidad. f…</t>
  </si>
  <si>
    <t>Terfq</t>
  </si>
  <si>
    <t>…tor mandando que en todo el imperio se observen como leyes los de Yucatán insiste ^n pedir «w&amp;IW ífWraJ: .) -¡Y.-. ukases de 17 de Euro dp xyai. y dde.Setiembre de 1795 que pro El general Terfq h^^do, ,gaif| Pyni híben admitir en Rusta fós brev¿“y buias pontificias sin especial repetidos partes que teqifo. |1 ,gpb¡^rgl.»^ M, T jM^miMÍpn.del'Sl»f«rlHh)fv{:- í.-;, nomino-:.AAv.I¿:.proyecto* de k» angfo-amy/twiqs.; Sq.,ba parajqup yufil.m á Méjico Wdre…</t>
  </si>
  <si>
    <t>Terro, Pedro Sainr</t>
  </si>
  <si>
    <t>Pedro Sainr Terro</t>
  </si>
  <si>
    <t>…s otras ____ Estando resuelto se celebre junta general de acreedores’i toé expuestas al aire mas púro.m Lá' consecuencia qué' naturalmente se bienes quedados por fallecimiento del Sr. D. Pedro Sainr Terro deducé de esie hcehb éSj qué estas plantas, atrayendo parasí por su nes, tesorero que fue de la Real Casa ; ha sefíalado para ella el «oVegetacion los aires contagiosos'y mal sinos, ti se colocaran cerca ñor Ctírtiná ; juez asesor general de la misma,icbdia i…</t>
  </si>
  <si>
    <t>Tholozé</t>
  </si>
  <si>
    <t>…an ofrecérsele antes de levantar tropas, las servicio. En esta mañana se hicieron varios ensayos á presencia del tres cortes consienten en que quede'á disposición de.S. A. R. por .general Tholozé, gefe del estado mayor general del ejército, quien el tiempo de un afio el cuerpo francés que se halla actualmente en colocado en el arsenal hizo comunicar varias órdenes al de Lamal Qrecta. En caso de que se juzgue ser indispensable que permanez gue , á todo…</t>
  </si>
  <si>
    <t>…s podría disminuir la miseria pública, tomó la palabra Mr. gobierno, en consecuencia de los últimos acontecimientos. Bnugliam para proponer á la Cámara diese cuanto antes algu »EJ general Tholozé ha sido nombrado comandante de la. plaza: nas disposiciones para mejorar la suerte de los esclavos en las po tu carácter firme y honrado lo hacen muy á propósito para este sesiones inglesas de América, y abolir definitivamente la esclavi encargo importante. t…</t>
  </si>
  <si>
    <t>Ti</t>
  </si>
  <si>
    <t>…yor aliciente é ilustración de los niños de ambos yera. Siendo el lujo una consecuencia necesaria de toda sociedad en sexos, después de; instruido* e«i el Catecismo diocesano; por D. Ti que reina lá abundancia y la seguridad, .puede^ muy bien el ^legis moteo Filonepion: un tomo en 11de buena'impresión y papel: lador remediar sus excesos; ¡pero cuín difícil "e* el suprimirle! a hallará en la librería de Calleja, á 5 rs. en holandesa y 6 en pa…</t>
  </si>
  <si>
    <t>Todo</t>
  </si>
  <si>
    <t>…puntual cumplimiento.^Rubri Art. 197. ■ Los subdelegados de rehtas, sean de partido ó espe cado de la Real mano de, S. M. ciales , darán parte circunstanciado á mi superintendente general Todo lo que traslado y comunico-á V. de Real orden &amp;c. Madrid 3'doMaycrde i8go.=Luis López Ballesteros. dé mi Real Hacienda de todas las causas que prevengan en virtud de aprehensión , de oficio ó por demanda fiscal sobre delitos de&gt; Exposición hecha ai Sr. Secret…</t>
  </si>
  <si>
    <t>Tolstoy</t>
  </si>
  <si>
    <t>…con dirección dé París á Pe- - bido nuestro modo de pensar. ( Monitor.) (Se- conüúirá.) tersburgo Mr. de Novosi!zow;consejero dé'Estado ruso; y el día 15 lo verificó por Berlin el conde Tolstoy7 primer secretario ESPAÑA. de la embajada-rusa en Francia. coa pliegot pará Petersburga, (¡Idem.) -; Cádiz 34 de Agosto. "cama* a t&gt;* roa VAH'B.i.-lSésion'dtb'ig-. ' Convocatoria. El príncipe Real duque de Orleans entró mfentras se leía ei A propuesta de la c…</t>
  </si>
  <si>
    <t>Tomas</t>
  </si>
  <si>
    <t>…lan Luna, D. Solano Moral, Di Narciso Luna, D. Angel Mariano confusos con esta peligrosa disposición dé Jos ánimos: de. aquí es Colina y sus dos hermanos, D. Pedro Ignacio Barros, D. Tomas que el bajá deScútari ,.generalmente temido por su crueldad, ha re Gordíllo, D- Vicente Mercado, D. Angel Mariano Pasos, Don cibido orden terminante de rétirarse á la Albania, siguiendo el ca Domingo Sotomayor, D. Domingo Ocampo, D.Carlos Fortrer, mino de Fil…</t>
  </si>
  <si>
    <t>…o un destacamento de cuatro Barcelona g id. Bergantín de guerra español Guadalete, en compañías de los tercios de Guipúzcoa al mando del capitán da comisión pera Argel. caballería D. Tomas de liniers, comandante de amias de trun; y Palma 28 dt Setiembre. Bergantín austríaco Amantísimo, Cuando no podrían ellos imaginar que tan pequeño cuerpo espera n Algeciras'; lleva á su bordo al mariscal Bourmont con sus dos joa y tres criados. se siquiera á…</t>
  </si>
  <si>
    <t>Tomos</t>
  </si>
  <si>
    <t>…Linneo, 9 tomos 8.° inarquilla, traducir y hablar pon perfección el idioma ingles. Se vende en papel 189 rs., pasta 270. Madrid en la librería de Rodríguez., y én Oviedo en Jas de Don Tomos sueltos, cada uno á 21 rs. papel. Nicolás y D. Gabriel Longoria, á d rs. en rústica y 8 en pasta, Bosquejo médico, ó la fiebre maligna contagiosa, por Cathral, • F.l jueves 21 de Abril á las nueve de la mañana se abrirá la 4.0, papel 10 rs., rústica 10. . . j…</t>
  </si>
  <si>
    <t>Torio, Antonio</t>
  </si>
  <si>
    <t>Antonio Torio</t>
  </si>
  <si>
    <t>…elSr. DiezPra- , D. Juan Miguel Serrano. r dq por, la escribanía.de pama; pues do.!lo. contrario les parará D. Josef María Sánchez Cháyfjí.; f perjuicio.' &lt;: • . T . :■ -'i; b i:¡ D. Antonio Torio. .r.-.i-j-rizí:- •. ' -f ____Guia de litigantes y . pretendientes :par» el presente-año de . ,-í ¡' ■1830. Se hallará en, esta-.corte en la’librería de Novillo y de , :.S o-íA D. Pedro Palacio.- ■L D. Josef Perez Navarro.' ' ; ¡ Ibarra. ... ■ ’ - ■.'.■■■ .¿-m…</t>
  </si>
  <si>
    <t>Toro, Andrés de</t>
  </si>
  <si>
    <t>Andrés de Toro</t>
  </si>
  <si>
    <t>….* disminuir mucho los gastos: 3.a poner en circula do Mañueco, á D. Josef Manuel de Garayavieta; y para una ca ción valores mas sólidos. nongía de la catedral de Avila, por la de D. Andrés de Toro, á Después de alguna discusión se suspendió esta por ser muy D. Francisco Cortés Merino. tarde, reservando continuarla en otra sesión. El Courier no conviene en que la miseria sea general, como creen muchos oradores de la Cámara de los Comunes. Según este El…</t>
  </si>
  <si>
    <t>Toron, Juan</t>
  </si>
  <si>
    <t>Juan Toron</t>
  </si>
  <si>
    <t>…etniJSantiago 1 á if idem._DesZamora«..»■•••*^. - - D. Matco Heriúndez de Medina. cuentodeletras 4 ¡razón de 4 por loo.'al aflo._Valesconsol¡dadosde Zaragoza...................... D. Juan Toron. i:i¡í : . . t EnesoV Mayo y Seüembr« 4¡; j y 4dbperácionas^a.Idém no con solidados 114__.Intereses de Vales 34__ Deuda consolidada con in VASIBPADES BSTApUTICAa. teres de 3 por 100 4 dinero 474 á 48^_Id. sin ínteres 34 din----Acciones del banco, cada una 19…</t>
  </si>
  <si>
    <t>Torras, Francisco</t>
  </si>
  <si>
    <t>Francisco Torras</t>
  </si>
  <si>
    <t>…a uno. Si las plantas salen á dos pul zález , vino común, elaborado por.el método üé M-H* Gervais. gadas de distancia (pues si salen mas espesas se aclararán) se labra Barcelona , D. Francisco Torras , y Romea-', azúl de Prusia. rá el terreno tan pronto como nazcan. Cuando las plantas tengan Idem, Monfort, globo terrestre y esfera, amular. 6 hojas, cosa que#sucede pronto, se cavará, aliñará y abonará otro '‘Idem, D. Narciso Ragull, fornituras militares. p…</t>
  </si>
  <si>
    <t>Torrea, Nicolás Perez</t>
  </si>
  <si>
    <t>Nicolás Perez Torrea</t>
  </si>
  <si>
    <t>…Molina,-calzado,Angles, cordobanesbotas.' y badanas. ' nostodaseá¡asloscercaníascaminosdeyunirlósesta,- recogiendoá la basurala debasuralá casa.Sebarreráa,en ‘un montan, i. Alcoy, D. Nicolás Perez Torrea,rosa, paños y bayetas. Toda clase de tierra, cuya superficie ha sido muy pisada,sirve; de Idem, D. Antonio Perca Vilaplana, paños. abono. Toda sustancia animal ó vegetal que ha servido.cn la. casa,: Santander, D. Josef Rodríguez Trio , suspensorio de acero. .…</t>
  </si>
  <si>
    <t>Torrente, Mariano</t>
  </si>
  <si>
    <t>Mariano Torrente</t>
  </si>
  <si>
    <t>…loe muchos afiós que le desea Málaga en su cabil ANUNCIOS do de io de Diciembre de i8a9-=Señor.=Siguen las firmas. Historia ¿eneral dt la revolución moderna hispono-americana, por D. Mariano Torrente. Se anuncia la publicación del tercer cua derno de esta obra, cuya suscripción sigue abierta á 8 rs. cada Indice de los Reales decretos y órdenes insertas en este periódico en cuaderno de quince pliegos en papel común y 10 en vitela, sin mas1 todo el mes ante…</t>
  </si>
  <si>
    <t>…de creer que no tardará en estallar la guerra ci Historia general de la revolución moderna hispano-americana, vil , y que aunque Guerrero volviese á ser presidente, no podría por D. Mariano Torrente. Se anuncia la publicación del 8.° y 9 ® Calmar la efervescencia general, porque hay muchos agraviados, cuaderno de dicha obra cuya suscripción sigue abierta en los paray porque muchos han manifestado su ambición; de modo que no ges ya designados á 8 rs. cada…</t>
  </si>
  <si>
    <t>…cuaderno suelto. tica y álgebra fueron igualmente premiados D. Josef Capitán y ___ Historia general de la revolución moderna hispaño-ameri D. Estéban González de Cueto. cana, por D. Mariano Torrente. Se anuncia el final del segundo — El 30 de Mayo último en obsequio del dia de nuestro au tomo de dicha obra, que los suscriptores podrán recoger cuando gusto Monarca, ia Real sociedad de Jaén hizo la distribución de gusten de los parages donde hubieren suscr…</t>
  </si>
  <si>
    <t>Torres, Antonio</t>
  </si>
  <si>
    <t>Antonio Torres</t>
  </si>
  <si>
    <t>…getal que ha servido.cn la. casa,: Santander, D. Josef Rodríguez Trio , suspensorio de acero. . debe trasladarse al monton de la basura. Todos los despojos de la ~ Torredonjimeno, D. Antonio Torres, trillo. casa, y el agua de fregar, mezclados con tierra, son materias para Idem, D. Francisco Fermin Carazo, trillo. qn buen abono: con la basura de una vaca y de un cerdo! hay abo Sabadell, D. Pablo Turull é hijo, paños. no suficiente para estercolar un acr…</t>
  </si>
  <si>
    <t>Torres, Josef Gregorio</t>
  </si>
  <si>
    <t>Josef Gregorio Torres</t>
  </si>
  <si>
    <t>…vacante por di p.. . - Fundamento del vigor y elegancia de la lengua castellana, expuesto én el propio y vario uso de sus partículas, nombres y misión de D. Josef María Sierra , á D. Josef Gregorio Torres y verbos, por el P. Gregorio Garcés, de la Compañía de Jesús,Puig: para una canongía de la catedral de Orihuela, vacante por dos tomos en 4.0 Ex ¡st ¡ando todavía unos pocos ejemplares perte fallecimiento de D. Mariano Soto , á D. Domingo Herrero: para necien…</t>
  </si>
  <si>
    <t>Tosantos, Bonifacio</t>
  </si>
  <si>
    <t>Bonifacio Tosantos</t>
  </si>
  <si>
    <t>…es, dando en él varias reglas para la traducción D. Miguel Antufiano, arcediano de Calatrava, D* Cayetano Can* del idioma francés, y una colección de todos los idiotismos que pos, D. Bonifacio Tosantos y D. Domingo Sánchez Gijen, á fe con mas frecuencia se encuentran en losJibros franceses :uñ tomilicitarle con tan fausto y plausible motivo, ínterin que en cuín-, to en 8.° Se hallará en la librería de Vianá, calle de Carretas, y plimicnto de su obligación, y ministerio dirige sus hum…</t>
  </si>
  <si>
    <t>Tosca.árboles, Tomas Vicente</t>
  </si>
  <si>
    <t>Tomas Vicente Tosca.árboles</t>
  </si>
  <si>
    <t>…posible , todila rrquéás• de la re—J T- Fr^ Jüsef de Sigfienza , D. Dicgp Covarrubias y Leiva, Juanpública en menos de iu años, si todos los terrenos susceptibles de Ürblna yel P. D. Tomas Vicente Tosca.árboles frutales y de bosques se aprovechan , casi sin trabajo y sin gastos. ab . :'.r- : i. 9-° D- Hugo de Moneada, el Cardenal Silíceo, Bartolomé de Carranza, D. Antonio Covarrubias y Leiva, Antonio Pérez .. «Excitad el zelo de los distritos con el"!ejemplo evident…</t>
  </si>
  <si>
    <t>Tostado, Alonso</t>
  </si>
  <si>
    <t>Alonso Tostado</t>
  </si>
  <si>
    <t>…D. Bernardino de Rebolledo y D. Luía anunciar una nación rica, industriosa y pujante. Aumentarán, la de Góngora. amenidad y la salubridad del país, y ademas del encanto que in 6.® D. Alonso Tostado, Luís Vive*, D. Diego Hurtado da fundirá su variada vista, darán fruto y sombra á los fatigados vía- Mendoza, D; Gerónimo de Zurita, D. Diego Saavcdra Fajardo geros: las desiertas campiñas que ahora discurre el triste, sin en y D. Alvaro Navia Osorio. contrar…</t>
  </si>
  <si>
    <t>Tourton</t>
  </si>
  <si>
    <t>…endo contener y quebrantar los helados ciales superiores de la plaza, á quienes presentó al ministro de la vientos del norte, y refrescar los ardientes del mediodía, que Guerra el general Tourton, y á medio dia aprobó y firmó el suelen aniquilar las mas lisonjeras esperanzas del labrador, inter conde Gerard las condiciones que le presentaron los dos oficiales. poniendo en los parages donde tanto convienen unas hermosas bar Asi pues el acta que se fumó…</t>
  </si>
  <si>
    <t>Tramarria, Francisco</t>
  </si>
  <si>
    <t>Francisco Tramarria</t>
  </si>
  <si>
    <t>…ecución y apre ción pública manifestó, refiriéndose al de personas instruidas, que hensión , serán tratados como malhcdbores y perturbadores de ia k gramática francesa escéiia por D. Francisco Tramarria , es pre tranquilidad pública. 'i-.-- : .&lt; í • ferible por su scncükz.á todas las de su clase; se ha dignado S. M. - 8;® 1 Tbdá'duda que-ocurra «tt la verdadera inteligencia-de cual mlandar que la citada^ gramática se recomiende á los directores de quiera dec…</t>
  </si>
  <si>
    <t>Trian</t>
  </si>
  <si>
    <t>…y ------ El gobierno de Méjico ha enviado á la provincia de Tejas á estrechar mas sus lazos. Los movimientos interiores y exteriores uña división de observación á las; órdenes del general Trian, com de la Fraricia, y la probabilidad de una crisis,aunque pa$agcra,en puesta de tres regimientos de infantería, de uno de caballería y de Inglaterra, podrán dar lugar á una política perspicaz á asegurarse una brigada de artillería ligera. La infantería habí…</t>
  </si>
  <si>
    <t>Trio, Josef Rodríguez</t>
  </si>
  <si>
    <t>Josef Rodríguez Trio</t>
  </si>
  <si>
    <t>…ase de tierra, cuya superficie ha sido muy pisada,sirve; de Idem, D. Antonio Perca Vilaplana, paños. abono. Toda sustancia animal ó vegetal que ha servido.cn la. casa,: Santander, D. Josef Rodríguez Trio , suspensorio de acero. . debe trasladarse al monton de la basura. Todos los despojos de la ~ Torredonjimeno, D. Antonio Torres, trillo. casa, y el agua de fregar, mezclados con tierra, son materias para Idem, D. Francisco Fermin Carazo, trillo. qn buen abono…</t>
  </si>
  <si>
    <t>Troubetzkoy</t>
  </si>
  <si>
    <t>…otras reflexiones por mi parte, puesto que sobre la falta de tro Fondos fúblicati Tres por 100 consolidados 86|. pas y de armamento de Realistas, ya tengo hablado en otros par El príncipe Troubetzkoy, embajador extraordinario del Em tes, yes negocio que mas peculiarmentc corresponde á la autoridad perador de Rusia, ha salido de esta capital para S. Petersburgo. militar, lo que me, dispensa el cansar mas la superior atención dé El sábado se despidió S. E.…</t>
  </si>
  <si>
    <t>Turull, Pablo</t>
  </si>
  <si>
    <t>Pablo Turull</t>
  </si>
  <si>
    <t>…a, y el agua de fregar, mezclados con tierra, son materias para Idem, D. Francisco Fermin Carazo, trillo. qn buen abono: con la basura de una vaca y de un cerdo! hay abo Sabadell, D. Pablo Turull é hijo, paños. no suficiente para estercolar un acre de tierra cada año. ,c rCC ■ &gt; Madrid, D. Luis Negro, muebles de ebanistería. . Es preciso tener entendido que el demasiado abono es petjudj-, Vitoria , D. Josef de Paez , sombreros. cial á las plantas, por…</t>
  </si>
  <si>
    <t>U, Rafael de</t>
  </si>
  <si>
    <t>Rafael de U</t>
  </si>
  <si>
    <t>…&gt;'ii;. ■! Santiago D. Manueldela Riva Moreno. ■ * ■■ 'Jen:'-' '.'..'-.i sí.' ‘ ¡ í: ’ - • &lt; ■ Segevia............¡Di Domingo García Segura. • { ' i ''' n~ri ” Sa villa...* ....... D. Rafael de U^Madrid j de li üont JÍ ¿SI 9VAe :D. Felipe ftamba Oyardo. ""r" - • - tóñdras 3dfj_Paris rg i9.__Santander } beneficio.^. Bilbae D. Romualdo de Huertas. par á ¿ ídem.__Cádiz i á iL idem^Sevilla ídem idem.^MálaValencia....................... ' D.HenriqueO’Shea…</t>
  </si>
  <si>
    <t>Uceda, Josef Antohió</t>
  </si>
  <si>
    <t>Josef Antohió Uceda</t>
  </si>
  <si>
    <t>…ue tiene solamente los referidos 40' rods de tier Bilbao, D. Benito Felipe Gaminde, lavado de lana en vivo. ra , suponemos por decontado que en ellos no hay árboles, y que Madrid, D. Josef Antohió Uceda, pájaros disecados. éstán bien limpios en la primavera. En esta época se cavan bien: Idem, D. Francisco Izquierdo, obras de tirados de oro y plata. ftiejor será levantar la tierra con pala de corte, dejando los terro Granada, D. Manuel Vicente López, piel de…</t>
  </si>
  <si>
    <t>Ugarte, Benito de Pirido Ulloa de</t>
  </si>
  <si>
    <t>Benito de Pirido Ulloa de Ugarte</t>
  </si>
  <si>
    <t>…el 'FelipeA'rias, i D. Maiiúci Pozó» Por Reales decretos se ha senndo ei'Rlhr npcstro $eÍ6r nomEl Rey nuestro Sefior, en atención i los méritos y distinguís, das circunstancias de D. Benito de Pirido Ulloa de Ugarte, decano de los gentileshombres de boca ycasa/dedí. M., se ha dignado co^sderle merced, de ;título de bar^nja, con la, denominación de ídron Je Casa-Buin, para sí, sus' hi¡o» ^ ber^derps ¿m, línea rec ta, cn süs vínculdsy mayorazgos perpetuamente» rt ' ^ ■r.fi…</t>
  </si>
  <si>
    <t>Un, Hahn-</t>
  </si>
  <si>
    <t>Hahn- Un</t>
  </si>
  <si>
    <t>…an vastas combinaciones para una revolución, 2500 vecinos y los estudiantes, y el mandó se había dado al.,teyv declaré abiertamente que ninguna corrupción ó correspondencia nientc coronel Hahn- Un negociante, conocido por sus opiniones' criminal, sustentada por agitadores exteriores con el corto núme liberales, ha sido llamado ál ¡castillo‘de Berthoud, en dondeápre-; ro de hombrea ociosos y descontentos, que dentro de España po Knciai dcl. ^on^ejcro St…</t>
  </si>
  <si>
    <t>Unirse</t>
  </si>
  <si>
    <t>…dan i estas funciones, provocadas sobre todo por la vana grandes y muchos motivos de queja contra Argel para pensar en ostentación inglesa. ¡Quédirían nuestros reformadores sí el obispo Unirse á él. En cuanto á Husscin está muy distante de intimidarse de Lóndres fuese católico! con los inmensos preparativos que contra él se hacen; con todo, En las inmediaciones de Dijon acaba de hacerse casual auhque tiene en. Argel y su costa 20 cañones montados e…</t>
  </si>
  <si>
    <t>Uranga, Josef de</t>
  </si>
  <si>
    <t>Josef de Uranga</t>
  </si>
  <si>
    <t>…ura en su origen, dre de provincia, coronel gefe de la cuadrilla de Vilorta; del tan noble eP su objeto, y cuyos resultados debían ser proporcionar coronel de los Reales ejércitos D. Josef de Uranga , y de D. Ca salida a] exceso de población que habia en Francia, destinándolo á simiro Saenz de San Pedro, coronel gefe de la cuadrilla de Larealizar el proyecto de una extensa colonización. El éxito superó gúurdra , habéis dado el mas brillante ejemplo de va…</t>
  </si>
  <si>
    <t>Urbina, Cayetano de</t>
  </si>
  <si>
    <t>Cayetano de Urbina</t>
  </si>
  <si>
    <t>…éí telréuo , y én disposición dé podér per Poir lá ciudad dé Antequera los Sres. D. Josef Vázquez Fimitir el trártsrtb siti tétüorde riesgo, él jue'i comisionado déícu- gÚCToa , y D. Cayetano de Urbina. ' b/íó una. inscripción.colocada de antemano, en la que se expresa Por . la villa de S. Salvador de Bayamo en lá isla de Cuba, la époéa’ eh qtíé sé’ há héélfo está obra, los pueblos qüe lá han cos Di'Bernardo Echevarría y O-Gábátí. teado f él' no'mbre def ar…</t>
  </si>
  <si>
    <t>Urbina, Saturnino</t>
  </si>
  <si>
    <t>Saturnino Urbina</t>
  </si>
  <si>
    <t>…pafiolesdetcar- Manuel EHzalde, á D.Juan Josef Bonet: para una canongía.de la riadas. Elogios i Paez y detracción de&lt; Bolívar , parece que hasido de Sigüenza, por fallecimiento de D. Saturnino Urbina;. á Don únicamente el objeto de sus autores ,, puesto que tratan de probar Juan’Raposo; y para la maestrescolú de la colegial de:Logroño, eh ellos la tiranía con que este último’ los ha gobernado ,1 y la ne» - eh 'el obispado de Calahorra, por el de D. Severo…</t>
  </si>
  <si>
    <t>Urda, Deogracias Marcelo do</t>
  </si>
  <si>
    <t>Deogracias Marcelo do Urda</t>
  </si>
  <si>
    <t>…ia deiTolédo, vacante por promo Kisseleflf pasará el Danubio por Brailow, y desde alli irá á-Jassy ción de D. Benito Garoz, y falleeim lento de D. Evaristo Gonzá porGalárz. lez, á D. Deogracias Marcelo do Urda, y D. Joaquín Alvarez ■ ■ S-.-; : . ¿J”. . ' 1 ... ____Las noticias de Roma hacen mención del siguiente'ejemplo Arias. de longevidad muy notable, sobre todo en los países' meridionales. En las cercanías del lago de Trasimeno acaba de molrir ún labra D. Magín…</t>
  </si>
  <si>
    <t>Urdaneta</t>
  </si>
  <si>
    <t>…las verdades se sostienen mútuamente ; y estas ver? No habiendo encontrado otra oposición que la que le presen^ dades de segundo orden, que forman la base de lo que llamamos tó el coronel Urdaneta, que no tuvo efecto por no haber fuerza ciencias, no pueden menos de afirmar y comprobar mejor aquellas armada con que obrar, y estando de acuerdo con el gobernador y verdades primeras, aquellas grandes y sublimes verdades que cons comandante de armas, era fo…</t>
  </si>
  <si>
    <t>…medidas que Je dicte su pruden «ibio en Venezuela, motivado de una propuesta oficial, según se cia, á fin de que los goagiros sean tratados por lós buques que «dicei fiecha por el general Urdaneta, ministro de la Guerra, al hacen el comercio con aquella costa con la consideración debida, «general Paez, para llevar adelante la .coronación de Bolívar. Una y que no se repita eL atentado cometido por Mr. WilHamWilson, «.voz general se levantó contra la act…</t>
  </si>
  <si>
    <t>…o señó" del consejo de gobierno han salido los' papeles de se eKas:mas*s:ut&gt;a vez.¡puestas en movimiento cubririan todavía áte ducción para una pretendida monarquía v ía carta del general Urdaneta, el Eco de lequendamayte cuarta meditación.... pero de Fraóctede incendios, saqueos y ateíinatos. ;: t ,: cuanto áJa. prensa, que nada; respeta ya, que vitupera y jémoslo aquí1 porque'seria no acabar si- refiriésemos tas noticias tocalumnia cuanto haystjje.ma…</t>
  </si>
  <si>
    <t>Urreta</t>
  </si>
  <si>
    <t>…pmp? para llevar á cabo su salida Madrid J3 de Enero. de la provincia, porque la valiente cplumna al mando del te SS. MM. y A A. continúan en ésta capital sin novedad en su niente coronel Urreta estaba'el día 6 en Marangué, en donde ha- importante salud. |&gt;¡a. encontrado prontas las embarcaciones que,hablan de conducirla, jr el 7 del corriente se embarcafja.Quinientos, fusileros, joo hú El Rev nuestro,Señor ha tenido á bien resolver que con mo sares^…</t>
  </si>
  <si>
    <t>Ursussolicí</t>
  </si>
  <si>
    <t>…rnos el preciso férniiiió'lié un mes.".'7 '"‘I.’! para instruirse en el -irtsírumemal ybcifatkflicloh, podrán préseh- —Se cit'a' y empfázrí^.: Josef, VrcpptelFétyeí.i , :Ü| jo&gt; ¿é Don Ursussolicí tudes á U Dirección has» élúdiV# de Octubre prÓxí- Josef Fe’sreti (¿iraccíofo-ir de Doña Josefa'&gt;íárt¡nez de‘ lá^Peña, mo* en eledificio-seftalado’ por S. M. paira él Real Conservatorio, situadoctsU callo-del Alamo, ftcnté á lós AÍOstensa. término, dé 40 di*s…</t>
  </si>
  <si>
    <t>V., Ma</t>
  </si>
  <si>
    <t>Ma V.</t>
  </si>
  <si>
    <t>…alguno de aquellos sean extensivos á los in continuación copiamos. dividuos de los cuerpos Realistas; y conforme con el dictamen de Nue.tros augustos Soberanos con su augusta Hija Doña Ma V. E. ha tenido á bien resolver S. M-, que i ios voluntarlos Rei- ría Cristina y S. A. R. el conde de Trápani, llegaron el dia 8 Jistas se les contribuya con el premio de una onza de oró por cada del corriente-á Aranjuez, en dónde fueron recibidos por los Sere ladr…</t>
  </si>
  <si>
    <t>Va</t>
  </si>
  <si>
    <t>…para dos canongías y una ración de la colegiata de San- sal acudirán á recoger la última entrega del tomo i.°, y la prime tillsna,diócesis de Santander, vacantes por promoción de D. Va ra del a.°, y la entrega de la a.1 y 3.a de láminas á la librería dé' lentín García, D. Josef Ramón de la Peña y D. Josef Martínez Cuesta y Perez, y en las provincias donde se hubieren suscrito. AÍarcoa, á D. Juan Saravia y Villasante, D. Vicente Josef de la…</t>
  </si>
  <si>
    <t>VaHoy</t>
  </si>
  <si>
    <t>…udó al instante con 21 cañomandase suspender. 'eícftfégó ¿1 pt’otnqtiendf jqpie cesaría el de la nazos al:gril6 de viva el : plaza. Esta suspensión de hostilidades tuvo efecto. El general VaHoy he mandado anclar el navio la Provenza bajo las mura-i lazé áéráproyethó d*f -eiy -psira »abriir coi—niertiónes .üUúitéddel lias de Argel: los otros buques, de guerra, formados en dos divi fuerte del Emperador. :~u.I ib i. Ji í-j s ; ¡ó siones al mando del co…</t>
  </si>
  <si>
    <t>Valazé</t>
  </si>
  <si>
    <t>…e la confianza qué allí hay en el ministe rior se repitió la experiencia de los cohetes á la Congreve á pre rio francés............... .. . ' ; ' sencia del almirante Dupené y del general Valazé;esTo$ cohetes De resultas de una exposición dé los libreros establecidos en alcanzan 200 toesas más que ias balas, de modo que este proyectil esta capital, va á tomar nuestro gobierno algunas disposiciones pa es tan útil en mar como en tierra, y nuestra tropa…</t>
  </si>
  <si>
    <t>…d Corresponsal dt IXAMCIA. Tfurtmbtrg, que S. A;el Archiduque príncipe imperial será pro- Tolon i.° de Agosto. clamado y coronado, Rejnde Hungría en la Dieta inmediata de este El general Valazé, comandante superior del Real cuerpo de reí no,'la.cual se abrirá „d; 8 del próximo Setiembre* la Gaceta ingenieros en la expedición de Argel, se halla de vuelta en esta Ifniotrsal añadeá esto qoeal Emperador ha declarado sus inten ciudid; á la que también ha…</t>
  </si>
  <si>
    <t>Valdecañas, Francisco Antonio</t>
  </si>
  <si>
    <t>Francisco Antonio Valdecañas</t>
  </si>
  <si>
    <t>…to comer confianza del capitán general, como la está mereciendo el oidor cio , ó que adeuden derechos de entrada. 5.0 Los géneros que. habiendo sido comprendidos en el mani decano D. Francisco Antonio Valdecañas desde Febrero de 1829. fiesto no constare su desembarco con las debidas formalidades , ó De Real orden &amp;c. Madrid 12 de Mayo de 1830. no se hallaren existentes en el buque cuando este fuere reco Continúa el Real decreto de la Gaceta anterior. nocido. Art. 13.…</t>
  </si>
  <si>
    <t>Valderabano, Manuel Rodríguez</t>
  </si>
  <si>
    <t>Manuel Rodríguez Valderabano</t>
  </si>
  <si>
    <t>…ceta de 'Francia^ s ‘ - dé oidor, vacantes efi léaudiencia de Extremadura, á los de igual ___.Ayisan de Valeiiciénr?s, cón fecha 10 del corriente,que el Clase cesantés purificados D. Manuel Rodríguez Valderabano y moviqiiénto que se había notado el miércoles anterior entre los D. Josef López Gozar; y para ira. de alcalde.del crimen del pro jornaleras/fio había ténido hasta entonces consecuencias desagra pio tribunal, ú D. Smtiago Fernandez de Negrete, al honorario da…</t>
  </si>
  <si>
    <t>Valdés</t>
  </si>
  <si>
    <t>…ia venidoáesta en el mismo día de ajar un sugeto,-de quien se ha ¡y finalmente, encarga; la imybr vigilancia,i los censoresldi los hablado mucho en estos últimos dias. A saber, el coronel Valdés, periódicos respecto á noticias políticas, y dc sublevaciones.,’^. (Gque tan triste papel; ha hecho en, la última tentativa contra E&gt;pa- ;de F.), oh.:. ■ ■. vA {.i «-i-tí-c. s- . I' .oí fia: en cuanto llegó pasó á verse son él el coronel Venhalcn. Se El 21 de…</t>
  </si>
  <si>
    <t>Valdes, Ramón</t>
  </si>
  <si>
    <t>Ramón Valdes</t>
  </si>
  <si>
    <t>…carácter. Miscelánea completa, instructiva, curiosa y divertida: con tiene varios cuentos, anécdotas, proposiciones y soluciones diverti • Los Sres. D. Justo Antonio ^ta. Marina y D. Ramón Valdes, das de aritmética, juegos de naipes y de prendas., con una baraja comisionados para felicitar al Rey nuestro Señor por su augusto . de 48 cartitas en verso para senrenciar las prendas, varios enigmas y enlace, á nombre de la villa de Aviles y su distrito, ha…</t>
  </si>
  <si>
    <t>Valdés, Ramón</t>
  </si>
  <si>
    <t>Ramón Valdés</t>
  </si>
  <si>
    <t>…gado, sus y moderno, y los números con que van señalados los nuevos do diputados el marques de Campo-Sagrado, el marques de S. Este cumentos expedidos por capital y réditos. ban y D. Ramón Valdés; he venido en dispensar á dicho Prin La Dirección espera de V. S- que recomendará muy particu cipado la distinguida merced de que asista por medio de sus refe larmente el gran cuidado que debe tenerse en ia devolución, pro ridos diputados á la presentación y…</t>
  </si>
  <si>
    <t>…gica, que.no habrá intervención, y que esperaba que 1 ''Xos Sres. marques de Champo Sagrado, marques de S. Esteban los belgas arreglasen su gobierno de modo que no se túrbase la y D. Ramón Valdés, diputado* dé Astúrias, han tenido Ja honre paz de Europa. de felicitar á S.S. MU. el Rf.y y la Reina nuestros Señores, en .____En Sajonia están pronto* 69 hombres para marchar al primer nombre de aquel principado, con motivo del feliz nacimiento de aviso de…</t>
  </si>
  <si>
    <t>Valénnia, Antonio Camib de</t>
  </si>
  <si>
    <t>Antonio Camib de Valénnia</t>
  </si>
  <si>
    <t>…ayo hasta Agosto. , , ..... ¡t, ;i q ticas\ historia nueva del célebre AugustQ :Lhfontainft; t(aducKni El Delfin llegó i Marsella eldía i.°del corriente*, qP3.se al castellano por D. Antonio Camib de Valénnia. La justa. reputVtrasladó á Tplon; el 4, pasó revista al ejército, estuvo ¿ ociado, de cign aque ye.ntre los literatos goza Augusto Lafontaine.,; ,na.-: nqs varios buques de ja escuadra, y mandó las evoluciones y un cjérqi- permite detenernos en elogiar esta,…</t>
  </si>
  <si>
    <t>Valentín-Vaívjerde</t>
  </si>
  <si>
    <t>…a. 80 libras de buena yerba fresca cada 24 horas. Idem, D. Francisco Lor'enz'0, instrumentos de matemáticas. Pero como se haya de sacar ésta cantidad de un campo de 40 Valladolid, D. Valentín-Vaívjerde, curtidos. rods (2) es lo que vamos á averiguar. Acaece frecuentemente que Madrid, D. Eugenio Hurtado fl chapas caladas de latón con el labrador tiene solo un campo de 40 ó pocos mas rods y algo alfabeto^, viñetas , florones, cenefas y demas adornos. en los b…</t>
  </si>
  <si>
    <t>Valenzuela, Serafin García</t>
  </si>
  <si>
    <t>Serafin García Valenzuela</t>
  </si>
  <si>
    <t>…ciatura Apostólica. ___Ar¡a, A rispettarmi apprehda de la&lt; opera Moisés en;Egip—, D. Ildefonso Cejalvo y Pineda. to del maestro Rossini, puesta para piano, splq i 6 rs. Aria, 7^.. D. Serafin García Valenzuela. di cepfUntí agravi /&lt;*; mono,.de dicha ópera-puesta para piano solo,, Honores de Secretarios de S. M.' &lt; ¡ á 4 rs. Duetto, Ah se puoi cosí lasdarmi, para piano solo 7 rea-’, D. Josef Garai. ,ci : , ; les. Duetto, Parlar splegar non posso, para piano solo * 6…</t>
  </si>
  <si>
    <t>Valera, Manuel</t>
  </si>
  <si>
    <t>Manuel Valera</t>
  </si>
  <si>
    <t>…evilla., D. Josef María.Cisneros y ¿entiza; trilló, ' .-t Mr.Huskissonen el ministerio. r: , Granada, D. Manuel González, molduras doradas. ’ / .. ntAMCIA. ■ .1' . ' r- . Sevilla, D. Manuel Valera, tejidos de seda. ^ &gt; . Idem, D. Josef María,de la Calzada, pañolería de seda. : . . París 01 de Diciembre. , , Madrid , D. CristóbalrSedeñO', sedas teñidas. . *. ; consejo de Almirantazgo ha nombrado^ una comisión: de Granada , D. Juan Bautista Styologo, som…</t>
  </si>
  <si>
    <t>Valladolid, Ramón</t>
  </si>
  <si>
    <t>Ramón Valladolid</t>
  </si>
  <si>
    <t>…or. ■ ' ' - ' ' ...............* *5»3rfl"f. : 400- • •**•■*•*«•*.*«*•»••**&gt;••• Valencia. . Honores del Consejo supremo de HatUüda.,- v. r ,0,588.... 4OO■••••eeeeeepeMadxid. .. , . D. Ramón Valladolid, D. Victoriano de. Encima yPiedrt, Ü.l x . 1 . , r • * • , •'( ■ a . &gt; \ ' ' D. Antonio Espinosa y Brun , D. Pedro Demiflguez y D. Josef Blanco González. CAÑIZOS X)£Í DI4. 5 Secretarios de S.~Mi con ejt nielo de de'cretós. ''"'"i D. Manuel de Cristantés, D. F…</t>
  </si>
  <si>
    <t>Valles, Francisco</t>
  </si>
  <si>
    <t>Francisco Valles</t>
  </si>
  <si>
    <t>…te suyo á quien salu 7.0 D. Luis de Requesens, D. Bartolomé Leonardo de Arde fraternalmente, se verán pobladas con vistosas pero sencillas ca ensola, D. Juan de Palafox y Mendoza, D. Francisco Valles, sas, y «1 silencio del desierto se convertirá en melodiosa armonía, Í&gt;. Juan dé Ribera y el Mtro. Fr. Luis Ponce de león. (J: con producida por labradores, pastores y aves, que antes de cantar sus tinuará.') inocentes amores, loarán reconocidos al Ser Suprem…</t>
  </si>
  <si>
    <t>Valtro</t>
  </si>
  <si>
    <t>…ctiva oveja-, y de consiguiente ni leche, ni queso, Los suscriptores á la nueva edición di les Carta pastoral Jet ni otros mil y bien conocidos productos que nos rinden tan fieléi Sr. Valtro , añadida con un compendio de su Vida , por D. Josef animales. (Se continuará?) ... Clemente Carnicero, acudirán á recoger sus ejemplares á la librería de la viuda dé Cruz. Para; conocer el singular mérito de esta XBA1ES IOTBSIAS. / carta , y la utilidad dé s…</t>
  </si>
  <si>
    <t>Vander-Borcht, Car los Henrique Francisco</t>
  </si>
  <si>
    <t>Car los Henrique Francisco Vander-Borcht</t>
  </si>
  <si>
    <t>…Hermoso.]berano , y ha adoptadoél prótoco!o dé las tres Potencias. • ; Já Rey de Inglaterra seguía lo mismo el dia 14 delcorriente; Doña María lsabel Josefina Vernimmen , viuda de D. Car los Henrique Francisco Vander-Borcht, hacendada ; vecina de AVISO..: Atnbéres , y que falleció accidental mente, en Bruiélas: el 5 de. J-iEl beque correó iédin. t.°, que llogó al puerto de Cádiz el a Jio.de 1819, ha dejado en su testarnemo un .legado dp .tigShilori.tíel contente issldrá'pár'á la…</t>
  </si>
  <si>
    <t>Varea, Manuel</t>
  </si>
  <si>
    <t>Manuel Varea</t>
  </si>
  <si>
    <t>…iones. Para precaver cial de la secretaria de policía con honores de la del de pacho de «Ucriorés' disgustos prohibió el corxegidór toda reunión en lo* Gracia y Justicia de España D. Manuel Varea. sitios públicos/ previn'endo que si las hubiese la» disiparia la guardia nacional, y arrestaría y pondría á disposición dé los En I* tarde del' 15 del que rige se dignaron los Rsyes. nues jueces al qué nó se retirase 4’ la primera intimación. {Id.') tros Señ…</t>
  </si>
  <si>
    <t>Varela, Manuel Fernandez</t>
  </si>
  <si>
    <t>Manuel Fernandez Varela</t>
  </si>
  <si>
    <t>…idiotismos ó locuciones que no se pueden gos el Exento. Sr. D. Antonic de Aliñe, arcediano de Toledo, el traducir literalmente, se ha propuesto el autor de este tratado ob Exento. Sr. D. Manuel Fernandez Varela, arcediano de Madrid * viar estas dificultades, dando en él varias reglas para la traducción D. Miguel Antufiano, arcediano de Calatrava, D* Cayetano Can* del idioma francés, y una colección de todos los idiotismos que pos, D. Bonifacio Tosantos y D. Domingo…</t>
  </si>
  <si>
    <t>Vareta, Manuel Fernandez</t>
  </si>
  <si>
    <t>Manuel Fernandez Vareta</t>
  </si>
  <si>
    <t>…udo-lvefr¡ccicánó este jarréglo^desjrues recibidos, al i pie dé lá' escalera 'jlor elEx'ciria.Sr. víceprÓtectof de-varios áñOs 'étl'qde seéscribió)] se dtscotió'y-se estuvo vocife D. Manuel Fernandez Vareta , el secretario ¿'directores y tenien rando CbristahfenriénTeél"prOyéctd. 8i ,)piies, - la España'lógr«'«h be* tes directores de las*trés-nobles artes; y habiendo subido a las salai neficio pdréVsiíáye movimiento!d» 1»' munificencia1 soberana;'sr lo principal…</t>
  </si>
  <si>
    <t>Vargas</t>
  </si>
  <si>
    <t>…contra Bosonas muy respetables por no convenir con sus planes de desola ñaparte. ción; desterraron otras, muchas; llevaron al patíbulo porción de ____En virtud de providencia del Sr. Vargas, asesor general de la vecinos honrados porque eran fieles al Soberano y verdaderos ami guardia Real y su juzgado, con motivo dél fallecimiento intestado gos del pais; declararon tumultuariamente la independencia, y co de D. Jo.ef Belon, alcaide que fue de; lo…</t>
  </si>
  <si>
    <t>Vargas, Francisco Soler y</t>
  </si>
  <si>
    <t>Francisco Soler y Vargas</t>
  </si>
  <si>
    <t>…do á S. M. por el mismo feliz aconteci cimales. {Núm. 37) miento Ja ciudad de Alicante por medio de los Sres. D. Rafael Otra sobre suministro de sal á los ganaderos. (Id) Morant y D. Francisco Soler y Vargas; la universidad general de Otra sobre el modo de dirigir los ayuntamientos la correspon Ja isla de Menorca por comisión dada al Sr. D. Fructuoso Beltran dencia oficial. {Núm. 38) del Rey, y el ayuntamiento de la ciudad de Tarragona por medio Otra sobre los de…</t>
  </si>
  <si>
    <t>Vargas, Josef de</t>
  </si>
  <si>
    <t>Josef de Vargas</t>
  </si>
  <si>
    <t>…te, á D. Félix Fernandez Inglaterra. (/ó«.) . .-. Aviles: para el corregimiento de Paíencia, vacante por muerte de __—tos periódicos ingleses apenas hablan mas que de !os asunfOíJ D. Josef de Vargas,. á D. Tadeo Rico, Bononat. de Francia. El Morning-Post elogiaáS. M. Cárl'ósx, á quien .Asimismo se ba se.rvjdo trasladar á D. Josef Urbano Sancho, llama ¡«hombre virtuoso, y honrado, cristiano piadoso, Monarca alcalde.mayor.de.Valladolid,á la vara.de la ciud…</t>
  </si>
  <si>
    <t>Vasa, Gustavo</t>
  </si>
  <si>
    <t>Gustavo Vasa</t>
  </si>
  <si>
    <t>…tr , el duque de Bor duque de Reichstadt; y en el mismo dia lo ha verificado, para ta»- déame y su ayo se pasean muy á menudo en el Parque del Re¿. ladtrse á Carlsruhe, el coronel príncipe Gustavo Vasa,h*p» del 'Se »bta en S. A. una extraordinaria viveza y agilidad. Ei conde antiguo Rey de Suecia. S. A. R. va i desposarse con una M 'las de $V-emyss y su esposa, con quiénes S. M. Carlos x habia tenido Princesas dé la familia granducal de Badén.. v .. mucha i…</t>
  </si>
  <si>
    <t>Vaux, Brougham y</t>
  </si>
  <si>
    <t>Brougham y Vaux</t>
  </si>
  <si>
    <t>…onsentimiento de las cinco grandes Potencias. (Courirr.) ALEMANIA. Tn. periódicos se entretienen en discutir los títulos de noble Francfort sobre el Oder 09 de Noviembre, , za del lord Brougham y Vaux, lord alto canciller de Inglaterra. -____ Si los belgas tienen siquiera la moderación deque los francesas Con fecha 18 del corriente éscnbeá de las frontera! de Rusia les dan ejemplo, estamos seguros de que en breve podremos afinló que sigue: . . "mar que tod…</t>
  </si>
  <si>
    <t>Vaux, Cidet de</t>
  </si>
  <si>
    <t>Cidet de Vaux</t>
  </si>
  <si>
    <t>…, separando pidras y vigas como conseguir un buen resultado; y esto es precisamente lo que nos unos 50 pasos, aunque sin desgracia alguna; á las cuatro de la proporcionó el citado Sr. Cidet de Vaux con su gleucoenometro. misma tarde tres nubarrones circunvalaron la ciudad,, y enfureci Este instrumento es una especie'dé Id que se llama vulgarmente dos con la diversidad de vientos, rompieron, arrojando copia de pe/alicor, que tiene dos escalas en una mism…</t>
  </si>
  <si>
    <t>Vázquez, F.</t>
  </si>
  <si>
    <t>F. Vázquez</t>
  </si>
  <si>
    <t>…ún, licores para trasbordar, y sobre todo el gran de Jesús: por el P. D. Teodoro de Almeida , y traducido por el renglón de bacalao que pasaba de $o9 quintales los que se desem P. D. F. Vázquez. Obra útil para buscar alivio y desahogo en las barcan cada año, y el de la barrilla para el extrangero que ascien aflicciones que siente algunas veces el alma; Nueva edición: un to de á mas de ioo9 quintales la que se embarca: muchos de estos mo en 8.° con u…</t>
  </si>
  <si>
    <t>Vázquez, Joaquín López</t>
  </si>
  <si>
    <t>Joaquín López Vázquez</t>
  </si>
  <si>
    <t>…Maldonado., , .. , f , Padre nuestro &amp;c. Se halla ya de venta, y podrán acudir, á reco- : D. Manuel de Gavina. ; gerlo los suscriptores á jas librerías .siguientes: MadridRazóla; D. Joaquín López Vázquez. ¡,- t { Zaragoza,,Rolo; Barcelona Brusi y; Sauri; Valencia, Cabrerizo;, D. josef María MonreaU . Sevilla , Caro; Valladolid , Roldan Salamanca, Reyes ; Badajoz,. ■ D. Rafael de Michilena. . , r c\ Ossini; Santiago, Rey Romero; Corúña., Calvete; Vígo, Alva- ,…</t>
  </si>
  <si>
    <t>Vázquez, María</t>
  </si>
  <si>
    <t>María Vázquez</t>
  </si>
  <si>
    <t>…e ilustrado de todos censo núm. 7 impuesto en cabeza de .García Vázquez1 y los here nuestros escritores la. historia y la filosofía delai'betlas tutesén^u deros y descendientes de Doña María Vázquez, última poseedora patria'. Demás;derlas obras referidas, deja inéditas : el Sumaria de ,del censo impuesto sobre casas qué se tomaron á García Vázquez, las antigüedades romanas de España, pertenecientes á las bellas ar-t su padre, en cabeza de este, á fifi de…</t>
  </si>
  <si>
    <t>Ve-</t>
  </si>
  <si>
    <t>…v; .• La cfudadrdé Moscow ha'perdido el y, de resultas de una gra- 6.a Que! los qué no se hallasen en disposición de continuar ve enfermedad, su respetable comandante el tetiient# general Ve- el sei vicio , se les dé el retiro corre* poncliente al empleo de -renvkiné, que se hallaba en la edad de 66 años.' Este general habíaejército que sedes señale cm ’ sujeción al decreto'de excedentéa -servido á la Rusia con honor y aelo durante ét: reinado de…</t>
  </si>
  <si>
    <t>Vea, Josef Ramón y</t>
  </si>
  <si>
    <t>Josef Ramón y Vea</t>
  </si>
  <si>
    <t>…cual puede:estimarse en otros dos jornales. Es obra-propia Idem, D. Josef Rivas, guingas de seda y gasas. de. las. mugeres y de los niños el ordeñar las vacas y hacer la man Idem, D. Josef Ramón y Vea, cáñamo hilado, teca. Lo primero se hace al amanecer-y anochecer, y_lp segundo’, i Palma (Mallorca), D. Josef Vidal, alfombras. una vez á la semana. Los cuidados que estas operaciones ocasionan . • Escaray,D. Felipe Herran, modelo-de una caldera para tin sobr…</t>
  </si>
  <si>
    <t>Vejarano, Francisco de Paula</t>
  </si>
  <si>
    <t>Francisco de Paula Vejarano</t>
  </si>
  <si>
    <t>…presentados sin estos requisitos, serán devueltos á sus. dueños para Cuenca.................... D. Josef Escolar, y Noriega. el debido arreglo. - ¡ .■-. &lt; Granada................ D. Francisco de Paula Vejarano, Los extractos de inscripción de la deuda consolidada de 5 Guadalajara........ D. Juan Manuel de Gaona. por 100 msfetible, las certificaciones de la misma clase de deu Jaeti............... ....v., Sres- Viuda de Jauret é hijos. da no trasferible, y los residu…</t>
  </si>
  <si>
    <t>Velasco, Josef Ignacio de</t>
  </si>
  <si>
    <t>Josef Ignacio de Velasco</t>
  </si>
  <si>
    <t>…01.. .. .500.;.... Cádiz. . - 1. . Los que te consideren con derecho £ la posesión de una es 8.370.. .. 500..........•• ••«........... - Barcelona. critura de imposición hecha por D. Josef Ignacio de Velasco, en 7,a ao.... • 400.................... Granada. la Real Caja de Consolidación, del importe de la venta de loa - 3.785— - -too •cep•*••••••••••■*••••••••. Badajoz,.... bienes pertenecientes á ios vínculos. fundados en el lugar de Gi 3&gt;o99 400 M*t«M*SI*S*mS*l…</t>
  </si>
  <si>
    <t>Velasco, Pedro González de</t>
  </si>
  <si>
    <t>Pedro González de Velasco</t>
  </si>
  <si>
    <t>…ujo de la Real Sociedad, dibujos de ña y dé paises extrangeros; En el ramo de escoltas proporcionar flores. Un arreglo mas ventajoso que el actual, asi como que no carézca Madrid, D. Pedro González de Velasco, custodia de plata de ellas ninguno de los carruagés que las necesiten. En el ramo dé guarnecida de pedrería. ' posadas1 darlas mayor impulso, y proporcionar mesas de segunda Idem, D. Francisco Pecui Crespo, espigas vaciadas de bronce. clase,-mas baratas que…</t>
  </si>
  <si>
    <t>Velasco, Rosa</t>
  </si>
  <si>
    <t>Rosa Velasco</t>
  </si>
  <si>
    <t>….0 :de orden y á expensas! del Reí nuestro Señor, poco madre, tutora y curadora de sus hijos D. Pedro, Doña Manuela antos de|o g; de Diciembre; et\ que después de una enfermedad y Doña Rosa Velasco.__El marques de Lozoya,. D. Francisco prolija^aerniraó su vida en; Madrid, á los So.afios y gé mescsidé Gutiérrez Ordoñez y D. Angel del Castillo, interesados en el edad .JCitá esclarecido español ,• el que mas be ilustrado de todos censo núm. 7 impuesto en c…</t>
  </si>
  <si>
    <t>Velazquez</t>
  </si>
  <si>
    <t>…orma de nieve sobre las aitas montañas, ó de lluvia sobre todas quive!, 10 rs. •. las tierras, ó que la absorvan los bosques y ¡3s innumerables fami Del Bobo de Coria, pintado por D. Velazquez,y grabado por lias de los vegetales, vuelve á restituirse á su resetvatorio eterno y L. Groutelle, 14 rs. primitivo. De un Enano, pintado por D. Velazquez, y grabado por F. «La evaporación total de toda el agua del globo, según los me Ribera,14 rs.(J&gt; continu…</t>
  </si>
  <si>
    <t>…fisiología vejeial, y les dirá, que donde los" lazquez, y grabado por M. Esquive), 24 rs. árboles reciben su.alimento no llegan las raíces de -las gramíneas De Menipo, pintado por D. Velazquez, y grabado por M. Es ni leguminosas, que lo chupan casi de la superficie de la tierra;' quive!, 24 rs. ■ • ademas, que no pretendo con lo dicho el que no se dejen terrenos . De Barbaroja, pintado por D. Velazquez, y grabado por L. libres para estas produccion…</t>
  </si>
  <si>
    <t>Velazquez, Diego</t>
  </si>
  <si>
    <t>Diego Velazquez</t>
  </si>
  <si>
    <t>…d buril de «m- mas veterana, y cuando los nuevos soldados hayan recibido su dros pertenecientes al Rxr nuestro Señor. primera instrucción, un segundo cupo está dispuesto para reem D. Diego Velazquez, retratando á la Infanta Doña Margari plazar aquella. De este modo se han procurado combinar los bue ta, hija de Felipe iv, pintado por Velazquez, y grabado por Au* nos principios de organización con el alivio de los pueblos y él douin, 36 n. progresivo asien…</t>
  </si>
  <si>
    <t>…tálogo de los estampas que se hallan de venta en dado................................. 3,298 ..29 la calcografía de la imprenta Real. Córdoba. 12. Josef Ribera, Pablo de Céspedes, D. Diego Velazquez. A la casa de misericordia de este-obispado .se le - de Silva, Alonso Cano, Bartolomé de Murillo y Juan de Her han librado en cumplimiento de Real orden de $ de rera. Diciembre de 1803..»-........................ 12,000 13. D. Iñigo López de Mendoza, Juan Gin…</t>
  </si>
  <si>
    <t>Velazquez, Vicente</t>
  </si>
  <si>
    <t>Vicente Velazquez</t>
  </si>
  <si>
    <t>…poseían ya.én él año pasado venera en la iglesia Real de nuestra Señora «leí Buensücesode esta gjo, Msítódos de gran Mbídá/El comérció .extorior de Inglaterra corte vdibujada por D. Vicente Velazquez, y grabada con esmero «té hátt? &lt;le por el profesor D. Juan Carrafa. Se vende en la caligrafia do lé VánQVj póé él contrarío el" comerció america tJO se sírvp. casi ex- imprenta Real J «n la ¡sacristía de la expresada iglesia. . éstos ¿Itíliiof/ ......... f.…</t>
  </si>
  <si>
    <t>Vele, Pedro</t>
  </si>
  <si>
    <t>Pedro Vele</t>
  </si>
  <si>
    <t>…ajador dé francia y el internuncio de sionalmente él poder Ejecutivo ál presidente del tribunal supremo Austria hin logrado dé la Puerta la graéia dé que los armenio! de. Justicia D. Pedro Vele*, «1 general Quintanar y á D. l iigt «itálicos sean independientes de hoy en adelante del patriarca dé Alaman. • los cismáticos, que fue cauta de la persecución que équellos pade- A pesar de las apariencia qire hey de una guerra civil, todo 1 — ■ " ' ■■ ~ '--…</t>
  </si>
  <si>
    <t>Velez</t>
  </si>
  <si>
    <t>…onocimientos humanos, han autoridades, de quienes se separó para apoderarse del cuartel. Esre creido que los progresos del siglo en aquellas ciencias han perju estaba al cargo del teniente Velez, que se negó á entregarlo; pero dicado á la religión. No, queridos hermanos miós; lejos de perju tuvo que retirarse, y siguió para la capital de la república. dicarse, todas las verdades se sostienen mútuamente ; y estas ver? No habiendo encontrado otra oposi…</t>
  </si>
  <si>
    <t>Venadito, Conde del</t>
  </si>
  <si>
    <t>Conde del Venadito</t>
  </si>
  <si>
    <t>…nte. á'no haberse visto , nadie hubiese creído que todas las fuerzas de Excmo. Sr. D. Antonio de Gregorio. la bulliciosa república reunidas bajo el mando de sus principales Excmo. Sr. Conde del Venadito. caudillos, no habrían podido rendir á tan corto número de realis Excmo. Sr. D. Felipe Saint Marcq. tas , hasta que al cabo de mes y medio hicieron las enfermedades, Grandes Cruces de la Real orden Americatta de Isabel la Católica. que inhabilitaron las dos t…</t>
  </si>
  <si>
    <t>Venhalcn</t>
  </si>
  <si>
    <t>…blevaciones.,’^. (Gque tan triste papel; ha hecho en, la última tentativa contra E&gt;pa- ;de F.), oh.:. ■ ■. vA {.i «-i-tí-c. s- . I' .oí fia: en cuanto llegó pasó á verse son él el coronel Venhalcn. Se El 21 del pasado consiguió el ejército de Africa- una gran ^seguya que muy en breve regresará á París, y aun hay quien dice ..victoria sobré ehBcy ide TitériavLls ttopas africarusi, baridás por que ya loha. verificado. (Cotídiafta.)”, .todas partes, se .l…</t>
  </si>
  <si>
    <t>Ventúra</t>
  </si>
  <si>
    <t>…/.l ¡¡ .iw.áru -«^Antc el: Sr... juez asesor gem^el. pe. le Roal cm , y por le . GOA»AiAjÁ*A.i^.(;Ae //»,ciudad).¡Trigo.éa t&amp;A Bf/iWfav escribanía de Saenz Tobía, se ha hecho por D. Ventúra de la PedegiVapn su calidad i cebada de 184,19.id.: vino,á V (t. «4 ftb.vecino de csta corte, dimisioa de bianés á fivor dé sus aeree* roba: aceite de 44 é-4#r¿.id.; .q i;ñ¿q;a y/r. ^¡eüt uju-4 dores; y en su coosecuencia ha señalado.,S. S. el A&gt;mingo ro da E…</t>
  </si>
  <si>
    <t>Ver</t>
  </si>
  <si>
    <t>…al 'territor^.isrc^ todo/vplo, para satisfacer á un mismo tiempo á las concxíonc; Las tareas de estos comisarios deben terminarse en el mentarías y á mis escrúpulos políticos.” El almirante Ver^;Sin entrar en ia cuestión política, se limitó á hablar de lasseis meses. iludes y peligros de la expcdicion.de Argel, Los almirantes que mandan las fuerzas de las tres. ___.. S kan TCGj6flfó$rtteflcs'r||ur^a$Aai5r concluir ¿ todo precip jfibjm- ‘¿iksiÓM DEl…</t>
  </si>
  <si>
    <t>Verastegui, Valentín</t>
  </si>
  <si>
    <t>Valentín Verastegui</t>
  </si>
  <si>
    <t>…bordinación y el entu La provincia de Alava ha enviado á Guipúzcoa las ocho com siasmo que ha ostentado el brillante primer batallón de los paisa pañías de preferencia al mando de D. Valentín Verastegui, al mo nos armados de esta villa, á su salida para Vergara, y el que ani mento que supo los rezelos que había de invasión. ma á los individuos de las secciones 3.*, 4.* y 5.a que deben in El Señorío de Vizcaya ha destinado también á Guipúzcoa el corporárseles…</t>
  </si>
  <si>
    <t>Verástegui, Valentín de</t>
  </si>
  <si>
    <t>Valentín de Verástegui</t>
  </si>
  <si>
    <t>…a como aquella- El horas os pusisteis en movimiento para la línea formando tres co gobierno Real, sorprendido de esta doble superabundancia, conci lumna..; y al mando de los Sres. D. Valentín de Verástegui, pa bió entonces la idea de la guerra de Argel, tan pura en su origen, dre de provincia, coronel gefe de la cuadrilla de Vilorta; del tan noble eP su objeto, y cuyos resultados debían ser proporcionar coronel de los Reales ejércitos D. Josef de Uranga , y de…</t>
  </si>
  <si>
    <t>Verdaguer, Josef</t>
  </si>
  <si>
    <t>Josef Verdaguer</t>
  </si>
  <si>
    <t>…ariamente una vaca, convertida en manteca, ■ ■ Idem, D. Estéban Blanch y Roses, tirados de oro y plata. | dará un valor equivalente á dos jornales de un hombre del. campo; . Idem, D. Josef Verdaguer, franjas de seda y lana. esto ademas de la leche desnatada que queda y se consume en !l», Idem, D. Pelegrin Fores , planchas de marfil. casa, la cual puede:estimarse en otros dos jornales. Es obra-propia Idem, D. Josef Rivas, guingas de seda y gasas. de. las.…</t>
  </si>
  <si>
    <t>Verdugó, Manuel</t>
  </si>
  <si>
    <t>Manuel Verdugó</t>
  </si>
  <si>
    <t>…de la guarnición, compañías nombrados pónlos acreedores ya presentados , que to son D. Juah'. y confinados, á la plaza de Ceuta , bajo 1» condiciones y pactos que Fernandez Coto, D. Manuel Verdugó y D. Juan Gonzalez Be-1 se manifestarán en la escribanía de Raya. sada, vecinos d« dicha ciudad;; «ni inteligencia que de nóvérifi—I AA J,«L— * ‘ . M a, ^ ¡ — ....- - 4 .-L.kér. ft.. . f I - -■ CAMIIOSr JJKl DIA. de nueve dias concurra al juzgado del sefiór^imendeñié de réiitáv Lón…</t>
  </si>
  <si>
    <t>Vergara, D-.Francisco Ruiz de</t>
  </si>
  <si>
    <t>D-.Francisco Ruiz de Vergara</t>
  </si>
  <si>
    <t>…n esta coirte , dándose prinr ^;Se cita por término de 30 días á los interesados en las mecipio á las sesiones, según práctica, «1 diace de Óctubre próximo] morias fuodadas por el Sr. D-.Francisco Ruiz de Vergara, para lo qúe'se avisa á todos los dueños de ganado merino trashumante, que dentro de él concurrani. la eiwribanía de Castroiá solicitar li— y demás hermanos del mismo Concejo, para qué asistan á las ex bramieotQ;pafa percibir las cantidades que respectivament…</t>
  </si>
  <si>
    <t>Verhüel</t>
  </si>
  <si>
    <t>…r temor 4 loe la, y,contestaron lo juro, el conde Sabran, el duquede Feltre, el { ombres de bien. Sin embargo, como los esfuerzos del Ministerio ; conde Lagarde y el vicealmirante conde Verhüel. no son todavía suficientes para reprimir la liceicii de la impred*^. . ■ \ El presidente leyó después el menságe de la Cámara de Diputa, padece que_se trata de. hacer que las leyes, se cumplan, y el ri- tados, Cn que participaba á Ja dé los Pares lo determin…</t>
  </si>
  <si>
    <t>Vernon</t>
  </si>
  <si>
    <t>…construcción de sus navios. La fábrica de cables Uno de los individuos de la sociedad religiosa de la reforma es el está casi concluida. En todo lo concerniente á administración é capitán Vernon, hijo del arzobispo deYorck. El reverendo Hug. instrucción naval se sigue el método francés, y lo» oficiales euro M’neil (yerno del arzobispo de Dublin) propuso, que para com peos encargados de instruir los marineros, convienen en que los pensar los efectos d…</t>
  </si>
  <si>
    <t>Vervel</t>
  </si>
  <si>
    <t>…estipulaciones feudales dé la edad media, podría turbar el reposó y la felicidad de un estado. (Gaceta de Francia.) ' ' MtAfcfclA. ____ Hace algún tiempo que llégó á Guatemala el general Vervel, Martilla 18 di Atril. ■.. ministro plenipotenciario de los Paises-bajos cerca de la repú El corregidoy de esu ciudad hapubli^uló un edicto anu%cún« blica «encargado por su gobierno &lt;le la importante misión de re-</t>
  </si>
  <si>
    <t>Vfcinos, CUra Teróta Masdevalli</t>
  </si>
  <si>
    <t>CUra Teróta Masdevalli Vfcinos</t>
  </si>
  <si>
    <t>…bTcfórí!&lt; ¿V continuará.") ' ;■» por sor Celedonia del PáJatBeyittdoag|,:mQnja .profesa en el Con vento dé Sta. Clara de Guadalajara , é jiija de. D. Francisco Javier Ecrindosga 7 Doña CUra Teróta Masdevalli Vfcinos que fueron -V':,'&lt;J, OAMBIOS BBI. DIA. , de esta, villa de-Madrid , tocan. .7 parlenecen ijps^iw eran sus he tindra érf. _Parit t&lt;$ líb/^Santander f benef.^.!BUbM rederos abintestato en el dia.de su profesión religiosa; se cita'"7 ar ^Cidiz par á i daRo._.Sev…</t>
  </si>
  <si>
    <t>Vi, Isidro</t>
  </si>
  <si>
    <t>Isidro Vi</t>
  </si>
  <si>
    <t>…la for wHe dado cuenta al Rey nuestro Señor de la instancia de Do- mación de cuerpos disciplinados. Mas como el gobierno necesita fia Francisca de Paula García de Prada, viuda de D. Isidro Vi dinero para estos armamentos y para cumplir los empeños con llar, capitán que fue retirado, en que manifestando que se la des traídos con Rusia, se ocupa únicamente en inventar nuevos im contaba la tercera parte de la pensión que goza en el Monte pío puestos…</t>
  </si>
  <si>
    <t>Vi-, Manuel Genaro</t>
  </si>
  <si>
    <t>Manuel Genaro Vi-</t>
  </si>
  <si>
    <t>…atación con igual Conformándose el Rey nuestro Sefior con. lo propuesto por objeto, formando el presupuesto aproximado de su costo, indi el comisionado regio de las Islas Canarias D. Manuel Genaro Vi- cando también el fomento que podrán recibir los demas artículos Ilota, se ha servido S. M. resolver que se establezca en ellas una de riqueza de una nación. Dai Real orden &amp;c. Madrid 29 de Se junta de fomento, con residencia en la plaza de Santa Cruz de Te ti…</t>
  </si>
  <si>
    <t>Vicent, Boiy de Saint</t>
  </si>
  <si>
    <t>Boiy de Saint Vicent</t>
  </si>
  <si>
    <t>…s de la ciudad han he Priisia, y trabájár éá la secretaría del despicho de Negocios excho ofertas al Sultán; pero no hay tiempo todavía para recibir trangeos. * . respuesta. —— El coronel Boiy de Saint Vicent ha llegado á Marsellaá bor __Fue tan espesa la niebla en esta capital-el 20 de Noviembre do de la fragata/^ Cibeles, procedente de la Morea, y en ella ha por le turbe, que parecía estaba todo Lóndres envuelto en un velo hecho su cuareména en Tolon, Ha'deposit…</t>
  </si>
  <si>
    <t>Vicente</t>
  </si>
  <si>
    <t>…El r.° de Marzo felicitaron á los Reves nuestros Señores por tu dichoso enlace, á nombre de la ciudad de Santander, su go El Rey ha expedido los dos decretos siguientes: bernador D. Vicente ^González Moreno, y el regidor perpetuo Carlos &amp;c. Mandamos lo siguiente: de aquel ayuntamiento D. Joscf. Madrazo. "Artículo i.° Queda suspensa la libertad de imprenta perió dica. El 13 del mes anterior tuvo el cuerpo de Artillería el honor a.° En consecuenci…</t>
  </si>
  <si>
    <t>…moción d&lt;e D. Esteban .Seden de Arza , á D. Faustino Ortiz de a 5 i*. Canaleta del aria última del tenor en la ópera el Pirata, .Mcnero: para otrade la santa primada de Toledo, á D. Vicente para guitarra á 3. Sonatitas fáciles sacadas de las óperas moder de Cámara: para dos capellanías de coro de la metropolitana d? nas para piano a 8. Se hallarán ^tas piezas en la librería deHer Granada, vacantes por renuncia de D. Josef Fato y Campos, y moso.…</t>
  </si>
  <si>
    <t>Vicente, S</t>
  </si>
  <si>
    <t>S Vicente</t>
  </si>
  <si>
    <t>…ega: maizá 22 id.: aluviasá 26 rea ra de S. Geróhimo, á 106 rs. en rústica y 138 en pasta. les; y garbanzos á 20 rs. arroba. ____Memorias de artillería, redactadas por el teniente coronel S Vicente de la Barquera. Maizá 24 rs. fanega: aluvias á D. J. L. S.: un tomo en 4.0 con siete láminas. Se hallará en la li 32 rs. id.: sidra á 8 rs. cántara. brería de Sojo. Cádiz. (En la ciudad.)"No han venido los precios de frutos _ .. .Oran marcha de la salida de E…</t>
  </si>
  <si>
    <t>VicenteSolano</t>
  </si>
  <si>
    <t>…’iüiaar-1 Trigo-Íée-'O^ áfi-áAmi fbMm:'«cbjd» grata de Covadonga , -vacante por reotfncia .de D. Ramon-deMír 4¿rd&gt;iAvdcette dé )8 bs^cSTS.arrobatviaodeoS'^'édizaimsra. y. Matas, i D. VicenteSolano: para-eldéanato de la colegiata i de. Trujillo. Trigo de 34 4 36 rs. fanega: «duda L:rtf«4uie(te’4 Seria., vacante por fallecimiento de D.' Julián Escribano, a Pop 4}’ltiflh. tiaeiyái? ív-t-.¡.--- t-ídab •.nn&gt; o. ¡-j, v-idoí'Tomas López Linares: pan una ració…</t>
  </si>
  <si>
    <t>Viciéra.-Todo, Francisco</t>
  </si>
  <si>
    <t>Francisco Viciéra.-Todo</t>
  </si>
  <si>
    <t>…endas, y. cho; puesla fundación-te perfeccionó con la irrevocabilidad cau- ocultando stis pérsonas para salvarlas de caer en manos de los que ttdá por la muerte del -instituidor . D. Francisco Viciéra.-Todo lo van legítima'ménrfe'en su persecución i incurrirán por&gt;primera -vez qué comunico de ReaL orden &amp;c.; Madrid t8 de Mayo de 1830. en la miilta de'2® rs:;vn., y no teniendo bienes sobre que hacer =Lúis López Ballesteros. la efectiva én la de'uh año de obras pú…</t>
  </si>
  <si>
    <t>Victor</t>
  </si>
  <si>
    <t>…tes ha pasado por París para conferenciar con el ministerio sigue: «El príncipe de Mettcrnich, quien después de la muerte de su francés. (Gaceta universal.) Idem 16. hijo único el príncipe Victor se había dejado de ver de pocas per En nuestra Gaceta universal se lee el artículo siguiente res sonas , continúa, á pesar de su sentimiento cómo padre, dirigien pecto á las disposiciones actúale* deí Emperador Nicolás. Cuando do los ^negocios del Estado. La…</t>
  </si>
  <si>
    <t>Victor, Josef</t>
  </si>
  <si>
    <t>Josef Victor</t>
  </si>
  <si>
    <t>…ndo con la apiicacion al cultiva decapíta de D. Juan López Vinuesa i plaza-dél-Consejo Real dé las Prde-, les creados por la industria agrícola, yen comparación, de este me Hesy á D. Josef Victor dc Oñate.txdor décáno'de k 'rpisÁ?. dio de fomento, es casi imperceptible el que ofrece la aplicación directa de grandes capitales venidos-ó én dinero en efectos del ex - Según los periódicos. d&lt; Parí* def¿ del corriente debía* haber tranjero. , • . . t 1 lle…</t>
  </si>
  <si>
    <t>Víctor, Josef</t>
  </si>
  <si>
    <t>Josef Víctor</t>
  </si>
  <si>
    <t>…consulta de la Cámara, para la plaza de oidor de la Real audien-. una estampa. Se da gratis ti que Compre el tratado.;,y se vende suelto cía de Cataluña, vacante por promoción de D. Josef Víctor de. á 6 Fuentes ascendentes y. minería,ó sea segundo apéndice, en Oñate á regente de la misma, ¿D. Buenaventura del Colsa yPando; el que se concluye lo relativo á fuentes ascendentes, y se dapriny para otra plaza de oidor de la Real audiencia de Valencia, va-…</t>
  </si>
  <si>
    <t>Victoriano</t>
  </si>
  <si>
    <t>…..........* *5»3rfl"f. : 400- • •**•■*•*«•*.*«*•»••**&gt;••• Valencia. . Honores del Consejo supremo de HatUüda.,- v. r ,0,588.... 4OO■••••eeeeeepeMadxid. .. , . D. Ramón Valladolid, D. Victoriano de. Encima yPiedrt, Ü.l x . 1 . , r • * • , •'( ■ a . &gt; \ ' ' D. Antonio Espinosa y Brun , D. Pedro Demiflguez y D. Josef Blanco González. CAÑIZOS X)£Í DI4. 5 Secretarios de S.~Mi con ejt nielo de de'cretós. ''"'"i D. Manuel de Cristantés, D. Francisco de^Páu…</t>
  </si>
  <si>
    <t>Vidal, Josef</t>
  </si>
  <si>
    <t>Josef Vidal</t>
  </si>
  <si>
    <t>…y de los niños el ordeñar las vacas y hacer la man Idem, D. Josef Ramón y Vea, cáñamo hilado, teca. Lo primero se hace al amanecer-y anochecer, y_lp segundo’, i Palma (Mallorca), D. Josef Vidal, alfombras. una vez á la semana. Los cuidados que estas operaciones ocasionan . • Escaray,D. Felipe Herran, modelo-de una caldera para tin sobre los del campo, se compensan con-hn-ventajas que facilitan á tes y planos de un batan. la educación de los muchacho…</t>
  </si>
  <si>
    <t>Videra’á, Fránclico</t>
  </si>
  <si>
    <t>Fránclico Videra’á</t>
  </si>
  <si>
    <t>…ó-tie! derecho defraudado, y será condenado á dencia'de Sevilla por duda semejante sobre un legado, hecho, por, ütfWlft devobras públicas si la cantidad del fraude no excediere de D. Fránclico Videra’á la casá de expósitos, de Marchena; y con dmdleÁtós-reales,'y á dos si pasaré. formándose S. M. con-«l dictamen: dy su supremo consejo de¡H3- ^■‘Arti'yó. 1 Siempre que un empleado de Real Hacienda para fa ciehdal. se ha dignadoídeclaraf.: Que.el patronato fund…</t>
  </si>
  <si>
    <t>Vieey</t>
  </si>
  <si>
    <t>…luego pqnéífl^s y. E. El Exento. Sr. SecreYdrwde Estado y freí Despacho de la Guer a^rentít dé, bánderási Ójjwep ,el générí^l.ó géfe que q^tjiíé al ffecra ha etmtmicado al Extmo. Sr. Vieey 4» NavaeraJa Real to , en caso de hallars4 separados los cuejlpós. Lo. tolf“lo se hará orden sijuietfte:^ g , ... . ;. r -, , ^ , con los voluntanDs^Rcajótiu t Tercio» 6, páisanps armáilos, pievi” niendo-S. Mi, que bor.estfi vez , y sin Ejemplar, se corteen d…</t>
  </si>
  <si>
    <t>Vierta</t>
  </si>
  <si>
    <t>…ara vocales al marques de Villañueva del Prado, al conde AUSTRIA. del Valle de Salazar, i D. Juan Tabares, á D. Josef de Monteverde, 4 D. Juan Megliorihi, á D. Josef Cambreleng, á Don Vierta sj de Setiembre. Matías del Castillo Iriarite,i D. Gumersindo Moratin y á Don El conde de Lebzeltern, consejero íntimo, uno de nuestros Lorenzo Pastor; y para Secretario i D. Josef Sansón; siendo al mas. distinguidos diplomáticos, ha sido nombiado Ministro pl…</t>
  </si>
  <si>
    <t>Vigilé, Antonio</t>
  </si>
  <si>
    <t>Antonio Vigilé</t>
  </si>
  <si>
    <t>…Oírlos Kuschcl, pianos/ . . , : ‘ ’ do esté seco el tiempo. Barcelona, D. Juan Escuda;, .piñuclos de seda y gasa. Hácia el dia 26 de Agosto, y no antes, se prepara un rod de Idem, D. Antonio Vigilé, pañuelos dehiló.: ■ tierra con basura, sembrando la mitad con semilla temprana de Idem, viuda Tráveríá y compañía, pañtielos de;seda y gasa. col de Yorck- CArtr/y ÍVcfc Cabbage) y la otra mitad con semilla Vich/D. ííanciscoí Domingo é Ijijo,:guarnés y pieles…</t>
  </si>
  <si>
    <t>Vigp'j, Pedro Mendez</t>
  </si>
  <si>
    <t>Pedro Mendez Vigp'j</t>
  </si>
  <si>
    <t>…él cáStiHo de Sin 'derecho de puéttés-y arbitrios municipales'y particulares. 0d. n|- ' ÁÍHton, se há prbvfeido auto en él1 'WjJediéme; de émtergb de bii^’ ttiero güty ' ttei dfc’D. Pedro Mendez Vigp'j pira que dentro de 'áb dias cdiiOtraid.paia séftalámtento de loí quintos que desdelúrao dé- " ciirnm. por sí ó tnedio de apodirtdbs^-déiir de su'deleého ;y -pi Üen‘incorporarse al ejército, (fd. itiiiL ' &lt; ;l nado que sea este término, sustanciará el asunto,…</t>
  </si>
  <si>
    <t>Viílagre, Francisco</t>
  </si>
  <si>
    <t>Francisco Viílagre</t>
  </si>
  <si>
    <t>…orden monárquico hereditario. No es np-.. mandante, devoluntarios Realistas , admínistrador de Rentas del; cesariqen un reinomas hecho que este para coger el. fruto de serj mismo, D. Francisco Viílagre, i quien quitó bárbaramente la vi-, senta años de elecciones populares, Los desórdenes^ ja fatiga.de&gt; da después de los mas atroces tratamientos. - las juntas patroquiales, las seducciones de las de partido,, lasvior, La noticia de semejante proyectó alarmó s…</t>
  </si>
  <si>
    <t>Vila, Josef</t>
  </si>
  <si>
    <t>Josef Vila</t>
  </si>
  <si>
    <t>…sa nu Ancana 9 de Abril. be que amenazaba arrebatarles la esperanza de su sustento. Según las últimas noticias de Missolonghi, los Rimariotas y Con estas seguridades el mencionado D. Josef Vila y de Re losNiviziotas lian tomado las armas, y después de arrojar al hijo gís aconsejó á los vecinos de la parroquia de Llayers la coloca de Mustafa bajá de todas las fortalezas de los montes Aceraunios, ción de los para-granizos bajo el método de Orioli,-y a…</t>
  </si>
  <si>
    <t>Vilaplana, Antonio Perca</t>
  </si>
  <si>
    <t>Antonio Perca Vilaplana</t>
  </si>
  <si>
    <t>…asurala debasuralá casa.Sebarreráa,en ‘un montan, i. Alcoy, D. Nicolás Perez Torrea,rosa, paños y bayetas. Toda clase de tierra, cuya superficie ha sido muy pisada,sirve; de Idem, D. Antonio Perca Vilaplana, paños. abono. Toda sustancia animal ó vegetal que ha servido.cn la. casa,: Santander, D. Josef Rodríguez Trio , suspensorio de acero. . debe trasladarse al monton de la basura. Todos los despojos de la ~ Torredonjimeno, D. Antonio Torres, trillo. casa, y el…</t>
  </si>
  <si>
    <t>VillaEn, Francisco</t>
  </si>
  <si>
    <t>Francisco VillaEn</t>
  </si>
  <si>
    <t>…os. Srcs. In por su intrepidez en maldades, fue fusilado el dia 12 donde mata fantes D. Francisco de Paula Antonio y Doña Luisa Carlota. ron al comandante de voluntarios Realistas D. Francisco VillaEn aquel mismo día fue expuesto el Real cadáver en una de gra. Josef Rodríguez (alias) Sordo, vecino de Viana, fue fusilado las salas del cuarto de S. A., en donde se verificó su entrega, con en el dia 13. Gerónimo Guerrero, vecino de la Mezquita, lo fue ks cere…</t>
  </si>
  <si>
    <t>Villalobos</t>
  </si>
  <si>
    <t>…Mina y el Pastor con 200 hombres no habían légresado de la expedición que hicieron por la parte de Irun el domingo, y que se hallaban en la altura de S. Marcial, he dado orden al general Villalobos para que mar che hacia Irun y lo ataque donde esté; y por si es cierto he mandado un batallón al vado de Endelalza, sobre el Bidasoa, para cerrarle toda salida. Se ha presentado en la frontera un destacamento del pueblo de Orruña, que ha desarmado á los revol…</t>
  </si>
  <si>
    <t>Villalobos, Alejandro González</t>
  </si>
  <si>
    <t>Alejandro González Villalobos</t>
  </si>
  <si>
    <t>…ato hecho á los objetos mas queri-: publicamos el siguiente.oficio que. pasa á la diputación de Guipúz dos y venerados de nuestra patria: hoy debemos pagar el justo tri coa el Sr. general D. Alejandro González Villalobos : oficio que buto i la desgracia como hombres sujetos al dominio de la reli de&amp;n eohteniplar lós' habitantes de aquel reino y provincias como gión santa. Mal haya esa planta fatal, con cuyo jugo’ se han em él todós lós españoles ,’sus hermanos * lOs hablaran…</t>
  </si>
  <si>
    <t>6í4 mente en la frontera por el Sr. D. Alejandro González Villalobos, Coh poca diferencia son estos los precios en Castro, Carlota se ha concedido á este'general la licencia que pedia para volver á y Fuente Ovejuna. Ha llovido muy á tiempo para la sementera. su antiguo cuartel de Santander, después de haberse disuelto la Cuenc…</t>
  </si>
  <si>
    <t>Villanueva, Juan</t>
  </si>
  <si>
    <t>Juan Villanueva</t>
  </si>
  <si>
    <t>…r, Van Syt-Zama, que fue desechada por 47 votos Se han publicado tu Pamplona lot dot avisos siguientes. contra 10: reunidas después las. dos Cámaras se cerró la sesión ex El señor brigadier D. Juan Villanueva, comandante general traordinaria por. el ministro del Interior, que en su discurso dijo en gefe de la línea de observación en la frontera de este reino, en que el.jley había encargado á, una comisión redactase el proyec oficio dei8 del corriente me da parte d…</t>
  </si>
  <si>
    <t>Villaos, Juan Josef de</t>
  </si>
  <si>
    <t>Juan Josef de Villaos</t>
  </si>
  <si>
    <t>…llas de bronce. , , . .... . todo sU poder, y será mucho conseguir de .41 que-no cometa igua- Blanca, Murcia, D. Ramón Zubia, seda, china y aceitas '- í • les violencias. Vitoria, D. Juan Josef de Villaos, curtidos y charoles. • ——Se asegura,que dentro de poco volverá Mr. Húskisson 4 ocu ; j Alcóy, D. Francisco Gosalvez Abad, pañps. ’• par su destino de ministro de las colonias; y que una de las pri Calahorra, D. Juan Célhay,-curtidos. • . ; ■/&gt; meras medidas…</t>
  </si>
  <si>
    <t>Villar', Joiéf María Sánchez del</t>
  </si>
  <si>
    <t>Joiéf María Sánchez del Villar'</t>
  </si>
  <si>
    <t>…nas. cunstancias. A un labtadpr que- no' tenga’ hijos, ó qüe tenga uno Sevilla, I). Pedro Perríer, guantes. solo, podrá convenirle hacer manteca.'Lá nata cón ei' fiiH ez un Idem j D. Joiéf María Sánchez del Villar', pañuelos y cinte almuerzo fuerte jiara'lósihmchachós' ctoandp cóñiieñZaiffnfdédicar— ría dé seda,' ......................... '. '.' se á las faenas del campo.' En los días de grandes 'fatigas-campes Idem , D.’Juan y D. Manuel Calonge, galonería de oro, plata…</t>
  </si>
  <si>
    <t>Villasante, Juan Saravia y</t>
  </si>
  <si>
    <t>Juan Saravia y Villasante</t>
  </si>
  <si>
    <t>…e la a.1 y 3.a de láminas á la librería dé' lentín García, D. Josef Ramón de la Peña y D. Josef Martínez Cuesta y Perez, y en las provincias donde se hubieren suscrito. AÍarcoa, á D. Juan Saravia y Villasante, D. Vicente Josef de la — Los suscriptores al Diccionario geográfico universal acudirán Barcena ; D. Manuel Tagle: para dos raciones de la catedral de á la librería de Razóla á recoger el cuaderno 3,0 del tomo 2.u de Jaén, vacantes por fallecimiento de D. Mig…</t>
  </si>
  <si>
    <t>Villavicencio</t>
  </si>
  <si>
    <t>…el 1414’ u-............del mismo dos loa; honores fúnebres correspondientes á su ■ltadignidad.-Tl mes se han dé t'óffliír púnt'os, y el 13 y 16 se ha de verificar el gnetnorja dél general Villavicencio será indeleble en los indivi1* condúrso.'! — " : ...... duos.de,la armada; y de noble ejemplo á los que hsyan dérnfttP ------ Doña Maríá^bérjosefináVerñinimen, viuda de D. Carlos dar en ella. Exacto y severo en ¡«'disciplina mílit»r,supo discéfs Henrique Frít…</t>
  </si>
  <si>
    <t>Villavicencio, Juan María</t>
  </si>
  <si>
    <t>Juan María Villavicencio</t>
  </si>
  <si>
    <t>…iendo'en el entre tanto proveído las respectivas El día 25 de Abril ñltimofálleció en esta corte el Excelen autoridades á las primeras urgencias, con mandar abrir los talle tísimo Sr. D. Juan María Villavicencio, capitán y diritttor'gene res para los trabajadores, y repartir subsistencias á los necesitados, ral de la Real armada, caballero gran Cruz de las Reales órdenes' (Extracto del D. de los/í).').................... . de Carlos m, de Isabel la Católica, de &amp; Fer…</t>
  </si>
  <si>
    <t>Villegas, Alfonso de</t>
  </si>
  <si>
    <t>Alfonso de Villegas</t>
  </si>
  <si>
    <t>…comunidad............................... 1,500 14. D. Alvaro de Luna, Andrés Laguna, Fernando Nuñez (Se continuará.) de Guzman, D. Fr. Bartolomé de ,las Casas, Francisco Sánchez y D. Alfonso de Villegas. Indice de los Reales decretos y órdenes insertos en este periódico en iodo, el mes de Agosto último.. . 15. Ñuño Nuñez Rasura, Lain Calvo, Pedro Nayárro, Don Juan Bautista Perez, D. Gerónimo Gómez de Huerta y D. Gas Real cédula sobre reglamento de imprenta.…</t>
  </si>
  <si>
    <t>Villegas, Miguel</t>
  </si>
  <si>
    <t>Miguel Villegas</t>
  </si>
  <si>
    <t>…aptado la jurisdicción de los tribunales supremos Bonifacio Rojas; D. Ignacio García de la Mora, D. Hilario á las necesidades de un pueblo ilustrado, industrioso y empren Benitez, D. Miguel Villegas, D. Pedro Silva, y el presbítero dedor. D. Josef María Sánchez (tódos diputados del congreso.)** «Tais han sido, Señor, loa objatot mas importantes de nues Recordamos que este indigno sacerdote fue el que en el afio</t>
  </si>
  <si>
    <t>Villela</t>
  </si>
  <si>
    <t>…habia tenido desde el establecimiento de la Regencia en Madrid el rer; Cádiz, Hortal y compañía; Sevilla, Hidalgo; Santiago, Rey citado año de 1823 hasta que fue nombrado el mismo Sr. Villela, Romero: en las provincias un real mas por razón deporte. ha permanecido mas de dos años y medio, recibiendo siempre tes Carlota Creiston, ó la víctima de la virtud: novela original timonios de la satisfacción con que el Soberano miraba sus tareas, por D. B.…</t>
  </si>
  <si>
    <t>Villela, Martínez de</t>
  </si>
  <si>
    <t>Martínez de Villela</t>
  </si>
  <si>
    <t>…on la odiosidad que merecen, y se el fausto desenlace de 1823 le proporcionó su nueva reposición. presentan los medios de adquirir una felicidad solida y verdadera: Por muerte del Sr. Martínez de Villela quedó, como decano, un tomo en 8.° á 8 rs. en rústica y 10 en pasta. Se hallará en las de gobernador del Consejo; y en este penoso destino, que también librerías siguientes: Madrid, viuda de Cruz; en Barcelona, Piferhabia tenido desde el establecimiento de la…</t>
  </si>
  <si>
    <t>Villeros, Antonio María'</t>
  </si>
  <si>
    <t>Antonio María' Villeros</t>
  </si>
  <si>
    <t>…r hasta el último' «tómente. Adénriss eS constante, Madrid','D'. Frahciácó"CaKañas, cintería &lt;je seda. ' aunque no podamos explicar la causa -, qué si'no se saca toda la le Bejar, D. Antonio María' Villeros, puños.. che á la vaca, cada vez da menor1 .Cantidad y acabé por quedarse Ezcaráy, D. Casimí'rb'H'éfíañ é' hijos, paños.' seca antes de tiempo. ; ^ ■ Toíosa, D.'Joíef María "dfc'Yarza, réiox de asar. El alimento de las vacas varía según su clase. Upás comen d…</t>
  </si>
  <si>
    <t>Vinuesa, Juan López</t>
  </si>
  <si>
    <t>Juan López Vinuesa</t>
  </si>
  <si>
    <t>…gnora las grandes existencias de artefactos europeos. gente de Ja Real- audiencia de Gatatalte .Vacante por yromócipn i lí 1 va fomentando con la apiicacion al cultiva decapíta de D. Juan López Vinuesa i plaza-dél-Consejo Real dé las Prde-, les creados por la industria agrícola, yen comparación, de este me Hesy á D. Josef Victor dc Oñate.txdor décáno'de k 'rpisÁ?. dio de fomento, es casi imperceptible el que ofrece la aplicación directa de grandes capitales…</t>
  </si>
  <si>
    <t>Virey</t>
  </si>
  <si>
    <t>…teniente D. Pablo Leizan de aquella, cesvalles 21 de Octubre de 1830*—Hxctno. Sr*—Francisco Benito y el capitán D. Josef María Morlones de esta, dejando el resto de Eraso.=Excmo. Sr. Virey y capitán general de este reino. _ mis fuerzas en observación frente al barrio francés de Ondarrola. Y al trasmitirlo el mismo Virey al Ministerio de la Guerra Aproximado al punto mas avanzado del enemigo, el mismo Eli para el soberano conocimiento del Rey nu…</t>
  </si>
  <si>
    <t>Vireyy</t>
  </si>
  <si>
    <t>…ún el pliego.de condic iones), que existe en poder del escribano de munidades religiosas, y otras personas de diitiheion; habiendo asis la misma. tido tambidn en Tolosa el Exento. Sr. Vireyy capitán general de Navarra y la diputación de aquel reino. CANSIOS DEL DIA. Todos los ayuntamientos y cabildos eclesiásticos de los pueblos de la carrera se presentaron eii sus respectivas jurisdicciones con Lóndres 36 J—París 16 libras—Santander y beneficio.…</t>
  </si>
  <si>
    <t>Viso, Miguel</t>
  </si>
  <si>
    <t>Miguel Viso</t>
  </si>
  <si>
    <t>…, contie de perspectiva D. Manuel María Morales, y el accessit D. Anto ne dos estampas en que se continúa la descripción del cerebelo &amp;c. nio María Esquivel. En la de arquitectura D. Miguel Viso, y el Se halla de venta en la casa botica del Sr. Hernández de Grego accessit D. Miguel Leyva. En adorno D. Gregorio de la Tor rio , donde continúa abierta la suscripción á 12 rs. vn. cada ejem re, y el accessit D. Josef Coba. En geometría práctica, aritmé pl…</t>
  </si>
  <si>
    <t>Visset, J.</t>
  </si>
  <si>
    <t>J. Visset</t>
  </si>
  <si>
    <t>…ago 1 á 1} ídem.-__Descuento ro, de la Habana, con azúcar, grana y pimienta: corbeta, paque de letras á razón de 4 por 100 al año.—Vales Reales consolida te de vapor ingles: Echo, capitán J. Visset, con la corresponden dos de Enero, Mayo y Setiembre 44}, F» } y 45 operaciones.^ cia: ídem 21, goleta.española María, capitán .Rodríguez, dé la Id. no consolidado» 12}. __ lntercses.de Vales 5¿ á F—Deuda Habana é islas de Cabo-verde , en lastre: bergantín esp…</t>
  </si>
  <si>
    <t>Volland</t>
  </si>
  <si>
    <t>…e de su bre de conde de Ponthieu. Aun no ha vuelto la duquesa de Berry gefe. (Cotidiana.) de su viage al condado de Derbishire. El martes fue Mademoi- - El dia 11 llegó á Tolon el barón Volland , intendente nom sclle con su aya á Weimouth. Se asegura que por ahora á lo brado del ejército de Africa, para donde se embarcará dentro de menos, se ha decidido Cirios x á permanecer en Inglaterra, noticia breve tiempo. (Id.) |ue al parecer se confirma con h…</t>
  </si>
  <si>
    <t>VprniinmléR, Sántiago</t>
  </si>
  <si>
    <t>Sántiago VprniinmléR</t>
  </si>
  <si>
    <t>…la Habana el r*de Junio próximo con &gt;es de Jos Paises-Bajos á I09 descendientes dé los hermanos y .her la correspondencia de dicha isla, PUerto-&lt;Rieo y Canarias. manas de iu padre D. Sántiago VprniinmléR, y otro;de igual'icantidad.á los descendientes de los hermah9s.iy hermaBas.de sil abuelo :-í. maierno; llamado D. Henrique Josef Ibeegaerts. los que^e hallen ¡: . CAKaios DBL DIA., , con dérecho i dichos legados se dinglrán én el término.detio me: Lóndrés Par…</t>
  </si>
  <si>
    <t>VVoc</t>
  </si>
  <si>
    <t>…hacerle descansar algunos les franceses , á (os cuales tratan, cop la niayór iírbanidad y finura^ raros, mn'e^lb^rgo parees oqé S. M. exper ¡menta los misinos 'sin-; Parece que’el general VVoc^fort va á las islas Jónicas á reempla tomas ffego que. cesa la acción de est^s enérgicas medicinas. FÓr zar en el mandó á sir F- Adams, qué pasa de gobernador á Mjlta lo'demás sé asegura que fodós cuantos rodéail' at' Rey están' ásóm - én lugar del lord Ponso…</t>
  </si>
  <si>
    <t>Walm'oden</t>
  </si>
  <si>
    <t>…eticiomde! fiscal general.do donde se reunirán tbG hombres. Según Íaíótdebese* pedidas 'del se instruye ante el juez de primera: instancia del. departamento, del. Viena el general conde Walm'oden volverá á tomar el mandode la Sena , cohtra Mps. Hubert .yylhierr.y , prcsidoéiey, secretar id-»-yestá Las dé capital cartas Lombardía. anuncfáh’que tambiensere—' :1a que deí, individuos st,c¡edád,t¡¿¡.amigot contra otros Jc-titulande ^ _ Klas~ .. ,C_Llas - —…</t>
  </si>
  <si>
    <t>Wasa, Gustavo</t>
  </si>
  <si>
    <t>Gustavo Wasa</t>
  </si>
  <si>
    <t>…e empleo vivo en el Se asegura que S. A. I. el Archiduque Carlos debe desposarse y como individuos de tropa veterana, según sus clases y armas con una de las princesas hermana del príncipe Gustavo Wasa de respectivas en el expresado ejército, como igualmente las reflexio Suecia. ■ ■ - • , . nes hechas por V. E. en sus dos comunicaciones posteriores fechas Se dice ahora que el Archiduque Maximiliano de Este será 24 dé Mayo y 34 de Junio últimos acerca del pa…</t>
  </si>
  <si>
    <t>Wclliñgton</t>
  </si>
  <si>
    <t>…bado - ai de Agosto í83tí* ' ‘ ' ' i má'" " ' ‘ s GACETA DE MADRID. ARTICULO DE OFICIO. tienden desde el golfo de Arta hasta el de Vplo, no aceptará, la soberanía de él ¡ y que el duque Wclliñgton , descoso de terminar SS. MM, y AA. continúan sin novedad en su importante talud la cuestión griega, apoya esta:pretensión. {Corresponsal de 2VÍUen el Real Sitio de S. Ildefonso. remberg.) &gt; INGLATERRA. Real orden señalando el fondo por el que han de abonarse…</t>
  </si>
  <si>
    <t>We</t>
  </si>
  <si>
    <t>344 orgullo, yygmdccíibieeto rlamemoriade ésteacontecimiento. Viva barazados pira dedicarse mejor á sus labores y á su defensa contra elRéf.El teniente coronel We manda el. reg¡miento.=fit,¿»¿»v#.n los moros; la religión ha adquirido un número considerable de ■ SS.MM. el ReyiyJa Reina decapóles, han dado el *9 una ■Incas prontas ¿ escuchar susverdades f el Rey otros tantos vasa gran comida por despedida á la Scrma. Sra…</t>
  </si>
  <si>
    <t>We-</t>
  </si>
  <si>
    <t>…tros va Inglaterra, y no se turbara la paz de Europa. (CtiuriVr.) rios pares, hasta él húmero de cincuenta, todos sin uniforme, se . Todos los ministros se han reunido en casa del lord We- colocaron al lado derecho. Jlington, en donde han permanecido durante muchas horas. (Stan El cafion de los'inválidos anunció la llegada de S. A. R. el dard.') duque de Orleans, Lugarteniente genera! del Reino, y habiendo IXANCIA. salido á su recibimiento las…</t>
  </si>
  <si>
    <t>Wegschneider</t>
  </si>
  <si>
    <t>…juiciosos de París anuncian que esta NOTltlAS EXTRiNGEKAS. pasará sin sentirse ninguna consecuencia adversa. Loé dos respetables teólogos de Hala, el doctor Gesenio y el TUKQUIA. doctor Wegschneider han sido acusados de heregía. Las autorida Constantino pía 1 r de Febrero. des competentes han tomado mano, en el asunto; y asi se espera Satre loa reglamentos y decretos que te hlñ puesto en ejecu que se hará justicia á su carácter.</t>
  </si>
  <si>
    <t>Weimar</t>
  </si>
  <si>
    <t>…ejército ruso ,y que esta* Argel i unirse comsu esposo. mos en vísperas de grandes acontecimientos; y aun parece , qué el Martilla 20 de Noviembre- Esta máfiana ha sáHdó dé cuaren general Weimar, gobernador de Luxemburgo, ha Tecibidó orden tena él a.° batallón del 48 de iínéa, que ha regresado de Africa: de ocupar militarmente lodo el gran ducado en cuanto el congreso Casi todos estos valientes militares han vuelto.a las" casas en que belga baja decl…</t>
  </si>
  <si>
    <t>Wellin</t>
  </si>
  <si>
    <t>…oso del terreno, rodease hecho es que el duque de Clarcnce , con conocimiento, y proba el punto que ocupaban los argelinosr como lo verificó, ¿pesar de blemente con aprobación del lord Wellin^ton, ha escrito al duque haberla molestado en su marcha algunas, cargas de caballería enede Cambridge, haciéndole ver la necesidad de que se presentase miga,y logró desalojarlos completamentedejando en poder de cuaáto antes á su augusto hermano en Wi’ndsor: e…</t>
  </si>
  <si>
    <t>Wellington</t>
  </si>
  <si>
    <t>…e Estado ...... .Mr. Peei, secretario de Estado, y el lord Ellemboroug.ru»oaconipafijt á S. S. en las grandes ceremonias, y esta circunstan vieron el 17 varias conferencias con el lord Wellington en la te-cia corrobora la especie que se ha divulgado de que el cardenal sorcría. Albani estaba próximo á retirarse. ------ El ministro de España ha trabajado en el mismo día con el .1.......excavaciones de Campo-Vaccino se hacen cada día mas lord Aberdeen en…</t>
  </si>
  <si>
    <t>Wéllington</t>
  </si>
  <si>
    <t>…3a® hombres. contra Portugal, y que las sumas que se han de suplir á la- re gencia de Tercera se reducirán á poca cósa. (Courter.) VARIEDADES. ___Se ha esparcido la voz de que el lord Wéllington habia ofre industria. cido i Mr.- Rotschild que permitiría á los individuos ministeriales de la Cámara de los Comunes permaneciésénf'neutrales eti la discu ' (Artículo comunicado’) sión del bilí que ha propuesto Mr. Grant parar la emancipación de jEFterreno d…</t>
  </si>
  <si>
    <t>Wellingtón</t>
  </si>
  <si>
    <t>…ará'^ la empresa toda la protección jr Lo único que afirman los periódicos es que el 28 por la ma auxilio que necesite, de! mismo modo qüe lós prestaría á lá ‘ Real ñana fufe' él" lord Wellingtón á Windsór para-tdáer úñí xódfeHacienda, en cuya aedion 7 (unciones sé subroga.” • ’ ' "'v; rcncia con el Rey, lo que no tuvo afecto por hallarse S. M. muy , Todo lo que comunico a Y. de Rui orden para w noti incomodado, y el lord rágresó á Lóndres. El parte p…</t>
  </si>
  <si>
    <t>…ef Bene»&gt;xjoaqu¡nMar- necerá nin statu qttoi pues.según dicen, el duque de Clarcucc está torell.=Silvador Mari.:=Cristóbal Mcstre.sFrancisco Romcu.c perfciUmentc defacuetdó con el lord Wellington.": , (j. - * 'r ; ; V; ; t t , j ¡ &gt;Francisco Solano y Palláis, escribano secretario. . ahr. re:n ; rKAWCIA. r'-\ PARTE NO. OFICIAL. ! ' Taris 17 de Mayo. ' 1 ■ ‘ Bolsa de hoy. ; Cinco por ciento consol ¡dados &gt;166 f.ii o :c.‘Acciopés del banco jpig. Emprésti…</t>
  </si>
  <si>
    <t>…e ejerza cxi propiedad este destino; pero-no los nuestros cálculos ^.y en el áia.va bien. - ^ — que ejerzan estas funciones por sustitución. Aje*- medio dia dió S. M. audiencia al lord Wellington. A falta de contador propietario del partido recaerá el juzgado Entre las personas distinguidas que han venido á informarse en el asesor del mismo que tenga Real nombramiento. (Se conti- de Ja salud del augusto enfermo, se ha visto al príncipe Federi miará.)…</t>
  </si>
  <si>
    <t>…s. Para contener los extravíos de los que sigan un&lt; conducta, PARLAMENTO JXITjÍNICO. StStOH dt JO de JfítUO. . irregular., recomendamosátodos nuestros jueces, corregidores, al ^E1 lord Wellington ysir R. Pee!, propusieron, aquel i los caldes , jueces de paz , y demas autoridades asi civiles como milita-. Lores, y e*te á los Diputados, que las Cámaras manifestasen al Rey tes, legos y eclesiásticos, que indaguen y procuren descubr’r Jos que que, Conocie…</t>
  </si>
  <si>
    <t>…mos alborotos guirán el ejemplo del de Titeri. debían atribuirse al espíritu de sedición mas bien que á la miserias "Ya principia á reinar la confianza, y se han abierto muchas El lord Wellington declaró que el gobierno no tenia ánimo ida tiendas. Los mercaderes comienzan á surtirse, y aunque las provi pedir ningún subsidio para socorro de los. irlandeses, con lo qué siones están mas caras de lo que ordinariamente suelen valer, esta cesó la discusión.…</t>
  </si>
  <si>
    <t>…nuevo: lo que puedo asegurar es, que todos los inte y por la de Austria M. de Metternich. resados desean que las negociaciones terminen á satisfacción mútua. —, . La respuesta del lord Wellington á la Cámara de los Pares (Courier.) manifiesta bien claramente la próxima conclusión de las desave rtavcia. nencias que mediaban entre los Príncipes de la familia de Braganza; y no cabe duda en que ademas de las buenas di sposiciones de París a4 de Julio. los…</t>
  </si>
  <si>
    <t>…G. de F,~) lord corregidor declaró que tenia motivos para creer que algunos __Se hán recibido noticias de Holanda, las cuales anuncian del malvados pensaban atacar la persona del duque Wellington. Aña modernas positivo, que el Rey de los Países-Bajos había formadió que tomam todas las precauciones imaginables; pero acón-, 4p la firme fesolucion.de que no se abandonase la plaza de Arncejaba al duque, si iba á la casa de ciudad, que llevase una guar-r,…</t>
  </si>
  <si>
    <t>…asas consistoriales, eetdde Francia^ ’■ ■: ■ r.r-i.v •. - ’’ ■de las ganancias que debía. proporcionarles el arrendamiento de ' ESPAÑA-;-,' '*■ balcones. El Courter asegura qúe el lord Wellington no se retira del ministerio'; este Ministro ha asegurado'á Mr. \Vandeweyer, en ■Madrid 3 a de Naiümhrt. viado belga, de que el objeto del congreso es evitar la eñisicín dé sangre en Bélgica, que.no habrá intervención, y que esperaba que 1 ''Xos Sres. marques…</t>
  </si>
  <si>
    <t>…n'.-'beiotl'barébt» de — p&gt;siÍMirtectetárs¿Mu*tafá-bcy, ycqn ; ; lord com§idor&lt;s¡n^cobd^teÍAt9.del„^eyKcp(no sedecia.- — pretexto de una revista» ha dado al cuerpo diplomático. El lord Wellington contestó que veia con sentimiento^! m&lt;h&gt; En’ íá mola de Haidir*fe$i' estaban preparados unos cochea do con que se calificaba i-él.consejo qiw ílaa." Ministros dieron i magníficos’ con cuatro cábaflóspara laiseñoras,f:cabaIJos de ma S. M. Que la carta deL Secr…</t>
  </si>
  <si>
    <t>…a ■ . .Escriben de Bayona lo siguiente:' , se decidiese por el gobierno monárquico: 4.® que en su conferen-1 "A pesar, de que la junta de los refugiados españoles ha publi cía con lord Wellington le afirmó este que lá reunión con la cado por un manifiesto que para el 8 del próximo mayo debía es Francia seria la señal de una gueira europea: que la Francia se en tar disuelta y reemplazada por otra, no ha dejad» por ese eltub-.</t>
  </si>
  <si>
    <t>…e los iltw torvs vuelvan sobre sí y á sus antiguos principios, olvidados ó dor Nicolás, cuyo noble carácter es generalmente apreciado y res sofocados por el odio que profesaban al lord Wellington. Eu el petado aqui, conoce muy bien las necesidades del siglo, asi como último caso el ministerio se dividirá, porque cada uno de sus todo el valor de la paz; pero que su mantenimiento exige esos individuos se opondrá por *u parte á alguna concesión, y la ¡ni…</t>
  </si>
  <si>
    <t>Wellington-</t>
  </si>
  <si>
    <t>…. MM. II.; y algunos dias mos en que el nueve secretario de Relaciones extrangeras seguirá antes lo hábian verificado el príncipe de Metternich y los demas el mismo sistema que el lord Wellington- (Courier.) 'diplomáticos de alto rango. Se ha anunciado formalmente el 'pró ximo matrimonio del príncipe de Metternich con la condesa Zi- VKAKCIA. . , . chi, hija tercera del general conde Zicbi Ferrar». Naney aú de Noviembre. Han llegado i esta capital mucho…</t>
  </si>
  <si>
    <t>WellingtoO</t>
  </si>
  <si>
    <t>…an á 8sf y 4. Ckazal, enviado del gobierno. . Cuando en la Cámara de los Lores se discutió la respuesta al Aun no había recibido el general Chassé noticias del Haya; discurso , el lord WellingtoO defendió Ja conducta del Rey de pero ha prometido publicarlas tan pronto como las reciba. los Países-Bajos, insistiendo S.G- en la necesidad de mantener los Se están siguiendo actualmente las negociaciones para concluir tratados; declarando al mismo tiempo qu…</t>
  </si>
  <si>
    <t>Welltngton</t>
  </si>
  <si>
    <t>…s preguntaban qué acontecimien ■ * •"; &lt; •. . . • ■ j jí.. . ¡ , ■ ■ ■ &gt; prusiá.'',. to daba margen á aquel ter.ror pánico. Unos hablaban de la dimi Colonia A1 de Agosto. sión del lord Welltngton y de Mr. Pcel; Otros decían que seis . Tenemos el disgusto de . saber que ayer.se alteró la tranquili xegimientos tenían orden de estar prontos para marchar, y un dad en Aquisgran, (Áix-la-Chapelle): los amotinados, casi todos gran especulador suponía tener n…</t>
  </si>
  <si>
    <t>Werewkine</t>
  </si>
  <si>
    <t>…anchcz.ns acompañando este obsequio con una catta. Asimismo ha conferido Mariano Lázaro^sBaltasár Quücz. = Bernardo Cortés, secretario. la orden de S. Alejandro Newsky al teniente general Werewkine, comandante de Moscow, " PARTE NO OFICIAL. —Los mahometanos que sé hallan en ésta celebraron suBairam el dia ió del pasado én una sala de lá lonja'dispuesta al intento. Los plenipotenciarios turcos Halil-Rifat , bajá de tres colas, y NOTICIAS EXTRANJERAS. ten…</t>
  </si>
  <si>
    <t>Wessembérg.ba</t>
  </si>
  <si>
    <t>…ncias absoiutotias de los «»sejo* 4» Guerra-d* ofic'ale» ge^ mereció ser distinguido muy particularmente por .Napoleón. El anjés dr^espues que merezca.el proceso |a aprofiacion.de barón Wessembérg.ba, sido nombrado embaiador.de Austria cercó j^.M.7 pues.,que en el.ejército,de&gt;A&gt;VÍaÍ.Oc&gt;a&lt;nó sé;publican hasta dé la corte de losFaises-Bajos, en lugar del conde dc Mier-. el 8 obtener dicha soberana aprobación, ql pase» que en ¡ot ros se obser vó k» qopt;ariq…</t>
  </si>
  <si>
    <t>Weüingtonapoyó</t>
  </si>
  <si>
    <t>…claró que el embajador de Francia no en B»é»CtAI««. &gt; ' - -itregó dichos papeles áí&gt;. A. R. hasta después del-viernes. í'-':"^€ÓlW&gt;ICTON*I y.'.--' . / V. ,'..1.'......Pintura^j El lord Weüingtonapoyó en pocas palabras lo quehabiadicho.KlcQndé de Aberdeen. - Un cuadro en lienzo, pintado al óleo, que-ténga de atto,‘me-i - Lord Hollándose manifestó dispuesto í defender connra los tros i-4S (1), y de ancho, metros 1-90, en que se representará ministros al- pr…</t>
  </si>
  <si>
    <t>WfélUngton-declaró</t>
  </si>
  <si>
    <t>…fsburgo con .pliegos ;para el Rey de dos ¿Países-bajos. quefuces que de asuntos graves. v En seguida lo verificaron tres cazadores rusos, los cuales condu Bien conocimos cuando el lord WfélUngton-declaró que se elan pliegos para Lóadits, Madrid y Lisboa. _ opondría i la reforma del parí amento, que Se hAta cwmplidb su - El congresobelga en la sesión del iy d«scátió la proposición destino. Con todo, parece que berilos olvidado 'que Mr. Cannisíg de Mr. Cclies,…</t>
  </si>
  <si>
    <t>WfiUifwdad, Mariaao Baltnua</t>
  </si>
  <si>
    <t>Mariaao Baltnua WfiUifwdad</t>
  </si>
  <si>
    <t>…itcal, con- ____ El día 7 de Octubre llegó 4 Acapukw el bergantín Hidmigo, cerniente al caso de excepción que s* hubiereseflaladopandescu- procedente de Acqutla , venian áar bordo D. Mariaao Baltnua WfiUifwdad, valiéndote; de.penonas di probidad, .amor al Rn na, vicepresidente de larepfiblica dé la Aoaérkr ceotfol,-.y «roa nuestro Sefior, de los testimonios de actas é informes de los ayun- 56 empleados civilét y miit«fcnt que « kan expouiado da aquel lamáeotos , ge…</t>
  </si>
  <si>
    <t>Wharneliff</t>
  </si>
  <si>
    <t>…d de co justificada por la aprobación pública como las demas disposiciones lores de siis vestidos. • " " ' suyas. - Luego qúe comenzó la ‘revísta todos los concurrentes se diri El lord Wharneliff habló en el mismo sentido que él duque gieron ai punto llamado Tevér-Baghtzisí, adonde había tiendas de Wellington. de campaña para las señoras y paira el cuerpo diplomático. El conde de Winchelsea presentó uq bilí para mejorar la ley A las cuatro el Seraskie…</t>
  </si>
  <si>
    <t>Will</t>
  </si>
  <si>
    <t>…bera- del Échíquier; lord Durham, del sello privado; sir J. Graharh; zkm^; los Serums. Sres. Infantes D. Francisco de Paul» y Doña almirantazgo; lord Hólland, ducado de Lancaster; lord Will, María Luisa Carlota, en Virtud del poder que al efecto tenian. coinandante del ejército; lord Duncannon, secretario del departaLa noticia de este éénturoso acaecimiento ha sido aaogida en meñto de Guerra; Mr. Grant, juez abogado general; Mr. Deutre nosotras…</t>
  </si>
  <si>
    <t>Williams, Guillermo</t>
  </si>
  <si>
    <t>Guillermo Williams</t>
  </si>
  <si>
    <t>…ncha, calle de la Concep En la de cabezas, D. Juan Angel de la Herran, y el accessit Don ción gerónima, y en las principales librerías de la corte. Joaquín Bequer. En la de trozos D. Guillermo Williams. En la ____ Colección de estampas de anatomía’, cuaderno io.°, contie de perspectiva D. Manuel María Morales, y el accessit D. Anto ne dos estampas en que se continúa la descripción del cerebelo &amp;c. nio María Esquivel. En la de arquitectura D. Miguel Viso, y…</t>
  </si>
  <si>
    <t>Wo-</t>
  </si>
  <si>
    <t>…e sowsky, y al dia siguiente tomó las riendas del gobierno de la veia claramente en el cielo el resplandor de las llamas que de nueva Rusia y de la Besarabia, en lugar del general conde Wo- voraban la desgraciada ciudad de Amberes: se oían también con ronzow, quien según seaségura, ha sido nombrado comandante frecuencia fuertes detonaciones. Es imposible describir la tristeza en gefe del ejército acantonado en1 la Ukrania. y'exasperación que ha…</t>
  </si>
  <si>
    <t>Wre</t>
  </si>
  <si>
    <t>…on cia é Inglaterra es uno de aquellos muchos absurdos que no po do no dejan de ser verosímiles. drán inventarse sino en la bolsa. f ' «La s noticias de Munich nos anuncian que el.mariscal Wre» Lo. único que hay de verdadero en el fohdode-todo esto, es - de debe tomar el mando de un cuerpo de ejército que;'se reun irá á que la Inglaterra tiene necesidad de que haya tranquilidad éñ Eu los prusianos para acudir al socorro de Luxemburgo. Se supone rop…</t>
  </si>
  <si>
    <t>Wurtemberg, Fernando de</t>
  </si>
  <si>
    <t>Fernando de Wurtemberg</t>
  </si>
  <si>
    <t>…ejérci to que se dirigían hácia el Vístula habían recibido orden dé en Francfort, jo de. Diciembre. traren Polonia; que este país seria ocupado militarmente,-y que Se dice que el duque Fernando de Wurtemberg, gobernador el general-Diebitsch tendría el mando de todaslas fuerzas rusas; de Maguncia, vendrá inmediatamente á esta ciudad con el objeto — En el Diario dePuy-de-Dume del ir del’corriente se lee lo de tener una conferencia con el ministro de Austria, presid…</t>
  </si>
  <si>
    <t>Yacüe, Julián</t>
  </si>
  <si>
    <t>Julián Yacüe</t>
  </si>
  <si>
    <t>…en los almacene? dé las mismas fábricas. 'jar,Sociedad D- Aritóbio' María Pileros , D. Juan Gómez Ro— 29. Las órdenes delMinisterio de 1» Guerra, señalando h can dulfory hermano, D. Julián Yacüe, y Herrera y hermanos. tidad y clase de palios, cuerpos y destinos donde deben entregar • ¿bs precios qiie resultaron del remate y adjudicación referidos, se, y aun el plazo da la entrega cuando sea necesario, se comu y que se abonarán i "los mismos fabricant…</t>
  </si>
  <si>
    <t>Yagije, Julián</t>
  </si>
  <si>
    <t>Julián Yagije</t>
  </si>
  <si>
    <t>…cia'de haberse quejado.el extinguido consulado de la Corutía de lo dispuesto por esa Dirección general, respecto » . , INGlATEXJtA. que el fabricante de paños en la villa.de Eejar-D. Julián Yagije ¿óhdr'rs 2' dé Diciembre.no dagae él subsidio de comercio por la venta que de ellos verifi Fondos públicos. Lo*-consolidados abiertos i 8if se inclinarosque en distintos puntos', por sí ó persona encargada, siempre «me después á la baja; pero casi de repente…</t>
  </si>
  <si>
    <t>Yañez, Josef</t>
  </si>
  <si>
    <t>Josef Yañez</t>
  </si>
  <si>
    <t>…a de coro de la primada americanos y europeos, y formado cuerpos respetables bajo las iglesia dé Toledo, por promoción de D. Manuel Crespo , á Don órdenes de D. Jcséf Tomas BoVes, D. Josef Yañez, D. Josef Tomas Fernández Sirria: para el arcedianato de Alava de le santa Cevallos, y otros valientes vasallos de S. M. La suerte de la guerra iglesia catedral de Calahorra, vacante por fallecimiento de D. Jo estuvo varia al principio-, pero ah fin. el íncli…</t>
  </si>
  <si>
    <t>Yardley</t>
  </si>
  <si>
    <t>…a escandalosa arrastrar en su pañía que estaba en Inglaterra, como el verdadero propietario; y ruina al negociante jnfeliz,.de quien d4&gt;¡9# garantir m fortuna y fió» *n tiempo del gobernador Yardley , en 1619, so formó promesas. La violencia, el rapto, la seducción y el adulterio una.asaijiblea geperal. legislativa, cuya forma se aprobó, y cuyas han profanado tanto el leeho domésticos han sido menos frecuen l&lt;qwr recibiaa la confirmación de la compañía.…</t>
  </si>
  <si>
    <t>Yctmi-agá</t>
  </si>
  <si>
    <t>…en Zoéobrado. (fdeicbs List.} por Kell-AhfiMt, han sido arrojados á viva fuerza deKassaber. «El má de dicha ciudad expulsado por los rebeldes se refugió TZAirCIA. á Magnesia, cuyo comandante Yctmi-agá reunió i9 hombres á París 19 de Enero. los 300 que le había mandado él gobernador de Soturna, y con ellos se dirigió á Kassabetr, adonde entró el 11 del corriente. Los . Bolsa de hoy. Cinco por too consolidados 109 f. 5 c. Ac „2eybeks se habian atrincherado e…</t>
  </si>
  <si>
    <t>Yolfi, Juan</t>
  </si>
  <si>
    <t>Juan Yolfi</t>
  </si>
  <si>
    <t>…término Aparición de la Santísima Virgen á S. Bernardo, pintada por de 30 dias, á los herederos de D. Juan Fansoni, D. Domingo de Murillo, y grabada por F. Müntaner, ño rs. Olea y D. Juan Yolfi, á fin de que comparezcan en el juzga El Nacimiento del Hijo de Dios, pintado por Murillo, y gra do dél Sr. Doncel, teniente corregidor, por lá escribanía del nú bado por Fue-hubeet, 40 rs. mero de Sancha, donde se les notificará el contenido de dicha Real Ot…</t>
  </si>
  <si>
    <t>Yorck</t>
  </si>
  <si>
    <t>…ipe toda reunión sospechosa i que no se permita fijar pasqui Berlín iideOctubfe. nes, ni qué se insulte ni amenace á nadie en modo alguno; encar , Con motivo de la ínuertedel féld-mariscal Yorck ha tnah- gando que se persiga á los que incurran en semejantes excesos, y se , dado S. M- se vista de luto por tres días el ejército prusiano. lés castigue conforme * las leyes. Ademas cuenta con el apoyo y Se dice que el contejeroíntimode legación Mr. Ancill…</t>
  </si>
  <si>
    <t>Zabala, Josef</t>
  </si>
  <si>
    <t>Josef Zabala</t>
  </si>
  <si>
    <t>…entes tentativas lixto de Ojeda, presentarán en término de 15 días los documentos pata probar á la España; han producido al fin el fruto del desengá de sus créditos á k^s síndicos D. Josef Zabala y D. Manuel Apniz, rce pata, los que imaginaban.qu« loi&gt; cimientos del gobierno Real que ¡habitan el primero calle de S. Miguel, casa núm. 13 y 14, y en esta Monarquía eran tan frágiles y quebradizos como los de su el segundo calle del León, núm. 20. ........ efímero cuento de…</t>
  </si>
  <si>
    <t>Zabalza, Luis</t>
  </si>
  <si>
    <t>Luis Zabalza</t>
  </si>
  <si>
    <t>…e ílas, Noticias, mencio- en la iglesia parroquial de S. Miguel de esta corte fundó Doña ■nadisuntes'.délos arquiteotbs'y‘arquitectura por elSt.Llaguno; Marra Aguilar en cabeza de D. Luis Zabalza.__Doña María Anaumentadas por él constele rablfemcntc, y acabadas’.dc imprimir en 4 topia .de Pttz. Sototnayor, vecina de Pedraza de la Sierra, como tomos en 4'.0 :de orden y á expensas! del Reí nuestro Señor, poco madre, tutora y curadora de sus hijos D. Ped…</t>
  </si>
  <si>
    <t>Zapata, B. A.</t>
  </si>
  <si>
    <t>B. A. Zapata</t>
  </si>
  <si>
    <t>…a.calidad. La íerza ancha, que' ------ Memoria acérca de la hidrofobia, por el Dr. Marocheti, «tele tener mal olor, comunica á la leche y a la manteca un majf traducida por el Dr. D. B. A. Zapata: segunda edición. Se hallará gusto, ora. esten sanas,,.ora podridas sus, hojas. Las coles tempranas en Madrid en casa de Collado a 3 rs.'Puede ir encarta. de York son las que dan la mejor leche y manteca,.Él señor Cob-.' ——-El dia 8 del corriente á las cuatro…</t>
  </si>
  <si>
    <t>Zapino, Dolores</t>
  </si>
  <si>
    <t>Dolores Zapino</t>
  </si>
  <si>
    <t>…amente el objeto que se propuso al emprender este tta* - Idem , Doña María Juliana Quiroga , un pais de pelo. bajo, que no solo se han despáchelo ya dos ediciones, y sé está Idem, Doña Dolores Zapino , dibujos de lápiz. ... concluyendo la tercera, sino que su manual se ha traducido á:va* Badajoz, D. Pablo Correa&gt;'poto de cttero para la tropa. fias lenguas. : 1 &gt; EN LA IMPRENTA REAL.</t>
  </si>
  <si>
    <t>Zappi-, Manuel</t>
  </si>
  <si>
    <t>Manuel Zappi-</t>
  </si>
  <si>
    <t>…eda &amp;c. Dada en S. Cloud El día 5 de Febrero último falleció en esta Corte á los óg á 2$ dé Julio de 1830.=Cárlos. =Conde de Peytonnet. ■ años t Ó mése» y 3 dias de edad el Excmo. Sr. D. Manuel Zappi-</t>
  </si>
  <si>
    <t>Zappino, Manuel</t>
  </si>
  <si>
    <t>Manuel Zappino</t>
  </si>
  <si>
    <t>…en libros, instrumen Acaban de fallecer en esta corte los Exentos. Sres. D. Bernardo tos de labor, cajas de pintura, dijes á las niñas, y medallas dede Riega, Di Cárlos O-Doneil y D. Manuel Zappino. plata á los sobresalientes. También se dieron premios á los maes tros.__Reconociendo, como es justo , la importancia de esas tareas . Entre los establecimientos de esta corte que lian tenido el ho de la Sociedad de Sevilla, sentimos ver limitado á ellas sola…</t>
  </si>
  <si>
    <t>Zárate, Joaquín Ortiz de</t>
  </si>
  <si>
    <t>Joaquín Ortiz de Zárate</t>
  </si>
  <si>
    <t>…para los sublevados, porque do-i consecuencia- de haber solicitado’ el coronel- que fue de los sise follasen con fuerzas suficientes ,/no. darian tiempo i qóc el Reales ejércitos D. Joaquín Ortiz de Zárate, residente en el Visir reúniésé tropas ó ¡pudiese introducir la división entre ellos. Ferrol, que ic le auxilie con algunos recursos para poder, trasla 1 Lósbosniacoshanvuelto ¿ la obediencia. El bajá de Trawnik darle 4 la ciudad*dé Sevilla, 4 un de formar la…</t>
  </si>
  <si>
    <t>ZarcO, Antonio Remon</t>
  </si>
  <si>
    <t>Antonio Remon ZarcO</t>
  </si>
  <si>
    <t>…ndosp én ésta corte áJp 3é'Se y. Cámara r'de Castilla, V gobernador de la Real Sala de Alcal tiembre.da 18ro , firmado ^or Agustín Giayó á disposición dé ios des de Qm y Corte; el brigadier D. Antonio Remon ZarcO:deli bienes iacionales; otro de!SoO peso» dehl*'yo cón el núm. 411,009, Valle , y D. Manuel María de Aguilar, del Consejo de *5; M?» tenia su último endoso *n Madrid á 30 de óctúbre de i'8a9 ^ fa su secretario con ejercicio de;decretos, y oficial-'cesante de-…</t>
  </si>
  <si>
    <t>Zarco, Manuel Remon</t>
  </si>
  <si>
    <t>Manuel Remon Zarco</t>
  </si>
  <si>
    <t>…_Barcelona á ^es¡qs 'fuertes páirí^Zaragpza í ’ D, Miguel de Landa. . ■, . ’ D. Rafael Pízarro y-Valdoq., 0. ; j j -¿ A.’ id.^_-Corüña i ¡di_Sanliago ii id.^P^cueptpde^errás'á'ra■ D. Manuel Remon Zarco. 1 .j-. . ^ , y zón .de ¿i á 4 por ioo.«.|Accio,nes,d,el,)baÚ9Ó cada )un^ ir5&gt; ,á IPF.; D. Francisco María Castañeda*' , ; ¡ S . .' . i pesos, fuertes. , - ’i” ...Vx ,..&lt;* ,.r, D. Francisco de Paula Sa^ycdrq. 0, -« • ■ D.-Joagui* Fleix. .. X a V' v. .-.n.n;.'…</t>
  </si>
  <si>
    <t>Zavala</t>
  </si>
  <si>
    <t>…ajos, Bcrmudcz, Marino, Arizmenái, Mo capital, acabadas de recibir y que firman personas respetables, so ragas, Gomezv Maseu , Infante y Valero- En la misma carta se Sabe: »que el Señor Zavala mandó que se rifaran.los bienes de loa dice, que Paez. ha manifestado del modo mas enérgico que está españoles'porqué no se hallaba quien quisiera, correr el riesgo :de pronto á perecer por su patria. Ya están dispuestos 3® infantes y comprarlos ',',pór Has c…</t>
  </si>
  <si>
    <t>Zavala, Lorenzo</t>
  </si>
  <si>
    <t>Lorenzo Zavala</t>
  </si>
  <si>
    <t>…asta ahora no ha habido novedad.. ' ' Idem 34. ■. Idem .16. Ayer como á las 11 del día fué preso en la casa de Moneda el Ayer salió extraordinario con la noticia de que Juilje, co Sr. D. Lorenzo Zavala. El comandante de la artillería cívica Val ederas está también detenido en la ciudádela. El día 31 se ha pro mandante de las armas de Veracruz, se habia pronunciada en el nunciado el estado de Guanajuato por el plan de Jalapa.puente del Rey contrario al de Bu…</t>
  </si>
  <si>
    <t>Zayas, Juan Calvíllo y</t>
  </si>
  <si>
    <t>Juan Calvíllo y Zayas</t>
  </si>
  <si>
    <t>…catalogo de ¡as estampas que se hallan de ven(a en caro del Hierro, D. Antonio Sánchez Solís y Mayoli, D. Ma la calcografía de ¡a imprenta Real. nuel Marsilla Motezuma y Navarro, D. Juan Calvíllo y Zayas, Retrato del V. Fr. Sebastian Sillero, por Carmona, 10 rs. y D. Manuel Aguilar Tablada y Herrera. Retrato de Carlos 11, del original de Claudio Cuello, que se Zaragoza 4 de Setiembre. halla en el Real monasterio del Escorial, grabado por Noseret, 8 reales. La…</t>
  </si>
  <si>
    <t>Zeneá, Carlos Duarte y</t>
  </si>
  <si>
    <t>Carlos Duarte y Zeneá</t>
  </si>
  <si>
    <t>…el ;premio de sus .desvelos, la señal de su tidorá" besar la Real mano de SS. MM. en andiencia-particutar mérito, el testimonio de que se ocupan útilmente en conservar y los Sres. D. Carlos Duarte y Zeneá, D. Francisco del- Cristo' ^ adelantarlas laboresque son, en el día,'mucha parte del poder Conde, D. Manuel Gómez de Avellaneda y D. AndrésCastella de los.jeinos, y del esplendor de los tronos. nos , como-diputados de los ayuntamientos dé las ciudades ,de San…</t>
  </si>
  <si>
    <t>Zimora</t>
  </si>
  <si>
    <t>…presidente comuni cándole el oficio que acababa de recibir del comandante del Ofi- El sabado i las 10J de la tnañ tnt entraron SS.MM. y AA. en tuco , en que le avisaba hallarse el coronel Zimora áao le esta capital viniendo del-Real sitio de S. Lorenzo.Todas las tropas guas de distancia con una fuerza superior á ia suya. Posterior á de ia guarnición y los Voluntarios realistas se hallaron tendidos en este aviso, se recibió el 6 de este mes (Junio) en…</t>
  </si>
  <si>
    <t>Zj.vala</t>
  </si>
  <si>
    <t>…ha tenido parte el general Santana. Dice el Qensor de Verasuele traer hasta serpientes. Cada imcr de estos insectos y animales cruz que los yucatecos no habían querido recibir al señor Zj.vala, perjudica de distinto modp, y como ^yeces es crecido el número que écababa de regresar á aquella plaza. Muzquiz llegó á Puebla de ellos, causan destrozos increíbles,'inútil izando las mercancías y el 14, y ofició á los comisionados de este gobierno, que habi…</t>
  </si>
  <si>
    <t>Zoagli, Jfuáúá</t>
  </si>
  <si>
    <t>Jfuáúá Zoagli</t>
  </si>
  <si>
    <t>…( 7&gt;439— 500............................ Sepúlveda. - '"-‘'0* citáá’loi qpe sp crcan cbri’díreclib a loi’.blenes Jibres qiií 2,259.... 500.......................... Cádiz. dejardn Doña Jfuáúá Zoagli , D‘ona.Juana, Doná Áptóni'á y Do8,027.... 500.......................... Sevilla. fiá':Gler:ón!ití&gt;a',iArnolfd yZóájijífj'papá ^ue éti pl’t^rmypb de 3*4 9,876.... JJOO»*» ■••«•,«•••••*• »•«•»••• 6r añada. ¿lias coiinparézcahi pdr sí ó por mentó dé procurador…</t>
  </si>
  <si>
    <t>Zoázmbár</t>
  </si>
  <si>
    <t>…las librería*1 trar que es E ^or lo tosco de su grabadura y con estos defecto* la de las capitales de provincia. ■ imcripcion dice CIRCIA; pero habiéndose encontrado con las' _El Sr. Zoázmbár, alcalde de casa y corte, ha sefialado el diai otra! que no carecen de los mismos defectos y siendo de igual ca id de Agosto próximo i la» diez de'la mañana en »u posada, para rácter en sus letras , no encuentro violento el asignarlas á la fami celebrar junta…</t>
  </si>
  <si>
    <t>Zorrilla, Josef</t>
  </si>
  <si>
    <t>Josef Zorrilla</t>
  </si>
  <si>
    <t>…co, á la proposición ó proposiciones mas jaca D. Manuel Isidoro Perez Sánchez: asistió como alcalde de ventajosas que hagan los fabricantes del reino, la provisión de casa y corte D. Josef Zorrilla, y acompañó de orden de S. M. al 14435 morriones; 8662 cartucheras; 7004 correas para las mis marques de Campo Santo, que era el mayordomo de semana en mas, y 2969 porta-sables que necesitan los regimientos de infan cargado del Real cadáver ¿ D. Luis del Cast…</t>
  </si>
  <si>
    <t>Ztraía, Lorenzo</t>
  </si>
  <si>
    <t>Lorenzo Ztraía</t>
  </si>
  <si>
    <t>…ue esta unión tan sólida cómo benéfica .contribuirá sin Jotera perpetúa de ídem 74^. ' rupcion á afirmar la paz del mundo. (Gaceta universal.) —...El dia 23 de Diciembre fue preso D. Lorenzo Ztraía, ex ncumu. r ministro de mcienda en Méjico, y actual gobernador de aquel Justado, y el 26 del mismo no estaba todavía en libertad: se igno LSndret 16 de Marzo. ■ raba generalmente la causa de semejante violencia. Los asesinatos Fondorpúblicos ± Consolidados.…</t>
  </si>
  <si>
    <t>Zuaz</t>
  </si>
  <si>
    <t>…lá^Peña, mo* en eledificio-seftalado’ por S. M. paira él Real Conservatorio, situadoctsU callo-del Alamo, ftcnté á lós AÍOstensa. término, dé 40 di*s comparezcan en c{-juñado del Sr. Zuaz nabar, alcilde íteiU RealXaM'Y Corte, -V por la ¡escribanía de.Giircía ___Se celebra contraía para el 'suipinistró detitensilios á la tropa ; Huerta, dónde radicin lc- 1 -»-• Wi■ .existente'^ en el distrito' de la' Capitihía .•génerardé Aragonuha ’ J&lt;ief}á 'u…</t>
  </si>
  <si>
    <t>Zuaznavar</t>
  </si>
  <si>
    <t>….. JOOp/SttlVtSSfa^Nf^l^SISM^ Sevilla. *4»’ valimr-*'~x'-~ j-‘ r*s.Y*\4f¡ 3,003.... escrAano de;nútóq.qu4 kSj^téritó Wq diclu 12,980.... . , 590— Madrídí^" A - ror providencia del Sr. Zuaznavar,~ refrendada, dd escr^banq 4,I34";r/ Carnioni. García Ifoert»e* i le. yjudsi|^,lte?edefOS! ,d^, D.‘ ¡Juari Mwtí17,970..., . ■Madrid;1/'" qe?, que fa.l^ópn.ql. lospit^,ne^ra|Leí d¡ai2^,¡de Ijíarzo^ 8,891— f i&amp;m; •:; t i ,866....! , Sevilla, ’• ***#$"*, w&amp;'tek…</t>
  </si>
  <si>
    <t>Zuáznávár</t>
  </si>
  <si>
    <t>…l precio: fin de Mayo último. ■ t • del siguiénte. Continúan abiertas aniba» suscripciones, i, , . El.que mereciere dicha plaza gozaráel sueldo de rsl anua --■■Por providencia del Sr. Zuáznávár, alcalde déla Real casa y les, con ascenso ¿ Jais ¡inmediatas de boticario de Cámara de&lt; pri córte; 'refrendada del escribano de provincia García Huerta, se mera .clase con el de;ao9, y de boticario mayor de Si M;-con el cita y emplaza á todas las personas qu…</t>
  </si>
  <si>
    <t>…spectivos créditos; pues de lo contrario les parará Reglamento para el ejercicio y maniobras de la infantería, a perjuicio. r' . tomos 4.0, papel 46 rs., jíastá 62, rústica 50. El Sr. Zuaznavar, alcalde de casa y corte, ha señalado el Reglamento para ..e,l..ejercicio y maniobras de la caballería, 2 día 26 de Agosto próximo á las 10 de la mañana ien -su; pesada, tomos 4.0, papel 59 rs., pasta 73, rústica 60. para celebrar junta de acreedores del difu…</t>
  </si>
  <si>
    <t>Zuaznavar, Manuel</t>
  </si>
  <si>
    <t>Manuel Zuaznavar</t>
  </si>
  <si>
    <t>…geniero en nombrar para una canongía de la santa iglesia metropolitana de/ eefe del cuerpo Real d« minas : , traducido y aumentado por D- C. Zaragoza, vacante por fallecimiento de D. Manuel Zuaznavar,4 Bordiú: un tomo en 4° con i6 estampas, 60 rs. en rústicas__Primer D. Pablo Jiménez de Cenar ve. apéndice é este, tratado con aplicación á la agricultura, por Mr. Igualmente se ha servido el Rey nuestro señor nombrar i*, HerkartdeThury;traduc¡do por el mismo…</t>
  </si>
  <si>
    <t>Zuazpavar</t>
  </si>
  <si>
    <t>…tsiH*Hn '1 Valladolid, :. .tonio y Dofia Lucía Ana Martínez d« Quíntela, para que en el 8|8B8««is d|oo« M*Nl(*Ha«M»aiM^«uc Mataró. término de 30 dias comparezcan en el juz^ido del Sr. Zuazpavar, *1*479 400......;................ Madrid. alcalde de casa y corte, y escribanía,de,Q^urcía Huerta, á usar del derogo que crean tener a los bienes que quajanM1 por^muerte id? testada D&gt; Pedro, con apercibimiento dé que pasado dicho cambios su ¿ia f término si…</t>
  </si>
  <si>
    <t>Zubia, Ramón</t>
  </si>
  <si>
    <t>Ramón Zubia</t>
  </si>
  <si>
    <t>…quitativas. El sucesor de Francia hará cuanto pueda por conservar Medallas de bronce. , , . .... . todo sU poder, y será mucho conseguir de .41 que-no cometa igua- Blanca, Murcia, D. Ramón Zubia, seda, china y aceitas '- í • les violencias. Vitoria, D. Juan Josef de Villaos, curtidos y charoles. • ——Se asegura,que dentro de poco volverá Mr. Húskisson 4 ocu ; j Alcóy, D. Francisco Gosalvez Abad, pañps. ’• par su destino de ministro de las colonias; y…</t>
  </si>
  <si>
    <t>Zubiri</t>
  </si>
  <si>
    <t>…entrada venta y Ochoa i la primera. Dispuse que la reserva, unida a la 1. por h Junquera el día 19 «obre las aum de su mañana. El aú- compañía, é incorporada «n ella la fuerza del capitán Zubiri, se</t>
  </si>
  <si>
    <t>Zuloeluego, Fernando Josef</t>
  </si>
  <si>
    <t>Fernando Josef Zuloeluego</t>
  </si>
  <si>
    <t>…a por ha servido nombrar, para la abadía de la colegial.de Jerez de la , dos compañías de infantería, se disponía para cargarlos; pero ello* Frontera, vacante por..fallecimientode D. Fernando Josef Zuloeluego qué ló advirtieron, echaron á huir: antes de anochecer lle ta,4 D. Manuel Sóhral y Barcena.. gamos á las puertas de Medeah, cuyos principales habitantes sa Pan una ración &gt; de la colegial de Alfaro, vacante, por pro» lieron á nuestro encuentro, y las tropas s…</t>
  </si>
  <si>
    <t>Fuentes oficiales y criterio de elaboración · 1830</t>
  </si>
  <si>
    <t>159 archivos · 641 páginas · enlaces al facsímil oficial</t>
  </si>
  <si>
    <t>Archivo</t>
  </si>
  <si>
    <t>Páginas PDF</t>
  </si>
  <si>
    <t>Registros del índice</t>
  </si>
  <si>
    <t>Facsímil completo</t>
  </si>
  <si>
    <t>GMD-1830-1.pdf</t>
  </si>
  <si>
    <t>GMD-1830-2.pdf</t>
  </si>
  <si>
    <t>GMD-1830-3.pdf</t>
  </si>
  <si>
    <t>GMD-1830-4.pdf</t>
  </si>
  <si>
    <t>GMD-1830-5.pdf</t>
  </si>
  <si>
    <t>GMD-1830-6.pdf</t>
  </si>
  <si>
    <t>GMD-1830-7.pdf</t>
  </si>
  <si>
    <t>GMD-1830-8.pdf</t>
  </si>
  <si>
    <t>GMD-1830-9.pdf</t>
  </si>
  <si>
    <t>GMD-1830-10.pdf</t>
  </si>
  <si>
    <t>GMD-1830-11.pdf</t>
  </si>
  <si>
    <t>GMD-1830-12.pdf</t>
  </si>
  <si>
    <t>GMD-1830-13.pdf</t>
  </si>
  <si>
    <t>GMD-1830-14.pdf</t>
  </si>
  <si>
    <t>GMD-1830-15.pdf</t>
  </si>
  <si>
    <t>GMD-1830-16.pdf</t>
  </si>
  <si>
    <t>GMD-1830-17.pdf</t>
  </si>
  <si>
    <t>GMD-1830-18.pdf</t>
  </si>
  <si>
    <t>GMD-1830-19.pdf</t>
  </si>
  <si>
    <t>GMD-1830-20.pdf</t>
  </si>
  <si>
    <t>GMD-1830-21.pdf</t>
  </si>
  <si>
    <t>GMD-1830-22.pdf</t>
  </si>
  <si>
    <t>GMD-1830-23.pdf</t>
  </si>
  <si>
    <t>GMD-1830-24.pdf</t>
  </si>
  <si>
    <t>GMD-1830-25.pdf</t>
  </si>
  <si>
    <t>GMD-1830-26.pdf</t>
  </si>
  <si>
    <t>GMD-1830-27.pdf</t>
  </si>
  <si>
    <t>GMD-1830-28.pdf</t>
  </si>
  <si>
    <t>GMD-1830-29.pdf</t>
  </si>
  <si>
    <t>GMD-1830-30.pdf</t>
  </si>
  <si>
    <t>GMD-1830-31.pdf</t>
  </si>
  <si>
    <t>GMD-1830-32.pdf</t>
  </si>
  <si>
    <t>GMD-1830-33.pdf</t>
  </si>
  <si>
    <t>GMD-1830-34.pdf</t>
  </si>
  <si>
    <t>GMD-1830-35.pdf</t>
  </si>
  <si>
    <t>GMD-1830-36.pdf</t>
  </si>
  <si>
    <t>GMD-1830-37.pdf</t>
  </si>
  <si>
    <t>GMD-1830-38.pdf</t>
  </si>
  <si>
    <t>GMD-1830-39.pdf</t>
  </si>
  <si>
    <t>GMD-1830-40.pdf</t>
  </si>
  <si>
    <t>GMD-1830-41.pdf</t>
  </si>
  <si>
    <t>GMD-1830-42.pdf</t>
  </si>
  <si>
    <t>GMD-1830-43.pdf</t>
  </si>
  <si>
    <t>GMD-1830-44.pdf</t>
  </si>
  <si>
    <t>GMD-1830-45.pdf</t>
  </si>
  <si>
    <t>GMD-1830-46.pdf</t>
  </si>
  <si>
    <t>GMD-1830-47.pdf</t>
  </si>
  <si>
    <t>GMD-1830-48.pdf</t>
  </si>
  <si>
    <t>GMD-1830-49.pdf</t>
  </si>
  <si>
    <t>GMD-1830-50.pdf</t>
  </si>
  <si>
    <t>GMD-1830-51.pdf</t>
  </si>
  <si>
    <t>GMD-1830-52.pdf</t>
  </si>
  <si>
    <t>GMD-1830-53.pdf</t>
  </si>
  <si>
    <t>GMD-1830-54.pdf</t>
  </si>
  <si>
    <t>GMD-1830-55.pdf</t>
  </si>
  <si>
    <t>Gaceta de Madrid n.º 56 (extraordinaria)</t>
  </si>
  <si>
    <t>GMD-1830-56E.pdf</t>
  </si>
  <si>
    <t>GMD-1830-57.pdf</t>
  </si>
  <si>
    <t>GMD-1830-58.pdf</t>
  </si>
  <si>
    <t>GMD-1830-59.pdf</t>
  </si>
  <si>
    <t>GMD-1830-60.pdf</t>
  </si>
  <si>
    <t>GMD-1830-61.pdf</t>
  </si>
  <si>
    <t>GMD-1830-62.pdf</t>
  </si>
  <si>
    <t>GMD-1830-63.pdf</t>
  </si>
  <si>
    <t>GMD-1830-64.pdf</t>
  </si>
  <si>
    <t>GMD-1830-65.pdf</t>
  </si>
  <si>
    <t>GMD-1830-66.pdf</t>
  </si>
  <si>
    <t>GMD-1830-67.pdf</t>
  </si>
  <si>
    <t>GMD-1830-68.pdf</t>
  </si>
  <si>
    <t>GMD-1830-69.pdf</t>
  </si>
  <si>
    <t>GMD-1830-70.pdf</t>
  </si>
  <si>
    <t>GMD-1830-71.pdf</t>
  </si>
  <si>
    <t>GMD-1830-72.pdf</t>
  </si>
  <si>
    <t>GMD-1830-73.pdf</t>
  </si>
  <si>
    <t>GMD-1830-74.pdf</t>
  </si>
  <si>
    <t>GMD-1830-75.pdf</t>
  </si>
  <si>
    <t>GMD-1830-76.pdf</t>
  </si>
  <si>
    <t>GMD-1830-77.pdf</t>
  </si>
  <si>
    <t>GMD-1830-78.pdf</t>
  </si>
  <si>
    <t>GMD-1830-79.pdf</t>
  </si>
  <si>
    <t>GMD-1830-80.pdf</t>
  </si>
  <si>
    <t>GMD-1830-81.pdf</t>
  </si>
  <si>
    <t>GMD-1830-82.pdf</t>
  </si>
  <si>
    <t>GMD-1830-83.pdf</t>
  </si>
  <si>
    <t>GMD-1830-84.pdf</t>
  </si>
  <si>
    <t>GMD-1830-85.pdf</t>
  </si>
  <si>
    <t>GMD-1830-86.pdf</t>
  </si>
  <si>
    <t>GMD-1830-87.pdf</t>
  </si>
  <si>
    <t>GMD-1830-88.pdf</t>
  </si>
  <si>
    <t>GMD-1830-89.pdf</t>
  </si>
  <si>
    <t>GMD-1830-90.pdf</t>
  </si>
  <si>
    <t>GMD-1830-91.pdf</t>
  </si>
  <si>
    <t>GMD-1830-92.pdf</t>
  </si>
  <si>
    <t>GMD-1830-93.pdf</t>
  </si>
  <si>
    <t>GMD-1830-94.pdf</t>
  </si>
  <si>
    <t>GMD-1830-95.pdf</t>
  </si>
  <si>
    <t>GMD-1830-96.pdf</t>
  </si>
  <si>
    <t>GMD-1830-97.pdf</t>
  </si>
  <si>
    <t>GMD-1830-98.pdf</t>
  </si>
  <si>
    <t>GMD-1830-99.pdf</t>
  </si>
  <si>
    <t>GMD-1830-100.pdf</t>
  </si>
  <si>
    <t>GMD-1830-101.pdf</t>
  </si>
  <si>
    <t>GMD-1830-102.pdf</t>
  </si>
  <si>
    <t>GMD-1830-103.pdf</t>
  </si>
  <si>
    <t>GMD-1830-104.pdf</t>
  </si>
  <si>
    <t>GMD-1830-105.pdf</t>
  </si>
  <si>
    <t>GMD-1830-106.pdf</t>
  </si>
  <si>
    <t>GMD-1830-107.pdf</t>
  </si>
  <si>
    <t>GMD-1830-108.pdf</t>
  </si>
  <si>
    <t>GMD-1830-109.pdf</t>
  </si>
  <si>
    <t>GMD-1830-110.pdf</t>
  </si>
  <si>
    <t>GMD-1830-111.pdf</t>
  </si>
  <si>
    <t>GMD-1830-112.pdf</t>
  </si>
  <si>
    <t>GMD-1830-113.pdf</t>
  </si>
  <si>
    <t>GMD-1830-114.pdf</t>
  </si>
  <si>
    <t>GMD-1830-115.pdf</t>
  </si>
  <si>
    <t>GMD-1830-116.pdf</t>
  </si>
  <si>
    <t>GMD-1830-117.pdf</t>
  </si>
  <si>
    <t>GMD-1830-118.pdf</t>
  </si>
  <si>
    <t>GMD-1830-119.pdf</t>
  </si>
  <si>
    <t>GMD-1830-120.pdf</t>
  </si>
  <si>
    <t>GMD-1830-121.pdf</t>
  </si>
  <si>
    <t>GMD-1830-122.pdf</t>
  </si>
  <si>
    <t>GMD-1830-123.pdf</t>
  </si>
  <si>
    <t>GMD-1830-124.pdf</t>
  </si>
  <si>
    <t>GMD-1830-125.pdf</t>
  </si>
  <si>
    <t>GMD-1830-126.pdf</t>
  </si>
  <si>
    <t>GMD-1830-127.pdf</t>
  </si>
  <si>
    <t>GMD-1830-128.pdf</t>
  </si>
  <si>
    <t>GMD-1830-129.pdf</t>
  </si>
  <si>
    <t>GMD-1830-130.pdf</t>
  </si>
  <si>
    <t>GMD-1830-131.pdf</t>
  </si>
  <si>
    <t>GMD-1830-132E.pdf</t>
  </si>
  <si>
    <t>GMD-1830-133.pdf</t>
  </si>
  <si>
    <t>GMD-1830-134.pdf</t>
  </si>
  <si>
    <t>GMD-1830-135.pdf</t>
  </si>
  <si>
    <t>GMD-1830-136.pdf</t>
  </si>
  <si>
    <t>GMD-1830-137.pdf</t>
  </si>
  <si>
    <t>GMD-1830-138.pdf</t>
  </si>
  <si>
    <t>GMD-1830-139.pdf</t>
  </si>
  <si>
    <t>GMD-1830-140.pdf</t>
  </si>
  <si>
    <t>GMD-1830-141.pdf</t>
  </si>
  <si>
    <t>21/11/1830</t>
  </si>
  <si>
    <t>Gaceta de Madrid n.º 142 (extraordinaria)</t>
  </si>
  <si>
    <t>GMD-1830-142E.pdf</t>
  </si>
  <si>
    <t>GMD-1830-143.pdf</t>
  </si>
  <si>
    <t>GMD-1830-144.pdf</t>
  </si>
  <si>
    <t>GMD-1830-145.pdf</t>
  </si>
  <si>
    <t>GMD-1830-146.pdf</t>
  </si>
  <si>
    <t>GMD-1830-147.pdf</t>
  </si>
  <si>
    <t>GMD-1830-148.pdf</t>
  </si>
  <si>
    <t>GMD-1830-149.pdf</t>
  </si>
  <si>
    <t>GMD-1830-150.pdf</t>
  </si>
  <si>
    <t>GMD-1830-151.pdf</t>
  </si>
  <si>
    <t>GMD-1830-152.pdf</t>
  </si>
  <si>
    <t>GMD-1830-153.pdf</t>
  </si>
  <si>
    <t>GMD-1830-154.pdf</t>
  </si>
  <si>
    <t>GMD-1830-155.pdf</t>
  </si>
  <si>
    <t>GMD-1830-156.pdf</t>
  </si>
  <si>
    <t>GMD-1830-157.pdf</t>
  </si>
  <si>
    <t>GMD-1830-158.pdf</t>
  </si>
  <si>
    <t>GMD-1830-159.pdf</t>
  </si>
  <si>
    <t>Criterios, alcance y limitaciones</t>
  </si>
  <si>
    <t>Cobertura</t>
  </si>
  <si>
    <t>Se incluyen los 159 archivos localizados en la hemeroteca oficial entre el 1 de enero y el 31 de diciembre de 1830, incluidas 3 ediciones extraordinarias.</t>
  </si>
  <si>
    <t>Cabeceras</t>
  </si>
  <si>
    <t>Gaceta de Madrid (159 archivos).</t>
  </si>
  <si>
    <t>Numeración</t>
  </si>
  <si>
    <t>La numeración y las 3 ediciones extraordinarias se distinguen en la columna de publicación.</t>
  </si>
  <si>
    <t>Inclusión</t>
  </si>
  <si>
    <t>Se recogen nombres propios detectados tras tratamientos, cargos y títulos. Una misma persona puede aparecer varias veces en una página cuando el OCR ofrece variantes; dentro de cada página se eliminan duplicados idénticos.</t>
  </si>
  <si>
    <t>Orden</t>
  </si>
  <si>
    <t>La primera columna propone un orden por apellido estimado. En nombres extranjeros, nobiliarios o deteriorados por el OCR, el orden puede no coincidir con el uso catalográfico.</t>
  </si>
  <si>
    <t>Se muestra la página impresa cuando el encabezado pudo leerse con suficiente claridad; en caso contrario se indica la página interna del PDF.</t>
  </si>
  <si>
    <t>Enlaces</t>
  </si>
  <si>
    <t>Cada registro abre directamente el PDF oficial en la página interna correspondiente; la hoja de fuentes enlaza también el documento completo.</t>
  </si>
  <si>
    <t>OCR</t>
  </si>
  <si>
    <t>La ortografía histórica y los defectos de impresión producen variantes, cortes y errores. El extracto original permite valorar cada lectura sin ocultar esa incertidumbre.</t>
  </si>
  <si>
    <t>Uso recomendado</t>
  </si>
  <si>
    <t>Para citas académicas, jurídicas o genealógicas, comprobar siempre nombre, fecha y página en el facsímil enlazado.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</si>
</sst>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 &quot;de&quot;\ mmmm\ &quot;de&quot;\ yyyy"/>
  </numFmts>
  <fonts count="11">
    <font>
      <sz val="11"/>
      <name val="Carlito"/>
    </font>
    <font>
      <b/>
      <sz val="18"/>
      <color rgb="FFFFFFFF"/>
      <name val="Calibri"/>
    </font>
    <font>
      <sz val="11"/>
      <color rgb="FF1F1F1F"/>
      <name val="Calibri"/>
    </font>
    <font>
      <b/>
      <sz val="10"/>
      <color rgb="FF7F6000"/>
      <name val="Calibri"/>
    </font>
    <font>
      <b/>
      <sz val="10"/>
      <color rgb="FF375623"/>
      <name val="Calibri"/>
    </font>
    <font>
      <b/>
      <sz val="10"/>
      <color rgb="FFFFFFFF"/>
      <name val="Calibri"/>
    </font>
    <font>
      <sz val="9"/>
      <name val="Calibri"/>
    </font>
    <font>
      <sz val="11"/>
      <name val="Calibri"/>
    </font>
    <font>
      <b/>
      <sz val="11"/>
      <color rgb="FFFFFFFF"/>
      <name val="Arial"/>
    </font>
    <font>
      <b/>
      <sz val="10"/>
      <color rgb="FF1F4E78"/>
      <name val="Arial"/>
    </font>
    <font>
      <sz val="10"/>
      <color rgb="FF000000"/>
      <name val="Arial"/>
    </font>
  </fonts>
  <fills count="10">
    <fill>
      <patternFill patternType="none"/>
    </fill>
    <fill>
      <patternFill patternType="gray125"/>
    </fill>
    <fill>
      <patternFill patternType="solid">
        <fgColor rgb="FF1F4E78"/>
      </patternFill>
    </fill>
    <fill>
      <patternFill patternType="solid">
        <fgColor rgb="FFD9EAF7"/>
      </patternFill>
    </fill>
    <fill>
      <patternFill patternType="solid">
        <fgColor rgb="FFFFF2CC"/>
      </patternFill>
    </fill>
    <fill>
      <patternFill patternType="solid">
        <fgColor rgb="FFE2F0D9"/>
      </patternFill>
    </fill>
    <fill>
      <patternFill patternType="solid">
        <fgColor rgb="FF4472C4"/>
      </patternFill>
    </fill>
    <fill>
      <patternFill patternType="solid">
        <fgColor rgb="FF4472C4"/>
      </patternFill>
    </fill>
    <fill>
      <patternFill patternType="solid">
        <fgColor rgb="FFDDEBF7"/>
      </patternFill>
    </fill>
    <fill>
      <patternFill patternType="solid">
        <fgColor rgb="FFFFFFFF"/>
      </patternFill>
    </fill>
  </fills>
  <borders count="5">
    <border>
      <left/>
      <right/>
      <top/>
      <bottom/>
      <diagonal/>
    </border>
    <border>
      <left style="thin">
        <color rgb="FF9DC3E6"/>
      </left>
      <right/>
      <top style="thin">
        <color rgb="FF9DC3E6"/>
      </top>
      <bottom style="thin">
        <color rgb="FF9DC3E6"/>
      </bottom>
      <diagonal/>
    </border>
    <border>
      <left/>
      <right/>
      <top style="thin">
        <color rgb="FF9DC3E6"/>
      </top>
      <bottom style="thin">
        <color rgb="FF9DC3E6"/>
      </bottom>
      <diagonal/>
    </border>
    <border>
      <left/>
      <right style="thin">
        <color rgb="FF9DC3E6"/>
      </right>
      <top style="thin">
        <color rgb="FF9DC3E6"/>
      </top>
      <bottom style="thin">
        <color rgb="FF9DC3E6"/>
      </bottom>
      <diagonal/>
    </border>
    <border>
      <left style="thin">
        <color rgb="FF9DC3E6"/>
      </left>
      <right style="thin">
        <color rgb="FF9DC3E6"/>
      </right>
      <top style="thin">
        <color rgb="FF9DC3E6"/>
      </top>
      <bottom style="thin">
        <color rgb="FF9DC3E6"/>
      </bottom>
      <diagonal/>
    </border>
  </borders>
  <cellStyleXfs count="1">
    <xf numFmtId="0" fontId="0" fillId="0" borderId="0"/>
  </cellStyleXfs>
  <cellXfs count="19">
    <xf numFmtId="0" fontId="0" fillId="0" borderId="0" xfId="0"/>
    <xf numFmtId="0" fontId="5" fillId="6" borderId="0" xfId="0" applyFont="1" applyFill="1" applyAlignment="1">
      <alignment horizontal="center" vertical="center" wrapText="1"/>
    </xf>
    <xf numFmtId="0" fontId="6" fillId="0" borderId="0" xfId="0" applyFont="1" applyAlignment="1">
      <alignment vertical="top" wrapText="1"/>
    </xf>
    <xf numFmtId="0" fontId="6" fillId="0" borderId="0" xfId="0" applyFont="1" applyAlignment="1">
      <alignment horizontal="center" vertical="top" wrapText="1"/>
    </xf>
    <xf numFmtId="164" fontId="6" fillId="0" borderId="0" xfId="0" applyNumberFormat="1" applyFont="1" applyAlignment="1">
      <alignment vertical="top" wrapText="1"/>
    </xf>
    <xf numFmtId="49" fontId="6" fillId="0" borderId="0" xfId="0" applyNumberFormat="1" applyFont="1" applyAlignment="1">
      <alignment horizontal="center" vertical="top" wrapText="1"/>
    </xf>
    <xf numFmtId="49" fontId="6" fillId="0" borderId="0" xfId="0" applyNumberFormat="1" applyFont="1" applyAlignment="1">
      <alignment vertical="top" wrapText="1"/>
    </xf>
    <xf numFmtId="164" fontId="9" fillId="8" borderId="4" xfId="0" applyNumberFormat="1" applyFont="1" applyFill="1" applyBorder="1" applyAlignment="1">
      <alignment vertical="top" wrapText="1"/>
    </xf>
    <xf numFmtId="0" fontId="1" fillId="2" borderId="0" xfId="0" applyFont="1" applyFill="1" applyAlignment="1">
      <alignment vertical="center"/>
    </xf>
    <xf numFmtId="0" fontId="2" fillId="3" borderId="0" xfId="0" applyFont="1" applyFill="1" applyAlignment="1">
      <alignment vertical="center"/>
    </xf>
    <xf numFmtId="0" fontId="3" fillId="4" borderId="0" xfId="0" applyFont="1" applyFill="1" applyAlignment="1">
      <alignment vertical="center" wrapText="1"/>
    </xf>
    <xf numFmtId="0" fontId="4" fillId="5" borderId="0" xfId="0" applyFont="1" applyFill="1" applyAlignment="1">
      <alignment vertical="center"/>
    </xf>
    <xf numFmtId="0" fontId="7" fillId="3" borderId="0" xfId="0" applyFont="1" applyFill="1" applyAlignment="1">
      <alignment vertical="center"/>
    </xf>
    <xf numFmtId="164" fontId="8" fillId="7" borderId="1" xfId="0" applyNumberFormat="1" applyFont="1" applyFill="1" applyBorder="1" applyAlignment="1">
      <alignment vertical="center" wrapText="1"/>
    </xf>
    <xf numFmtId="0" fontId="8" fillId="7" borderId="2" xfId="0" applyFont="1" applyFill="1" applyBorder="1" applyAlignment="1">
      <alignment vertical="center" wrapText="1"/>
    </xf>
    <xf numFmtId="0" fontId="8" fillId="7" borderId="2" xfId="0" applyFont="1" applyFill="1" applyBorder="1" applyAlignment="1">
      <alignment horizontal="center" vertical="center" wrapText="1"/>
    </xf>
    <xf numFmtId="0" fontId="8" fillId="7" borderId="3" xfId="0" applyFont="1" applyFill="1" applyBorder="1" applyAlignment="1">
      <alignment horizontal="center" vertical="center" wrapText="1"/>
    </xf>
    <xf numFmtId="0" fontId="10" fillId="9" borderId="4" xfId="0" applyFont="1" applyFill="1" applyBorder="1" applyAlignment="1">
      <alignment vertical="top" wrapText="1"/>
    </xf>
    <xf numFmtId="0" fontId="10" fillId="9" borderId="4" xfId="0" applyFont="1" applyFill="1" applyBorder="1" applyAlignment="1">
      <alignment horizontal="center" vertical="top" wrapText="1"/>
    </xf>
  </cellXfs>
  <cellStyles count="1">
    <cellStyle name="Normal" xfId="0" builtinId="0"/>
  </cellStyles>
  <dxfs count="1">
    <dxf>
      <font>
        <b/>
        <color rgb="FFC00000"/>
      </font>
      <fill>
        <patternFill patternType="solid">
          <bgColor rgb="FFFCE4D6"/>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IndiceOnomasticoAnual1830" displayName="IndiceOnomasticoAnual1830" ref="A6:K2575" totalsRowShown="0">
  <autoFilter ref="A6:K2575" xr:uid="{00000000-0009-0000-0100-000001000000}"/>
  <tableColumns count="11">
    <tableColumn id="1" xr3:uid="{00000000-0010-0000-0000-000001000000}" name="Apellidos y nombre (orden estimado)"/>
    <tableColumn id="2" xr3:uid="{00000000-0010-0000-0000-000002000000}" name="Nombre leído"/>
    <tableColumn id="3" xr3:uid="{00000000-0010-0000-0000-000003000000}" name="Motivo de aparición"/>
    <tableColumn id="4" xr3:uid="{00000000-0010-0000-0000-000004000000}" name="Organismo o sección"/>
    <tableColumn id="5" xr3:uid="{00000000-0010-0000-0000-000005000000}" name="Fecha"/>
    <tableColumn id="6" xr3:uid="{00000000-0010-0000-0000-000006000000}" name="Publicación y nº"/>
    <tableColumn id="7" xr3:uid="{00000000-0010-0000-0000-000007000000}" name="Página"/>
    <tableColumn id="8" xr3:uid="{00000000-0010-0000-0000-000008000000}" name="Observaciones"/>
    <tableColumn id="9" xr3:uid="{00000000-0010-0000-0000-000009000000}" name="Extracto original OCR"/>
    <tableColumn id="10" xr3:uid="{00000000-0010-0000-0000-00000A000000}" name="Facsímil (página)"/>
    <tableColumn id="11" xr3:uid="{00000000-0010-0000-0000-00000B000000}" name="Estado de lectura"/>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FuentesGacetaAnual1830" displayName="FuentesGacetaAnual1830" ref="A4:F163" totalsRowShown="0">
  <autoFilter ref="A4:F163" xr:uid="{00000000-0009-0000-0100-000002000000}"/>
  <tableColumns count="6">
    <tableColumn id="1" xr3:uid="{00000000-0010-0000-0100-000001000000}" name="Fecha"/>
    <tableColumn id="2" xr3:uid="{00000000-0010-0000-0100-000002000000}" name="Publicación y nº"/>
    <tableColumn id="3" xr3:uid="{00000000-0010-0000-0100-000003000000}" name="Archivo"/>
    <tableColumn id="4" xr3:uid="{00000000-0010-0000-0100-000004000000}" name="Páginas PDF"/>
    <tableColumn id="5" xr3:uid="{00000000-0010-0000-0100-000005000000}" name="Registros del índice"/>
    <tableColumn id="6" xr3:uid="{00000000-0010-0000-0100-000006000000}" name="Facsímil completo"/>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sheetPr>
  <dimension ref="A1:K8846"/>
  <sheetViews>
    <sheetView showGridLines="0" tabSelected="1" workbookViewId="0">
      <pane xSplit="2" ySplit="6" topLeftCell="C7" activePane="bottomRight" state="frozen"/>
      <selection pane="topRight"/>
      <selection pane="bottomLeft"/>
      <selection pane="bottomRight" activeCell="C7" sqref="C7"/>
    </sheetView>
  </sheetViews>
  <sheetFormatPr baseColWidth="10" defaultColWidth="8.796875" defaultRowHeight="13.8"/>
  <cols>
    <col min="1" max="1" width="31" customWidth="1"/>
    <col min="2" max="2" width="28" customWidth="1"/>
    <col min="3" max="3" width="42" customWidth="1"/>
    <col min="4" max="4" width="38" customWidth="1"/>
    <col min="5" max="5" width="20" customWidth="1"/>
    <col min="6" max="6" width="30" customWidth="1"/>
    <col min="7" max="7" width="13" customWidth="1"/>
    <col min="8" max="8" width="38" customWidth="1"/>
    <col min="9" max="9" width="45" customWidth="1"/>
    <col min="10" max="10" width="18" customWidth="1"/>
    <col min="11" max="11" width="17" customWidth="1"/>
  </cols>
  <sheetData>
    <row r="1" spans="1:11" ht="30" customHeight="1">
      <c r="A1" s="8" t="s">
        <v>0</v>
      </c>
      <c r="B1" s="8"/>
      <c r="C1" s="8"/>
      <c r="D1" s="8"/>
      <c r="E1" s="8"/>
      <c r="F1" s="8"/>
      <c r="G1" s="8"/>
      <c r="H1" s="8"/>
      <c r="I1" s="8"/>
      <c r="J1" s="8"/>
      <c r="K1" s="8"/>
    </row>
    <row r="2" spans="1:11" ht="22.05" customHeight="1">
      <c r="A2" s="9" t="s">
        <v>1</v>
      </c>
      <c r="B2" s="9"/>
      <c r="C2" s="9"/>
      <c r="D2" s="9"/>
      <c r="E2" s="9"/>
      <c r="F2" s="9"/>
      <c r="G2" s="9"/>
      <c r="H2" s="9"/>
      <c r="I2" s="9"/>
      <c r="J2" s="9"/>
      <c r="K2" s="9"/>
    </row>
    <row r="3" spans="1:11" ht="34.049999999999997" customHeight="1">
      <c r="A3" s="10" t="s">
        <v>2</v>
      </c>
      <c r="B3" s="10"/>
      <c r="C3" s="10"/>
      <c r="D3" s="10"/>
      <c r="E3" s="10"/>
      <c r="F3" s="10"/>
      <c r="G3" s="10"/>
      <c r="H3" s="10"/>
      <c r="I3" s="10"/>
      <c r="J3" s="10"/>
      <c r="K3" s="10"/>
    </row>
    <row r="4" spans="1:11" ht="22.05" customHeight="1">
      <c r="A4" s="11" t="s">
        <v>3</v>
      </c>
      <c r="B4" s="11"/>
      <c r="C4" s="11"/>
      <c r="D4" s="11"/>
      <c r="E4" s="11"/>
      <c r="F4" s="11"/>
      <c r="G4" s="11"/>
      <c r="H4" s="11"/>
      <c r="I4" s="11"/>
      <c r="J4" s="11"/>
      <c r="K4" s="11"/>
    </row>
    <row r="6" spans="1:11" ht="31.95" customHeight="1">
      <c r="A6" s="1" t="s">
        <v>4</v>
      </c>
      <c r="B6" s="1" t="s">
        <v>5</v>
      </c>
      <c r="C6" s="1" t="s">
        <v>6</v>
      </c>
      <c r="D6" s="1" t="s">
        <v>7</v>
      </c>
      <c r="E6" s="1" t="s">
        <v>8</v>
      </c>
      <c r="F6" s="1" t="s">
        <v>9</v>
      </c>
      <c r="G6" s="1" t="s">
        <v>10</v>
      </c>
      <c r="H6" s="1" t="s">
        <v>11</v>
      </c>
      <c r="I6" s="1" t="s">
        <v>12</v>
      </c>
      <c r="J6" s="1" t="s">
        <v>13</v>
      </c>
      <c r="K6" s="1" t="s">
        <v>14</v>
      </c>
    </row>
    <row r="7" spans="1:11" ht="42" customHeight="1">
      <c r="A7" s="2" t="s">
        <v>15</v>
      </c>
      <c r="B7" s="2" t="s">
        <v>16</v>
      </c>
      <c r="C7" s="2" t="s">
        <v>17</v>
      </c>
      <c r="D7" s="2" t="s">
        <v>18</v>
      </c>
      <c r="E7" s="5" t="s">
        <v>19</v>
      </c>
      <c r="F7" s="3" t="s">
        <v>20</v>
      </c>
      <c r="G7" s="3" t="s">
        <v>21</v>
      </c>
      <c r="H7" s="2" t="s">
        <v>22</v>
      </c>
      <c r="I7" s="2" t="s">
        <v>23</v>
      </c>
      <c r="J7" s="3" t="str">
        <f>HYPERLINK("https://www.boe.es/gazeta/dias/1830/02/20/pdfs/GMD-1830-22.pdf#page=3","Abrir facsímil")</f>
        <v>Abrir facsímil</v>
      </c>
      <c r="K7" s="3" t="s">
        <v>24</v>
      </c>
    </row>
    <row r="8" spans="1:11" ht="42" customHeight="1">
      <c r="A8" s="2" t="s">
        <v>25</v>
      </c>
      <c r="B8" s="2" t="s">
        <v>26</v>
      </c>
      <c r="C8" s="2" t="s">
        <v>27</v>
      </c>
      <c r="D8" s="2" t="s">
        <v>18</v>
      </c>
      <c r="E8" s="5" t="s">
        <v>28</v>
      </c>
      <c r="F8" s="3" t="s">
        <v>29</v>
      </c>
      <c r="G8" s="3" t="s">
        <v>30</v>
      </c>
      <c r="H8" s="2" t="s">
        <v>31</v>
      </c>
      <c r="I8" s="2" t="s">
        <v>32</v>
      </c>
      <c r="J8" s="3" t="str">
        <f>HYPERLINK("https://www.boe.es/gazeta/dias/1830/12/28/pdfs/GMD-1830-158.pdf#page=2","Abrir facsímil")</f>
        <v>Abrir facsímil</v>
      </c>
      <c r="K8" s="3" t="s">
        <v>33</v>
      </c>
    </row>
    <row r="9" spans="1:11" ht="42" customHeight="1">
      <c r="A9" s="2" t="s">
        <v>34</v>
      </c>
      <c r="B9" s="2" t="s">
        <v>35</v>
      </c>
      <c r="C9" s="2" t="s">
        <v>36</v>
      </c>
      <c r="D9" s="2" t="s">
        <v>37</v>
      </c>
      <c r="E9" s="5" t="s">
        <v>38</v>
      </c>
      <c r="F9" s="3" t="s">
        <v>39</v>
      </c>
      <c r="G9" s="3" t="s">
        <v>21</v>
      </c>
      <c r="H9" s="2" t="s">
        <v>31</v>
      </c>
      <c r="I9" s="2" t="s">
        <v>40</v>
      </c>
      <c r="J9" s="3" t="str">
        <f>HYPERLINK("https://www.boe.es/gazeta/dias/1830/06/17/pdfs/GMD-1830-73.pdf#page=3","Abrir facsímil")</f>
        <v>Abrir facsímil</v>
      </c>
      <c r="K9" s="3" t="s">
        <v>33</v>
      </c>
    </row>
    <row r="10" spans="1:11" ht="42" customHeight="1">
      <c r="A10" s="2" t="s">
        <v>41</v>
      </c>
      <c r="B10" s="2" t="s">
        <v>42</v>
      </c>
      <c r="C10" s="2" t="s">
        <v>43</v>
      </c>
      <c r="D10" s="2" t="s">
        <v>44</v>
      </c>
      <c r="E10" s="5" t="s">
        <v>45</v>
      </c>
      <c r="F10" s="3" t="s">
        <v>46</v>
      </c>
      <c r="G10" s="3" t="s">
        <v>30</v>
      </c>
      <c r="H10" s="2" t="s">
        <v>22</v>
      </c>
      <c r="I10" s="2" t="s">
        <v>47</v>
      </c>
      <c r="J10" s="3" t="str">
        <f>HYPERLINK("https://www.boe.es/gazeta/dias/1830/01/05/pdfs/GMD-1830-2.pdf#page=2","Abrir facsímil")</f>
        <v>Abrir facsímil</v>
      </c>
      <c r="K10" s="3" t="s">
        <v>24</v>
      </c>
    </row>
    <row r="11" spans="1:11" ht="42" customHeight="1">
      <c r="A11" s="2" t="s">
        <v>48</v>
      </c>
      <c r="B11" s="2" t="s">
        <v>49</v>
      </c>
      <c r="C11" s="2" t="s">
        <v>17</v>
      </c>
      <c r="D11" s="2" t="s">
        <v>18</v>
      </c>
      <c r="E11" s="5" t="s">
        <v>50</v>
      </c>
      <c r="F11" s="3" t="s">
        <v>51</v>
      </c>
      <c r="G11" s="3" t="s">
        <v>52</v>
      </c>
      <c r="H11" s="2" t="s">
        <v>22</v>
      </c>
      <c r="I11" s="2" t="s">
        <v>53</v>
      </c>
      <c r="J11" s="3" t="str">
        <f>HYPERLINK("https://www.boe.es/gazeta/dias/1830/07/27/pdfs/GMD-1830-90.pdf#page=1","Abrir facsímil")</f>
        <v>Abrir facsímil</v>
      </c>
      <c r="K11" s="3" t="s">
        <v>24</v>
      </c>
    </row>
    <row r="12" spans="1:11" ht="42" customHeight="1">
      <c r="A12" s="2" t="s">
        <v>54</v>
      </c>
      <c r="B12" s="2" t="s">
        <v>54</v>
      </c>
      <c r="C12" s="2" t="s">
        <v>55</v>
      </c>
      <c r="D12" s="2" t="s">
        <v>18</v>
      </c>
      <c r="E12" s="5" t="s">
        <v>56</v>
      </c>
      <c r="F12" s="3" t="s">
        <v>57</v>
      </c>
      <c r="G12" s="3" t="s">
        <v>21</v>
      </c>
      <c r="H12" s="2" t="s">
        <v>22</v>
      </c>
      <c r="I12" s="2" t="s">
        <v>58</v>
      </c>
      <c r="J12" s="3" t="str">
        <f>HYPERLINK("https://www.boe.es/gazeta/dias/1830/06/19/pdfs/GMD-1830-74.pdf#page=3","Abrir facsímil")</f>
        <v>Abrir facsímil</v>
      </c>
      <c r="K12" s="3" t="s">
        <v>24</v>
      </c>
    </row>
    <row r="13" spans="1:11" ht="42" customHeight="1">
      <c r="A13" s="2" t="s">
        <v>59</v>
      </c>
      <c r="B13" s="2" t="s">
        <v>59</v>
      </c>
      <c r="C13" s="2" t="s">
        <v>36</v>
      </c>
      <c r="D13" s="2" t="s">
        <v>37</v>
      </c>
      <c r="E13" s="5" t="s">
        <v>60</v>
      </c>
      <c r="F13" s="3" t="s">
        <v>61</v>
      </c>
      <c r="G13" s="3" t="s">
        <v>30</v>
      </c>
      <c r="H13" s="2" t="s">
        <v>22</v>
      </c>
      <c r="I13" s="2" t="s">
        <v>62</v>
      </c>
      <c r="J13" s="3" t="str">
        <f>HYPERLINK("https://www.boe.es/gazeta/dias/1830/02/27/pdfs/GMD-1830-25.pdf#page=2","Abrir facsímil")</f>
        <v>Abrir facsímil</v>
      </c>
      <c r="K13" s="3" t="s">
        <v>24</v>
      </c>
    </row>
    <row r="14" spans="1:11" ht="42" customHeight="1">
      <c r="A14" s="2" t="s">
        <v>63</v>
      </c>
      <c r="B14" s="2" t="s">
        <v>63</v>
      </c>
      <c r="C14" s="2" t="s">
        <v>43</v>
      </c>
      <c r="D14" s="2" t="s">
        <v>44</v>
      </c>
      <c r="E14" s="5" t="s">
        <v>64</v>
      </c>
      <c r="F14" s="3" t="s">
        <v>65</v>
      </c>
      <c r="G14" s="3" t="s">
        <v>30</v>
      </c>
      <c r="H14" s="2" t="s">
        <v>22</v>
      </c>
      <c r="I14" s="2" t="s">
        <v>66</v>
      </c>
      <c r="J14" s="3" t="str">
        <f>HYPERLINK("https://www.boe.es/gazeta/dias/1830/12/09/pdfs/GMD-1830-150.pdf#page=2","Abrir facsímil")</f>
        <v>Abrir facsímil</v>
      </c>
      <c r="K14" s="3" t="s">
        <v>24</v>
      </c>
    </row>
    <row r="15" spans="1:11" ht="42" customHeight="1">
      <c r="A15" s="2" t="s">
        <v>67</v>
      </c>
      <c r="B15" s="2" t="s">
        <v>67</v>
      </c>
      <c r="C15" s="2" t="s">
        <v>68</v>
      </c>
      <c r="D15" s="2" t="s">
        <v>18</v>
      </c>
      <c r="E15" s="5" t="s">
        <v>69</v>
      </c>
      <c r="F15" s="3" t="s">
        <v>70</v>
      </c>
      <c r="G15" s="3" t="s">
        <v>52</v>
      </c>
      <c r="H15" s="2" t="s">
        <v>22</v>
      </c>
      <c r="I15" s="2" t="s">
        <v>71</v>
      </c>
      <c r="J15" s="3" t="str">
        <f>HYPERLINK("https://www.boe.es/gazeta/dias/1830/10/16/pdfs/GMD-1830-125.pdf#page=1","Abrir facsímil")</f>
        <v>Abrir facsímil</v>
      </c>
      <c r="K15" s="3" t="s">
        <v>24</v>
      </c>
    </row>
    <row r="16" spans="1:11" ht="42" customHeight="1">
      <c r="A16" s="2" t="s">
        <v>72</v>
      </c>
      <c r="B16" s="2" t="s">
        <v>72</v>
      </c>
      <c r="C16" s="2" t="s">
        <v>43</v>
      </c>
      <c r="D16" s="2" t="s">
        <v>44</v>
      </c>
      <c r="E16" s="5" t="s">
        <v>73</v>
      </c>
      <c r="F16" s="3" t="s">
        <v>74</v>
      </c>
      <c r="G16" s="3" t="s">
        <v>30</v>
      </c>
      <c r="H16" s="2" t="s">
        <v>22</v>
      </c>
      <c r="I16" s="2" t="s">
        <v>75</v>
      </c>
      <c r="J16" s="3" t="str">
        <f>HYPERLINK("https://www.boe.es/gazeta/dias/1830/03/20/pdfs/GMD-1830-34.pdf#page=2","Abrir facsímil")</f>
        <v>Abrir facsímil</v>
      </c>
      <c r="K16" s="3" t="s">
        <v>24</v>
      </c>
    </row>
    <row r="17" spans="1:11" ht="42" customHeight="1">
      <c r="A17" s="2" t="s">
        <v>76</v>
      </c>
      <c r="B17" s="2" t="s">
        <v>76</v>
      </c>
      <c r="C17" s="2" t="s">
        <v>36</v>
      </c>
      <c r="D17" s="2" t="s">
        <v>37</v>
      </c>
      <c r="E17" s="5" t="s">
        <v>77</v>
      </c>
      <c r="F17" s="3" t="s">
        <v>78</v>
      </c>
      <c r="G17" s="3" t="s">
        <v>30</v>
      </c>
      <c r="H17" s="2" t="s">
        <v>22</v>
      </c>
      <c r="I17" s="2" t="s">
        <v>79</v>
      </c>
      <c r="J17" s="3" t="str">
        <f>HYPERLINK("https://www.boe.es/gazeta/dias/1830/01/09/pdfs/GMD-1830-4.pdf#page=2","Abrir facsímil")</f>
        <v>Abrir facsímil</v>
      </c>
      <c r="K17" s="3" t="s">
        <v>24</v>
      </c>
    </row>
    <row r="18" spans="1:11" ht="42" customHeight="1">
      <c r="A18" s="2" t="s">
        <v>80</v>
      </c>
      <c r="B18" s="2" t="s">
        <v>80</v>
      </c>
      <c r="C18" s="2" t="s">
        <v>43</v>
      </c>
      <c r="D18" s="2" t="s">
        <v>44</v>
      </c>
      <c r="E18" s="5" t="s">
        <v>81</v>
      </c>
      <c r="F18" s="3" t="s">
        <v>82</v>
      </c>
      <c r="G18" s="3" t="s">
        <v>30</v>
      </c>
      <c r="H18" s="2" t="s">
        <v>22</v>
      </c>
      <c r="I18" s="2" t="s">
        <v>83</v>
      </c>
      <c r="J18" s="3" t="str">
        <f>HYPERLINK("https://www.boe.es/gazeta/dias/1830/03/16/pdfs/GMD-1830-32.pdf#page=2","Abrir facsímil")</f>
        <v>Abrir facsímil</v>
      </c>
      <c r="K18" s="3" t="s">
        <v>24</v>
      </c>
    </row>
    <row r="19" spans="1:11" ht="42" customHeight="1">
      <c r="A19" s="2" t="s">
        <v>76</v>
      </c>
      <c r="B19" s="2" t="s">
        <v>76</v>
      </c>
      <c r="C19" s="2" t="s">
        <v>84</v>
      </c>
      <c r="D19" s="2" t="s">
        <v>18</v>
      </c>
      <c r="E19" s="5" t="s">
        <v>85</v>
      </c>
      <c r="F19" s="3" t="s">
        <v>86</v>
      </c>
      <c r="G19" s="3" t="s">
        <v>21</v>
      </c>
      <c r="H19" s="2" t="s">
        <v>22</v>
      </c>
      <c r="I19" s="2" t="s">
        <v>87</v>
      </c>
      <c r="J19" s="3" t="str">
        <f>HYPERLINK("https://www.boe.es/gazeta/dias/1830/03/23/pdfs/GMD-1830-35.pdf#page=3","Abrir facsímil")</f>
        <v>Abrir facsímil</v>
      </c>
      <c r="K19" s="3" t="s">
        <v>24</v>
      </c>
    </row>
    <row r="20" spans="1:11" ht="42" customHeight="1">
      <c r="A20" s="2" t="s">
        <v>76</v>
      </c>
      <c r="B20" s="2" t="s">
        <v>76</v>
      </c>
      <c r="C20" s="2" t="s">
        <v>17</v>
      </c>
      <c r="D20" s="2" t="s">
        <v>18</v>
      </c>
      <c r="E20" s="5" t="s">
        <v>88</v>
      </c>
      <c r="F20" s="3" t="s">
        <v>89</v>
      </c>
      <c r="G20" s="3" t="s">
        <v>90</v>
      </c>
      <c r="H20" s="2" t="s">
        <v>22</v>
      </c>
      <c r="I20" s="2" t="s">
        <v>91</v>
      </c>
      <c r="J20" s="3" t="str">
        <f>HYPERLINK("https://www.boe.es/gazeta/dias/1830/04/01/pdfs/GMD-1830-39.pdf#page=4","Abrir facsímil")</f>
        <v>Abrir facsímil</v>
      </c>
      <c r="K20" s="3" t="s">
        <v>24</v>
      </c>
    </row>
    <row r="21" spans="1:11" ht="42" customHeight="1">
      <c r="A21" s="2" t="s">
        <v>76</v>
      </c>
      <c r="B21" s="2" t="s">
        <v>76</v>
      </c>
      <c r="C21" s="2" t="s">
        <v>43</v>
      </c>
      <c r="D21" s="2" t="s">
        <v>44</v>
      </c>
      <c r="E21" s="5" t="s">
        <v>92</v>
      </c>
      <c r="F21" s="3" t="s">
        <v>93</v>
      </c>
      <c r="G21" s="3" t="s">
        <v>94</v>
      </c>
      <c r="H21" s="2" t="s">
        <v>22</v>
      </c>
      <c r="I21" s="2" t="s">
        <v>95</v>
      </c>
      <c r="J21" s="3" t="str">
        <f>HYPERLINK("https://www.boe.es/gazeta/dias/1830/06/15/pdfs/GMD-1830-72.pdf#page=2","Abrir facsímil")</f>
        <v>Abrir facsímil</v>
      </c>
      <c r="K21" s="3" t="s">
        <v>24</v>
      </c>
    </row>
    <row r="22" spans="1:11" ht="42" customHeight="1">
      <c r="A22" s="2" t="s">
        <v>76</v>
      </c>
      <c r="B22" s="2" t="s">
        <v>76</v>
      </c>
      <c r="C22" s="2" t="s">
        <v>17</v>
      </c>
      <c r="D22" s="2" t="s">
        <v>18</v>
      </c>
      <c r="E22" s="5" t="s">
        <v>38</v>
      </c>
      <c r="F22" s="3" t="s">
        <v>39</v>
      </c>
      <c r="G22" s="3" t="s">
        <v>30</v>
      </c>
      <c r="H22" s="2" t="s">
        <v>22</v>
      </c>
      <c r="I22" s="2" t="s">
        <v>96</v>
      </c>
      <c r="J22" s="3" t="str">
        <f>HYPERLINK("https://www.boe.es/gazeta/dias/1830/06/17/pdfs/GMD-1830-73.pdf#page=2","Abrir facsímil")</f>
        <v>Abrir facsímil</v>
      </c>
      <c r="K22" s="3" t="s">
        <v>24</v>
      </c>
    </row>
    <row r="23" spans="1:11" ht="42" customHeight="1">
      <c r="A23" s="2" t="s">
        <v>76</v>
      </c>
      <c r="B23" s="2" t="s">
        <v>76</v>
      </c>
      <c r="C23" s="2" t="s">
        <v>17</v>
      </c>
      <c r="D23" s="2" t="s">
        <v>18</v>
      </c>
      <c r="E23" s="5" t="s">
        <v>97</v>
      </c>
      <c r="F23" s="3" t="s">
        <v>98</v>
      </c>
      <c r="G23" s="3" t="s">
        <v>21</v>
      </c>
      <c r="H23" s="2" t="s">
        <v>22</v>
      </c>
      <c r="I23" s="2" t="s">
        <v>99</v>
      </c>
      <c r="J23" s="3" t="str">
        <f>HYPERLINK("https://www.boe.es/gazeta/dias/1830/06/22/pdfs/GMD-1830-75.pdf#page=3","Abrir facsímil")</f>
        <v>Abrir facsímil</v>
      </c>
      <c r="K23" s="3" t="s">
        <v>24</v>
      </c>
    </row>
    <row r="24" spans="1:11" ht="42" customHeight="1">
      <c r="A24" s="2" t="s">
        <v>76</v>
      </c>
      <c r="B24" s="2" t="s">
        <v>76</v>
      </c>
      <c r="C24" s="2" t="s">
        <v>36</v>
      </c>
      <c r="D24" s="2" t="s">
        <v>37</v>
      </c>
      <c r="E24" s="5" t="s">
        <v>100</v>
      </c>
      <c r="F24" s="3" t="s">
        <v>101</v>
      </c>
      <c r="G24" s="3" t="s">
        <v>30</v>
      </c>
      <c r="H24" s="2" t="s">
        <v>22</v>
      </c>
      <c r="I24" s="2" t="s">
        <v>102</v>
      </c>
      <c r="J24" s="3" t="str">
        <f>HYPERLINK("https://www.boe.es/gazeta/dias/1830/06/29/pdfs/GMD-1830-78.pdf#page=2","Abrir facsímil")</f>
        <v>Abrir facsímil</v>
      </c>
      <c r="K24" s="3" t="s">
        <v>24</v>
      </c>
    </row>
    <row r="25" spans="1:11" ht="42" customHeight="1">
      <c r="A25" s="2" t="s">
        <v>76</v>
      </c>
      <c r="B25" s="2" t="s">
        <v>76</v>
      </c>
      <c r="C25" s="2" t="s">
        <v>27</v>
      </c>
      <c r="D25" s="2" t="s">
        <v>18</v>
      </c>
      <c r="E25" s="5" t="s">
        <v>103</v>
      </c>
      <c r="F25" s="3" t="s">
        <v>104</v>
      </c>
      <c r="G25" s="3" t="s">
        <v>30</v>
      </c>
      <c r="H25" s="2" t="s">
        <v>22</v>
      </c>
      <c r="I25" s="2" t="s">
        <v>105</v>
      </c>
      <c r="J25" s="3" t="str">
        <f>HYPERLINK("https://www.boe.es/gazeta/dias/1830/07/01/pdfs/GMD-1830-79.pdf#page=2","Abrir facsímil")</f>
        <v>Abrir facsímil</v>
      </c>
      <c r="K25" s="3" t="s">
        <v>24</v>
      </c>
    </row>
    <row r="26" spans="1:11" ht="42" customHeight="1">
      <c r="A26" s="2" t="s">
        <v>76</v>
      </c>
      <c r="B26" s="2" t="s">
        <v>76</v>
      </c>
      <c r="C26" s="2" t="s">
        <v>36</v>
      </c>
      <c r="D26" s="2" t="s">
        <v>37</v>
      </c>
      <c r="E26" s="5" t="s">
        <v>106</v>
      </c>
      <c r="F26" s="3" t="s">
        <v>107</v>
      </c>
      <c r="G26" s="3" t="s">
        <v>30</v>
      </c>
      <c r="H26" s="2" t="s">
        <v>22</v>
      </c>
      <c r="I26" s="2" t="s">
        <v>108</v>
      </c>
      <c r="J26" s="3" t="str">
        <f>HYPERLINK("https://www.boe.es/gazeta/dias/1830/09/14/pdfs/GMD-1830-111.pdf#page=2","Abrir facsímil")</f>
        <v>Abrir facsímil</v>
      </c>
      <c r="K26" s="3" t="s">
        <v>24</v>
      </c>
    </row>
    <row r="27" spans="1:11" ht="42" customHeight="1">
      <c r="A27" s="2" t="s">
        <v>76</v>
      </c>
      <c r="B27" s="2" t="s">
        <v>76</v>
      </c>
      <c r="C27" s="2" t="s">
        <v>109</v>
      </c>
      <c r="D27" s="2" t="s">
        <v>18</v>
      </c>
      <c r="E27" s="5" t="s">
        <v>69</v>
      </c>
      <c r="F27" s="3" t="s">
        <v>70</v>
      </c>
      <c r="G27" s="3" t="s">
        <v>52</v>
      </c>
      <c r="H27" s="2" t="s">
        <v>22</v>
      </c>
      <c r="I27" s="2" t="s">
        <v>110</v>
      </c>
      <c r="J27" s="3" t="str">
        <f>HYPERLINK("https://www.boe.es/gazeta/dias/1830/10/16/pdfs/GMD-1830-125.pdf#page=1","Abrir facsímil")</f>
        <v>Abrir facsímil</v>
      </c>
      <c r="K27" s="3" t="s">
        <v>24</v>
      </c>
    </row>
    <row r="28" spans="1:11" ht="42" customHeight="1">
      <c r="A28" s="2" t="s">
        <v>76</v>
      </c>
      <c r="B28" s="2" t="s">
        <v>76</v>
      </c>
      <c r="C28" s="2" t="s">
        <v>17</v>
      </c>
      <c r="D28" s="2" t="s">
        <v>18</v>
      </c>
      <c r="E28" s="5" t="s">
        <v>111</v>
      </c>
      <c r="F28" s="3" t="s">
        <v>112</v>
      </c>
      <c r="G28" s="3" t="s">
        <v>30</v>
      </c>
      <c r="H28" s="2" t="s">
        <v>22</v>
      </c>
      <c r="I28" s="2" t="s">
        <v>113</v>
      </c>
      <c r="J28" s="3" t="str">
        <f>HYPERLINK("https://www.boe.es/gazeta/dias/1830/11/16/pdfs/GMD-1830-139.pdf#page=2","Abrir facsímil")</f>
        <v>Abrir facsímil</v>
      </c>
      <c r="K28" s="3" t="s">
        <v>24</v>
      </c>
    </row>
    <row r="29" spans="1:11" ht="42" customHeight="1">
      <c r="A29" s="2" t="s">
        <v>76</v>
      </c>
      <c r="B29" s="2" t="s">
        <v>76</v>
      </c>
      <c r="C29" s="2" t="s">
        <v>36</v>
      </c>
      <c r="D29" s="2" t="s">
        <v>37</v>
      </c>
      <c r="E29" s="5" t="s">
        <v>114</v>
      </c>
      <c r="F29" s="3" t="s">
        <v>115</v>
      </c>
      <c r="G29" s="3" t="s">
        <v>30</v>
      </c>
      <c r="H29" s="2" t="s">
        <v>22</v>
      </c>
      <c r="I29" s="2" t="s">
        <v>116</v>
      </c>
      <c r="J29" s="3" t="str">
        <f>HYPERLINK("https://www.boe.es/gazeta/dias/1830/11/30/pdfs/GMD-1830-146.pdf#page=2","Abrir facsímil")</f>
        <v>Abrir facsímil</v>
      </c>
      <c r="K29" s="3" t="s">
        <v>24</v>
      </c>
    </row>
    <row r="30" spans="1:11" ht="42" customHeight="1">
      <c r="A30" s="2" t="s">
        <v>76</v>
      </c>
      <c r="B30" s="2" t="s">
        <v>76</v>
      </c>
      <c r="C30" s="2" t="s">
        <v>17</v>
      </c>
      <c r="D30" s="2" t="s">
        <v>18</v>
      </c>
      <c r="E30" s="5" t="s">
        <v>117</v>
      </c>
      <c r="F30" s="3" t="s">
        <v>118</v>
      </c>
      <c r="G30" s="3" t="s">
        <v>30</v>
      </c>
      <c r="H30" s="2" t="s">
        <v>22</v>
      </c>
      <c r="I30" s="2" t="s">
        <v>119</v>
      </c>
      <c r="J30" s="3" t="str">
        <f>HYPERLINK("https://www.boe.es/gazeta/dias/1830/12/02/pdfs/GMD-1830-147.pdf#page=2","Abrir facsímil")</f>
        <v>Abrir facsímil</v>
      </c>
      <c r="K30" s="3" t="s">
        <v>24</v>
      </c>
    </row>
    <row r="31" spans="1:11" ht="42" customHeight="1">
      <c r="A31" s="2" t="s">
        <v>120</v>
      </c>
      <c r="B31" s="2" t="s">
        <v>120</v>
      </c>
      <c r="C31" s="2" t="s">
        <v>43</v>
      </c>
      <c r="D31" s="2" t="s">
        <v>44</v>
      </c>
      <c r="E31" s="5" t="s">
        <v>100</v>
      </c>
      <c r="F31" s="3" t="s">
        <v>101</v>
      </c>
      <c r="G31" s="3" t="s">
        <v>30</v>
      </c>
      <c r="H31" s="2" t="s">
        <v>22</v>
      </c>
      <c r="I31" s="2" t="s">
        <v>121</v>
      </c>
      <c r="J31" s="3" t="str">
        <f>HYPERLINK("https://www.boe.es/gazeta/dias/1830/06/29/pdfs/GMD-1830-78.pdf#page=2","Abrir facsímil")</f>
        <v>Abrir facsímil</v>
      </c>
      <c r="K31" s="3" t="s">
        <v>24</v>
      </c>
    </row>
    <row r="32" spans="1:11" ht="42" customHeight="1">
      <c r="A32" s="2" t="s">
        <v>122</v>
      </c>
      <c r="B32" s="2" t="s">
        <v>122</v>
      </c>
      <c r="C32" s="2" t="s">
        <v>17</v>
      </c>
      <c r="D32" s="2" t="s">
        <v>18</v>
      </c>
      <c r="E32" s="5" t="s">
        <v>123</v>
      </c>
      <c r="F32" s="3" t="s">
        <v>124</v>
      </c>
      <c r="G32" s="3" t="s">
        <v>30</v>
      </c>
      <c r="H32" s="2" t="s">
        <v>22</v>
      </c>
      <c r="I32" s="2" t="s">
        <v>125</v>
      </c>
      <c r="J32" s="3" t="str">
        <f>HYPERLINK("https://www.boe.es/gazeta/dias/1830/03/02/pdfs/GMD-1830-26.pdf#page=2","Abrir facsímil")</f>
        <v>Abrir facsímil</v>
      </c>
      <c r="K32" s="3" t="s">
        <v>24</v>
      </c>
    </row>
    <row r="33" spans="1:11" ht="42" customHeight="1">
      <c r="A33" s="2" t="s">
        <v>126</v>
      </c>
      <c r="B33" s="2" t="s">
        <v>127</v>
      </c>
      <c r="C33" s="2" t="s">
        <v>36</v>
      </c>
      <c r="D33" s="2" t="s">
        <v>37</v>
      </c>
      <c r="E33" s="5" t="s">
        <v>128</v>
      </c>
      <c r="F33" s="3" t="s">
        <v>129</v>
      </c>
      <c r="G33" s="3" t="s">
        <v>52</v>
      </c>
      <c r="H33" s="2" t="s">
        <v>22</v>
      </c>
      <c r="I33" s="2" t="s">
        <v>130</v>
      </c>
      <c r="J33" s="3" t="str">
        <f>HYPERLINK("https://www.boe.es/gazeta/dias/1830/02/23/pdfs/GMD-1830-23.pdf#page=1","Abrir facsímil")</f>
        <v>Abrir facsímil</v>
      </c>
      <c r="K33" s="3" t="s">
        <v>24</v>
      </c>
    </row>
    <row r="34" spans="1:11" ht="42" customHeight="1">
      <c r="A34" s="2" t="s">
        <v>131</v>
      </c>
      <c r="B34" s="2" t="s">
        <v>132</v>
      </c>
      <c r="C34" s="2" t="s">
        <v>17</v>
      </c>
      <c r="D34" s="2" t="s">
        <v>18</v>
      </c>
      <c r="E34" s="5" t="s">
        <v>133</v>
      </c>
      <c r="F34" s="3" t="s">
        <v>134</v>
      </c>
      <c r="G34" s="3" t="s">
        <v>21</v>
      </c>
      <c r="H34" s="2" t="s">
        <v>22</v>
      </c>
      <c r="I34" s="2" t="s">
        <v>135</v>
      </c>
      <c r="J34" s="3" t="str">
        <f>HYPERLINK("https://www.boe.es/gazeta/dias/1830/10/19/pdfs/GMD-1830-126.pdf#page=3","Abrir facsímil")</f>
        <v>Abrir facsímil</v>
      </c>
      <c r="K34" s="3" t="s">
        <v>24</v>
      </c>
    </row>
    <row r="35" spans="1:11" ht="42" customHeight="1">
      <c r="A35" s="2" t="s">
        <v>131</v>
      </c>
      <c r="B35" s="2" t="s">
        <v>132</v>
      </c>
      <c r="C35" s="2" t="s">
        <v>68</v>
      </c>
      <c r="D35" s="2" t="s">
        <v>18</v>
      </c>
      <c r="E35" s="5" t="s">
        <v>133</v>
      </c>
      <c r="F35" s="3" t="s">
        <v>134</v>
      </c>
      <c r="G35" s="3" t="s">
        <v>90</v>
      </c>
      <c r="H35" s="2" t="s">
        <v>22</v>
      </c>
      <c r="I35" s="2" t="s">
        <v>136</v>
      </c>
      <c r="J35" s="3" t="str">
        <f>HYPERLINK("https://www.boe.es/gazeta/dias/1830/10/19/pdfs/GMD-1830-126.pdf#page=4","Abrir facsímil")</f>
        <v>Abrir facsímil</v>
      </c>
      <c r="K35" s="3" t="s">
        <v>24</v>
      </c>
    </row>
    <row r="36" spans="1:11" ht="42" customHeight="1">
      <c r="A36" s="2" t="s">
        <v>137</v>
      </c>
      <c r="B36" s="2" t="s">
        <v>137</v>
      </c>
      <c r="C36" s="2" t="s">
        <v>36</v>
      </c>
      <c r="D36" s="2" t="s">
        <v>37</v>
      </c>
      <c r="E36" s="5" t="s">
        <v>28</v>
      </c>
      <c r="F36" s="3" t="s">
        <v>29</v>
      </c>
      <c r="G36" s="3" t="s">
        <v>21</v>
      </c>
      <c r="H36" s="2" t="s">
        <v>22</v>
      </c>
      <c r="I36" s="2" t="s">
        <v>138</v>
      </c>
      <c r="J36" s="3" t="str">
        <f>HYPERLINK("https://www.boe.es/gazeta/dias/1830/12/28/pdfs/GMD-1830-158.pdf#page=3","Abrir facsímil")</f>
        <v>Abrir facsímil</v>
      </c>
      <c r="K36" s="3" t="s">
        <v>24</v>
      </c>
    </row>
    <row r="37" spans="1:11" ht="42" customHeight="1">
      <c r="A37" s="2" t="s">
        <v>137</v>
      </c>
      <c r="B37" s="2" t="s">
        <v>137</v>
      </c>
      <c r="C37" s="2" t="s">
        <v>36</v>
      </c>
      <c r="D37" s="2" t="s">
        <v>37</v>
      </c>
      <c r="E37" s="5" t="s">
        <v>28</v>
      </c>
      <c r="F37" s="3" t="s">
        <v>29</v>
      </c>
      <c r="G37" s="3" t="s">
        <v>90</v>
      </c>
      <c r="H37" s="2" t="s">
        <v>22</v>
      </c>
      <c r="I37" s="2" t="s">
        <v>139</v>
      </c>
      <c r="J37" s="3" t="str">
        <f>HYPERLINK("https://www.boe.es/gazeta/dias/1830/12/28/pdfs/GMD-1830-158.pdf#page=4","Abrir facsímil")</f>
        <v>Abrir facsímil</v>
      </c>
      <c r="K37" s="3" t="s">
        <v>24</v>
      </c>
    </row>
    <row r="38" spans="1:11" ht="42" customHeight="1">
      <c r="A38" s="2" t="s">
        <v>140</v>
      </c>
      <c r="B38" s="2" t="s">
        <v>141</v>
      </c>
      <c r="C38" s="2" t="s">
        <v>36</v>
      </c>
      <c r="D38" s="2" t="s">
        <v>37</v>
      </c>
      <c r="E38" s="5" t="s">
        <v>128</v>
      </c>
      <c r="F38" s="3" t="s">
        <v>129</v>
      </c>
      <c r="G38" s="3" t="s">
        <v>52</v>
      </c>
      <c r="H38" s="2" t="s">
        <v>22</v>
      </c>
      <c r="I38" s="2" t="s">
        <v>142</v>
      </c>
      <c r="J38" s="3" t="str">
        <f>HYPERLINK("https://www.boe.es/gazeta/dias/1830/02/23/pdfs/GMD-1830-23.pdf#page=1","Abrir facsímil")</f>
        <v>Abrir facsímil</v>
      </c>
      <c r="K38" s="3" t="s">
        <v>24</v>
      </c>
    </row>
    <row r="39" spans="1:11" ht="42" customHeight="1">
      <c r="A39" s="2" t="s">
        <v>143</v>
      </c>
      <c r="B39" s="2" t="s">
        <v>143</v>
      </c>
      <c r="C39" s="2" t="s">
        <v>55</v>
      </c>
      <c r="D39" s="2" t="s">
        <v>18</v>
      </c>
      <c r="E39" s="5" t="s">
        <v>144</v>
      </c>
      <c r="F39" s="3" t="s">
        <v>145</v>
      </c>
      <c r="G39" s="3" t="s">
        <v>30</v>
      </c>
      <c r="H39" s="2" t="s">
        <v>22</v>
      </c>
      <c r="I39" s="2" t="s">
        <v>146</v>
      </c>
      <c r="J39" s="3" t="str">
        <f>HYPERLINK("https://www.boe.es/gazeta/dias/1830/12/30/pdfs/GMD-1830-159.pdf#page=2","Abrir facsímil")</f>
        <v>Abrir facsímil</v>
      </c>
      <c r="K39" s="3" t="s">
        <v>24</v>
      </c>
    </row>
    <row r="40" spans="1:11" ht="42" customHeight="1">
      <c r="A40" s="2" t="s">
        <v>147</v>
      </c>
      <c r="B40" s="2" t="s">
        <v>148</v>
      </c>
      <c r="C40" s="2" t="s">
        <v>36</v>
      </c>
      <c r="D40" s="2" t="s">
        <v>37</v>
      </c>
      <c r="E40" s="5" t="s">
        <v>149</v>
      </c>
      <c r="F40" s="3" t="s">
        <v>150</v>
      </c>
      <c r="G40" s="3" t="s">
        <v>21</v>
      </c>
      <c r="H40" s="2" t="s">
        <v>22</v>
      </c>
      <c r="I40" s="2" t="s">
        <v>151</v>
      </c>
      <c r="J40" s="3" t="str">
        <f>HYPERLINK("https://www.boe.es/gazeta/dias/1830/01/07/pdfs/GMD-1830-3.pdf#page=3","Abrir facsímil")</f>
        <v>Abrir facsímil</v>
      </c>
      <c r="K40" s="3" t="s">
        <v>24</v>
      </c>
    </row>
    <row r="41" spans="1:11" ht="42" customHeight="1">
      <c r="A41" s="2" t="s">
        <v>152</v>
      </c>
      <c r="B41" s="2" t="s">
        <v>152</v>
      </c>
      <c r="C41" s="2" t="s">
        <v>36</v>
      </c>
      <c r="D41" s="2" t="s">
        <v>37</v>
      </c>
      <c r="E41" s="5" t="s">
        <v>153</v>
      </c>
      <c r="F41" s="3" t="s">
        <v>154</v>
      </c>
      <c r="G41" s="3" t="s">
        <v>52</v>
      </c>
      <c r="H41" s="2" t="s">
        <v>22</v>
      </c>
      <c r="I41" s="2" t="s">
        <v>155</v>
      </c>
      <c r="J41" s="3" t="str">
        <f>HYPERLINK("https://www.boe.es/gazeta/dias/1830/07/22/pdfs/GMD-1830-88.pdf#page=1","Abrir facsímil")</f>
        <v>Abrir facsímil</v>
      </c>
      <c r="K41" s="3" t="s">
        <v>24</v>
      </c>
    </row>
    <row r="42" spans="1:11" ht="42" customHeight="1">
      <c r="A42" s="2" t="s">
        <v>156</v>
      </c>
      <c r="B42" s="2" t="s">
        <v>156</v>
      </c>
      <c r="C42" s="2" t="s">
        <v>36</v>
      </c>
      <c r="D42" s="2" t="s">
        <v>37</v>
      </c>
      <c r="E42" s="5" t="s">
        <v>28</v>
      </c>
      <c r="F42" s="3" t="s">
        <v>29</v>
      </c>
      <c r="G42" s="3" t="s">
        <v>21</v>
      </c>
      <c r="H42" s="2" t="s">
        <v>22</v>
      </c>
      <c r="I42" s="2" t="s">
        <v>157</v>
      </c>
      <c r="J42" s="3" t="str">
        <f>HYPERLINK("https://www.boe.es/gazeta/dias/1830/12/28/pdfs/GMD-1830-158.pdf#page=3","Abrir facsímil")</f>
        <v>Abrir facsímil</v>
      </c>
      <c r="K42" s="3" t="s">
        <v>24</v>
      </c>
    </row>
    <row r="43" spans="1:11" ht="42" customHeight="1">
      <c r="A43" s="2" t="s">
        <v>158</v>
      </c>
      <c r="B43" s="2" t="s">
        <v>158</v>
      </c>
      <c r="C43" s="2" t="s">
        <v>36</v>
      </c>
      <c r="D43" s="2" t="s">
        <v>37</v>
      </c>
      <c r="E43" s="5" t="s">
        <v>50</v>
      </c>
      <c r="F43" s="3" t="s">
        <v>51</v>
      </c>
      <c r="G43" s="3" t="s">
        <v>30</v>
      </c>
      <c r="H43" s="2" t="s">
        <v>22</v>
      </c>
      <c r="I43" s="2" t="s">
        <v>159</v>
      </c>
      <c r="J43" s="3" t="str">
        <f>HYPERLINK("https://www.boe.es/gazeta/dias/1830/07/27/pdfs/GMD-1830-90.pdf#page=2","Abrir facsímil")</f>
        <v>Abrir facsímil</v>
      </c>
      <c r="K43" s="3" t="s">
        <v>24</v>
      </c>
    </row>
    <row r="44" spans="1:11" ht="42" customHeight="1">
      <c r="A44" s="2" t="s">
        <v>160</v>
      </c>
      <c r="B44" s="2" t="s">
        <v>160</v>
      </c>
      <c r="C44" s="2" t="s">
        <v>43</v>
      </c>
      <c r="D44" s="2" t="s">
        <v>44</v>
      </c>
      <c r="E44" s="5" t="s">
        <v>161</v>
      </c>
      <c r="F44" s="3" t="s">
        <v>162</v>
      </c>
      <c r="G44" s="3" t="s">
        <v>30</v>
      </c>
      <c r="H44" s="2" t="s">
        <v>22</v>
      </c>
      <c r="I44" s="2" t="s">
        <v>163</v>
      </c>
      <c r="J44" s="3" t="str">
        <f>HYPERLINK("https://www.boe.es/gazeta/dias/1830/09/04/pdfs/GMD-1830-107.pdf#page=2","Abrir facsímil")</f>
        <v>Abrir facsímil</v>
      </c>
      <c r="K44" s="3" t="s">
        <v>24</v>
      </c>
    </row>
    <row r="45" spans="1:11" ht="42" customHeight="1">
      <c r="A45" s="2" t="s">
        <v>164</v>
      </c>
      <c r="B45" s="2" t="s">
        <v>165</v>
      </c>
      <c r="C45" s="2" t="s">
        <v>36</v>
      </c>
      <c r="D45" s="2" t="s">
        <v>37</v>
      </c>
      <c r="E45" s="5" t="s">
        <v>166</v>
      </c>
      <c r="F45" s="3" t="s">
        <v>167</v>
      </c>
      <c r="G45" s="3" t="s">
        <v>90</v>
      </c>
      <c r="H45" s="2" t="s">
        <v>22</v>
      </c>
      <c r="I45" s="2" t="s">
        <v>168</v>
      </c>
      <c r="J45" s="3" t="str">
        <f>HYPERLINK("https://www.boe.es/gazeta/dias/1830/12/23/pdfs/GMD-1830-156.pdf#page=4","Abrir facsímil")</f>
        <v>Abrir facsímil</v>
      </c>
      <c r="K45" s="3" t="s">
        <v>24</v>
      </c>
    </row>
    <row r="46" spans="1:11" ht="42" customHeight="1">
      <c r="A46" s="2" t="s">
        <v>169</v>
      </c>
      <c r="B46" s="2" t="s">
        <v>169</v>
      </c>
      <c r="C46" s="2" t="s">
        <v>36</v>
      </c>
      <c r="D46" s="2" t="s">
        <v>37</v>
      </c>
      <c r="E46" s="5" t="s">
        <v>170</v>
      </c>
      <c r="F46" s="3" t="s">
        <v>171</v>
      </c>
      <c r="G46" s="3" t="s">
        <v>30</v>
      </c>
      <c r="H46" s="2" t="s">
        <v>22</v>
      </c>
      <c r="I46" s="2" t="s">
        <v>172</v>
      </c>
      <c r="J46" s="3" t="str">
        <f>HYPERLINK("https://www.boe.es/gazeta/dias/1830/12/04/pdfs/GMD-1830-148.pdf#page=2","Abrir facsímil")</f>
        <v>Abrir facsímil</v>
      </c>
      <c r="K46" s="3" t="s">
        <v>24</v>
      </c>
    </row>
    <row r="47" spans="1:11" ht="42" customHeight="1">
      <c r="A47" s="2" t="s">
        <v>173</v>
      </c>
      <c r="B47" s="2" t="s">
        <v>173</v>
      </c>
      <c r="C47" s="2" t="s">
        <v>55</v>
      </c>
      <c r="D47" s="2" t="s">
        <v>18</v>
      </c>
      <c r="E47" s="5" t="s">
        <v>133</v>
      </c>
      <c r="F47" s="3" t="s">
        <v>134</v>
      </c>
      <c r="G47" s="3" t="s">
        <v>30</v>
      </c>
      <c r="H47" s="2" t="s">
        <v>22</v>
      </c>
      <c r="I47" s="2" t="s">
        <v>174</v>
      </c>
      <c r="J47" s="3" t="str">
        <f>HYPERLINK("https://www.boe.es/gazeta/dias/1830/10/19/pdfs/GMD-1830-126.pdf#page=2","Abrir facsímil")</f>
        <v>Abrir facsímil</v>
      </c>
      <c r="K47" s="3" t="s">
        <v>24</v>
      </c>
    </row>
    <row r="48" spans="1:11" ht="42" customHeight="1">
      <c r="A48" s="2" t="s">
        <v>173</v>
      </c>
      <c r="B48" s="2" t="s">
        <v>173</v>
      </c>
      <c r="C48" s="2" t="s">
        <v>68</v>
      </c>
      <c r="D48" s="2" t="s">
        <v>18</v>
      </c>
      <c r="E48" s="5" t="s">
        <v>175</v>
      </c>
      <c r="F48" s="3" t="s">
        <v>176</v>
      </c>
      <c r="G48" s="3" t="s">
        <v>21</v>
      </c>
      <c r="H48" s="2" t="s">
        <v>22</v>
      </c>
      <c r="I48" s="2" t="s">
        <v>177</v>
      </c>
      <c r="J48" s="3" t="str">
        <f>HYPERLINK("https://www.boe.es/gazeta/dias/1830/12/07/pdfs/GMD-1830-149.pdf#page=3","Abrir facsímil")</f>
        <v>Abrir facsímil</v>
      </c>
      <c r="K48" s="3" t="s">
        <v>24</v>
      </c>
    </row>
    <row r="49" spans="1:11" ht="42" customHeight="1">
      <c r="A49" s="2" t="s">
        <v>178</v>
      </c>
      <c r="B49" s="2" t="s">
        <v>179</v>
      </c>
      <c r="C49" s="2" t="s">
        <v>68</v>
      </c>
      <c r="D49" s="2" t="s">
        <v>18</v>
      </c>
      <c r="E49" s="5" t="s">
        <v>180</v>
      </c>
      <c r="F49" s="3" t="s">
        <v>181</v>
      </c>
      <c r="G49" s="3" t="s">
        <v>21</v>
      </c>
      <c r="H49" s="2" t="s">
        <v>31</v>
      </c>
      <c r="I49" s="2" t="s">
        <v>182</v>
      </c>
      <c r="J49" s="3" t="str">
        <f>HYPERLINK("https://www.boe.es/gazeta/dias/1830/12/11/pdfs/GMD-1830-151.pdf#page=3","Abrir facsímil")</f>
        <v>Abrir facsímil</v>
      </c>
      <c r="K49" s="3" t="s">
        <v>33</v>
      </c>
    </row>
    <row r="50" spans="1:11" ht="42" customHeight="1">
      <c r="A50" s="2" t="s">
        <v>183</v>
      </c>
      <c r="B50" s="2" t="s">
        <v>184</v>
      </c>
      <c r="C50" s="2" t="s">
        <v>17</v>
      </c>
      <c r="D50" s="2" t="s">
        <v>18</v>
      </c>
      <c r="E50" s="5" t="s">
        <v>185</v>
      </c>
      <c r="F50" s="3" t="s">
        <v>186</v>
      </c>
      <c r="G50" s="3" t="s">
        <v>187</v>
      </c>
      <c r="H50" s="2" t="s">
        <v>22</v>
      </c>
      <c r="I50" s="2" t="s">
        <v>188</v>
      </c>
      <c r="J50" s="3" t="str">
        <f>HYPERLINK("https://www.boe.es/gazeta/dias/1830/01/12/pdfs/GMD-1830-5.pdf#page=3","Abrir facsímil")</f>
        <v>Abrir facsímil</v>
      </c>
      <c r="K50" s="3" t="s">
        <v>24</v>
      </c>
    </row>
    <row r="51" spans="1:11" ht="42" customHeight="1">
      <c r="A51" s="2" t="s">
        <v>189</v>
      </c>
      <c r="B51" s="2" t="s">
        <v>190</v>
      </c>
      <c r="C51" s="2" t="s">
        <v>36</v>
      </c>
      <c r="D51" s="2" t="s">
        <v>37</v>
      </c>
      <c r="E51" s="5" t="s">
        <v>191</v>
      </c>
      <c r="F51" s="3" t="s">
        <v>192</v>
      </c>
      <c r="G51" s="3" t="s">
        <v>30</v>
      </c>
      <c r="H51" s="2" t="s">
        <v>22</v>
      </c>
      <c r="I51" s="2" t="s">
        <v>193</v>
      </c>
      <c r="J51" s="3" t="str">
        <f>HYPERLINK("https://www.boe.es/gazeta/dias/1830/01/21/pdfs/GMD-1830-9.pdf#page=2","Abrir facsímil")</f>
        <v>Abrir facsímil</v>
      </c>
      <c r="K51" s="3" t="s">
        <v>24</v>
      </c>
    </row>
    <row r="52" spans="1:11" ht="42" customHeight="1">
      <c r="A52" s="2" t="s">
        <v>194</v>
      </c>
      <c r="B52" s="2" t="s">
        <v>195</v>
      </c>
      <c r="C52" s="2" t="s">
        <v>109</v>
      </c>
      <c r="D52" s="2" t="s">
        <v>18</v>
      </c>
      <c r="E52" s="5" t="s">
        <v>196</v>
      </c>
      <c r="F52" s="3" t="s">
        <v>197</v>
      </c>
      <c r="G52" s="3" t="s">
        <v>90</v>
      </c>
      <c r="H52" s="2" t="s">
        <v>22</v>
      </c>
      <c r="I52" s="2" t="s">
        <v>198</v>
      </c>
      <c r="J52" s="3" t="str">
        <f>HYPERLINK("https://www.boe.es/gazeta/dias/1830/07/29/pdfs/GMD-1830-91.pdf#page=4","Abrir facsímil")</f>
        <v>Abrir facsímil</v>
      </c>
      <c r="K52" s="3" t="s">
        <v>24</v>
      </c>
    </row>
    <row r="53" spans="1:11" ht="42" customHeight="1">
      <c r="A53" s="2" t="s">
        <v>199</v>
      </c>
      <c r="B53" s="2" t="s">
        <v>200</v>
      </c>
      <c r="C53" s="2" t="s">
        <v>17</v>
      </c>
      <c r="D53" s="2" t="s">
        <v>18</v>
      </c>
      <c r="E53" s="5" t="s">
        <v>201</v>
      </c>
      <c r="F53" s="3" t="s">
        <v>202</v>
      </c>
      <c r="G53" s="3" t="s">
        <v>90</v>
      </c>
      <c r="H53" s="2" t="s">
        <v>22</v>
      </c>
      <c r="I53" s="2" t="s">
        <v>203</v>
      </c>
      <c r="J53" s="3" t="str">
        <f>HYPERLINK("https://www.boe.es/gazeta/dias/1830/09/16/pdfs/GMD-1830-112.pdf#page=4","Abrir facsímil")</f>
        <v>Abrir facsímil</v>
      </c>
      <c r="K53" s="3" t="s">
        <v>24</v>
      </c>
    </row>
    <row r="54" spans="1:11" ht="42" customHeight="1">
      <c r="A54" s="2" t="s">
        <v>204</v>
      </c>
      <c r="B54" s="2" t="s">
        <v>205</v>
      </c>
      <c r="C54" s="2" t="s">
        <v>84</v>
      </c>
      <c r="D54" s="2" t="s">
        <v>18</v>
      </c>
      <c r="E54" s="5" t="s">
        <v>185</v>
      </c>
      <c r="F54" s="3" t="s">
        <v>186</v>
      </c>
      <c r="G54" s="3" t="s">
        <v>206</v>
      </c>
      <c r="H54" s="2" t="s">
        <v>22</v>
      </c>
      <c r="I54" s="2" t="s">
        <v>207</v>
      </c>
      <c r="J54" s="3" t="str">
        <f>HYPERLINK("https://www.boe.es/gazeta/dias/1830/01/12/pdfs/GMD-1830-5.pdf#page=4","Abrir facsímil")</f>
        <v>Abrir facsímil</v>
      </c>
      <c r="K54" s="3" t="s">
        <v>24</v>
      </c>
    </row>
    <row r="55" spans="1:11" ht="42" customHeight="1">
      <c r="A55" s="2" t="s">
        <v>208</v>
      </c>
      <c r="B55" s="2" t="s">
        <v>209</v>
      </c>
      <c r="C55" s="2" t="s">
        <v>36</v>
      </c>
      <c r="D55" s="2" t="s">
        <v>37</v>
      </c>
      <c r="E55" s="5" t="s">
        <v>185</v>
      </c>
      <c r="F55" s="3" t="s">
        <v>186</v>
      </c>
      <c r="G55" s="3" t="s">
        <v>206</v>
      </c>
      <c r="H55" s="2" t="s">
        <v>22</v>
      </c>
      <c r="I55" s="2" t="s">
        <v>210</v>
      </c>
      <c r="J55" s="3" t="str">
        <f>HYPERLINK("https://www.boe.es/gazeta/dias/1830/01/12/pdfs/GMD-1830-5.pdf#page=4","Abrir facsímil")</f>
        <v>Abrir facsímil</v>
      </c>
      <c r="K55" s="3" t="s">
        <v>24</v>
      </c>
    </row>
    <row r="56" spans="1:11" ht="42" customHeight="1">
      <c r="A56" s="2" t="s">
        <v>208</v>
      </c>
      <c r="B56" s="2" t="s">
        <v>209</v>
      </c>
      <c r="C56" s="2" t="s">
        <v>43</v>
      </c>
      <c r="D56" s="2" t="s">
        <v>44</v>
      </c>
      <c r="E56" s="5" t="s">
        <v>211</v>
      </c>
      <c r="F56" s="3" t="s">
        <v>212</v>
      </c>
      <c r="G56" s="3" t="s">
        <v>90</v>
      </c>
      <c r="H56" s="2" t="s">
        <v>22</v>
      </c>
      <c r="I56" s="2" t="s">
        <v>213</v>
      </c>
      <c r="J56" s="3" t="str">
        <f>HYPERLINK("https://www.boe.es/gazeta/dias/1830/04/15/pdfs/GMD-1830-45.pdf#page=4","Abrir facsímil")</f>
        <v>Abrir facsímil</v>
      </c>
      <c r="K56" s="3" t="s">
        <v>24</v>
      </c>
    </row>
    <row r="57" spans="1:11" ht="42" customHeight="1">
      <c r="A57" s="2" t="s">
        <v>214</v>
      </c>
      <c r="B57" s="2" t="s">
        <v>215</v>
      </c>
      <c r="C57" s="2" t="s">
        <v>55</v>
      </c>
      <c r="D57" s="2" t="s">
        <v>18</v>
      </c>
      <c r="E57" s="5" t="s">
        <v>161</v>
      </c>
      <c r="F57" s="3" t="s">
        <v>162</v>
      </c>
      <c r="G57" s="3" t="s">
        <v>21</v>
      </c>
      <c r="H57" s="2" t="s">
        <v>22</v>
      </c>
      <c r="I57" s="2" t="s">
        <v>216</v>
      </c>
      <c r="J57" s="3" t="str">
        <f>HYPERLINK("https://www.boe.es/gazeta/dias/1830/09/04/pdfs/GMD-1830-107.pdf#page=3","Abrir facsímil")</f>
        <v>Abrir facsímil</v>
      </c>
      <c r="K57" s="3" t="s">
        <v>24</v>
      </c>
    </row>
    <row r="58" spans="1:11" ht="42" customHeight="1">
      <c r="A58" s="2" t="s">
        <v>217</v>
      </c>
      <c r="B58" s="2" t="s">
        <v>218</v>
      </c>
      <c r="C58" s="2" t="s">
        <v>55</v>
      </c>
      <c r="D58" s="2" t="s">
        <v>18</v>
      </c>
      <c r="E58" s="5" t="s">
        <v>219</v>
      </c>
      <c r="F58" s="3" t="s">
        <v>220</v>
      </c>
      <c r="G58" s="3" t="s">
        <v>30</v>
      </c>
      <c r="H58" s="2" t="s">
        <v>22</v>
      </c>
      <c r="I58" s="2" t="s">
        <v>221</v>
      </c>
      <c r="J58" s="3" t="str">
        <f>HYPERLINK("https://www.boe.es/gazeta/dias/1830/08/12/pdfs/GMD-1830-97.pdf#page=2","Abrir facsímil")</f>
        <v>Abrir facsímil</v>
      </c>
      <c r="K58" s="3" t="s">
        <v>24</v>
      </c>
    </row>
    <row r="59" spans="1:11" ht="42" customHeight="1">
      <c r="A59" s="2" t="s">
        <v>222</v>
      </c>
      <c r="B59" s="2" t="s">
        <v>222</v>
      </c>
      <c r="C59" s="2" t="s">
        <v>17</v>
      </c>
      <c r="D59" s="2" t="s">
        <v>18</v>
      </c>
      <c r="E59" s="5" t="s">
        <v>45</v>
      </c>
      <c r="F59" s="3" t="s">
        <v>46</v>
      </c>
      <c r="G59" s="3" t="s">
        <v>21</v>
      </c>
      <c r="H59" s="2" t="s">
        <v>22</v>
      </c>
      <c r="I59" s="2" t="s">
        <v>223</v>
      </c>
      <c r="J59" s="3" t="str">
        <f>HYPERLINK("https://www.boe.es/gazeta/dias/1830/01/05/pdfs/GMD-1830-2.pdf#page=3","Abrir facsímil")</f>
        <v>Abrir facsímil</v>
      </c>
      <c r="K59" s="3" t="s">
        <v>24</v>
      </c>
    </row>
    <row r="60" spans="1:11" ht="42" customHeight="1">
      <c r="A60" s="2" t="s">
        <v>222</v>
      </c>
      <c r="B60" s="2" t="s">
        <v>222</v>
      </c>
      <c r="C60" s="2" t="s">
        <v>36</v>
      </c>
      <c r="D60" s="2" t="s">
        <v>37</v>
      </c>
      <c r="E60" s="5" t="s">
        <v>224</v>
      </c>
      <c r="F60" s="3" t="s">
        <v>225</v>
      </c>
      <c r="G60" s="3" t="s">
        <v>52</v>
      </c>
      <c r="H60" s="2" t="s">
        <v>22</v>
      </c>
      <c r="I60" s="2" t="s">
        <v>226</v>
      </c>
      <c r="J60" s="3" t="str">
        <f>HYPERLINK("https://www.boe.es/gazeta/dias/1830/03/04/pdfs/GMD-1830-27.pdf#page=1","Abrir facsímil")</f>
        <v>Abrir facsímil</v>
      </c>
      <c r="K60" s="3" t="s">
        <v>24</v>
      </c>
    </row>
    <row r="61" spans="1:11" ht="42" customHeight="1">
      <c r="A61" s="2" t="s">
        <v>222</v>
      </c>
      <c r="B61" s="2" t="s">
        <v>222</v>
      </c>
      <c r="C61" s="2" t="s">
        <v>36</v>
      </c>
      <c r="D61" s="2" t="s">
        <v>37</v>
      </c>
      <c r="E61" s="5" t="s">
        <v>133</v>
      </c>
      <c r="F61" s="3" t="s">
        <v>134</v>
      </c>
      <c r="G61" s="3" t="s">
        <v>90</v>
      </c>
      <c r="H61" s="2" t="s">
        <v>22</v>
      </c>
      <c r="I61" s="2" t="s">
        <v>227</v>
      </c>
      <c r="J61" s="3" t="str">
        <f>HYPERLINK("https://www.boe.es/gazeta/dias/1830/10/19/pdfs/GMD-1830-126.pdf#page=4","Abrir facsímil")</f>
        <v>Abrir facsímil</v>
      </c>
      <c r="K61" s="3" t="s">
        <v>24</v>
      </c>
    </row>
    <row r="62" spans="1:11" ht="42" customHeight="1">
      <c r="A62" s="2" t="s">
        <v>222</v>
      </c>
      <c r="B62" s="2" t="s">
        <v>222</v>
      </c>
      <c r="C62" s="2" t="s">
        <v>36</v>
      </c>
      <c r="D62" s="2" t="s">
        <v>37</v>
      </c>
      <c r="E62" s="5" t="s">
        <v>228</v>
      </c>
      <c r="F62" s="3" t="s">
        <v>229</v>
      </c>
      <c r="G62" s="3" t="s">
        <v>52</v>
      </c>
      <c r="H62" s="2" t="s">
        <v>22</v>
      </c>
      <c r="I62" s="2" t="s">
        <v>230</v>
      </c>
      <c r="J62" s="3" t="str">
        <f>HYPERLINK("https://www.boe.es/gazeta/dias/1830/11/18/pdfs/GMD-1830-140.pdf#page=1","Abrir facsímil")</f>
        <v>Abrir facsímil</v>
      </c>
      <c r="K62" s="3" t="s">
        <v>24</v>
      </c>
    </row>
    <row r="63" spans="1:11" ht="42" customHeight="1">
      <c r="A63" s="2" t="s">
        <v>231</v>
      </c>
      <c r="B63" s="2" t="s">
        <v>231</v>
      </c>
      <c r="C63" s="2" t="s">
        <v>43</v>
      </c>
      <c r="D63" s="2" t="s">
        <v>44</v>
      </c>
      <c r="E63" s="5" t="s">
        <v>170</v>
      </c>
      <c r="F63" s="3" t="s">
        <v>171</v>
      </c>
      <c r="G63" s="3" t="s">
        <v>30</v>
      </c>
      <c r="H63" s="2" t="s">
        <v>22</v>
      </c>
      <c r="I63" s="2" t="s">
        <v>232</v>
      </c>
      <c r="J63" s="3" t="str">
        <f>HYPERLINK("https://www.boe.es/gazeta/dias/1830/12/04/pdfs/GMD-1830-148.pdf#page=2","Abrir facsímil")</f>
        <v>Abrir facsímil</v>
      </c>
      <c r="K63" s="3" t="s">
        <v>24</v>
      </c>
    </row>
    <row r="64" spans="1:11" ht="42" customHeight="1">
      <c r="A64" s="2" t="s">
        <v>233</v>
      </c>
      <c r="B64" s="2" t="s">
        <v>233</v>
      </c>
      <c r="C64" s="2" t="s">
        <v>36</v>
      </c>
      <c r="D64" s="2" t="s">
        <v>37</v>
      </c>
      <c r="E64" s="5" t="s">
        <v>170</v>
      </c>
      <c r="F64" s="3" t="s">
        <v>171</v>
      </c>
      <c r="G64" s="3" t="s">
        <v>90</v>
      </c>
      <c r="H64" s="2" t="s">
        <v>22</v>
      </c>
      <c r="I64" s="2" t="s">
        <v>234</v>
      </c>
      <c r="J64" s="3" t="str">
        <f>HYPERLINK("https://www.boe.es/gazeta/dias/1830/12/04/pdfs/GMD-1830-148.pdf#page=4","Abrir facsímil")</f>
        <v>Abrir facsímil</v>
      </c>
      <c r="K64" s="3" t="s">
        <v>24</v>
      </c>
    </row>
    <row r="65" spans="1:11" ht="42" customHeight="1">
      <c r="A65" s="2" t="s">
        <v>235</v>
      </c>
      <c r="B65" s="2" t="s">
        <v>236</v>
      </c>
      <c r="C65" s="2" t="s">
        <v>43</v>
      </c>
      <c r="D65" s="2" t="s">
        <v>44</v>
      </c>
      <c r="E65" s="5" t="s">
        <v>56</v>
      </c>
      <c r="F65" s="3" t="s">
        <v>57</v>
      </c>
      <c r="G65" s="3" t="s">
        <v>21</v>
      </c>
      <c r="H65" s="2" t="s">
        <v>22</v>
      </c>
      <c r="I65" s="2" t="s">
        <v>237</v>
      </c>
      <c r="J65" s="3" t="str">
        <f>HYPERLINK("https://www.boe.es/gazeta/dias/1830/06/19/pdfs/GMD-1830-74.pdf#page=3","Abrir facsímil")</f>
        <v>Abrir facsímil</v>
      </c>
      <c r="K65" s="3" t="s">
        <v>24</v>
      </c>
    </row>
    <row r="66" spans="1:11" ht="42" customHeight="1">
      <c r="A66" s="2" t="s">
        <v>238</v>
      </c>
      <c r="B66" s="2" t="s">
        <v>239</v>
      </c>
      <c r="C66" s="2" t="s">
        <v>36</v>
      </c>
      <c r="D66" s="2" t="s">
        <v>37</v>
      </c>
      <c r="E66" s="5" t="s">
        <v>73</v>
      </c>
      <c r="F66" s="3" t="s">
        <v>74</v>
      </c>
      <c r="G66" s="3" t="s">
        <v>21</v>
      </c>
      <c r="H66" s="2" t="s">
        <v>22</v>
      </c>
      <c r="I66" s="2" t="s">
        <v>240</v>
      </c>
      <c r="J66" s="3" t="str">
        <f>HYPERLINK("https://www.boe.es/gazeta/dias/1830/03/20/pdfs/GMD-1830-34.pdf#page=3","Abrir facsímil")</f>
        <v>Abrir facsímil</v>
      </c>
      <c r="K66" s="3" t="s">
        <v>24</v>
      </c>
    </row>
    <row r="67" spans="1:11" ht="42" customHeight="1">
      <c r="A67" s="2" t="s">
        <v>241</v>
      </c>
      <c r="B67" s="2" t="s">
        <v>242</v>
      </c>
      <c r="C67" s="2" t="s">
        <v>27</v>
      </c>
      <c r="D67" s="2" t="s">
        <v>18</v>
      </c>
      <c r="E67" s="5" t="s">
        <v>56</v>
      </c>
      <c r="F67" s="3" t="s">
        <v>57</v>
      </c>
      <c r="G67" s="3" t="s">
        <v>90</v>
      </c>
      <c r="H67" s="2" t="s">
        <v>22</v>
      </c>
      <c r="I67" s="2" t="s">
        <v>243</v>
      </c>
      <c r="J67" s="3" t="str">
        <f>HYPERLINK("https://www.boe.es/gazeta/dias/1830/06/19/pdfs/GMD-1830-74.pdf#page=4","Abrir facsímil")</f>
        <v>Abrir facsímil</v>
      </c>
      <c r="K67" s="3" t="s">
        <v>24</v>
      </c>
    </row>
    <row r="68" spans="1:11" ht="42" customHeight="1">
      <c r="A68" s="2" t="s">
        <v>244</v>
      </c>
      <c r="B68" s="2" t="s">
        <v>245</v>
      </c>
      <c r="C68" s="2" t="s">
        <v>17</v>
      </c>
      <c r="D68" s="2" t="s">
        <v>18</v>
      </c>
      <c r="E68" s="5" t="s">
        <v>246</v>
      </c>
      <c r="F68" s="3" t="s">
        <v>247</v>
      </c>
      <c r="G68" s="3" t="s">
        <v>21</v>
      </c>
      <c r="H68" s="2" t="s">
        <v>22</v>
      </c>
      <c r="I68" s="2" t="s">
        <v>248</v>
      </c>
      <c r="J68" s="3" t="str">
        <f>HYPERLINK("https://www.boe.es/gazeta/dias/1830/03/13/pdfs/GMD-1830-31.pdf#page=3","Abrir facsímil")</f>
        <v>Abrir facsímil</v>
      </c>
      <c r="K68" s="3" t="s">
        <v>24</v>
      </c>
    </row>
    <row r="69" spans="1:11" ht="42" customHeight="1">
      <c r="A69" s="2" t="s">
        <v>249</v>
      </c>
      <c r="B69" s="2" t="s">
        <v>250</v>
      </c>
      <c r="C69" s="2" t="s">
        <v>84</v>
      </c>
      <c r="D69" s="2" t="s">
        <v>18</v>
      </c>
      <c r="E69" s="5" t="s">
        <v>123</v>
      </c>
      <c r="F69" s="3" t="s">
        <v>124</v>
      </c>
      <c r="G69" s="3" t="s">
        <v>90</v>
      </c>
      <c r="H69" s="2" t="s">
        <v>22</v>
      </c>
      <c r="I69" s="2" t="s">
        <v>251</v>
      </c>
      <c r="J69" s="3" t="str">
        <f>HYPERLINK("https://www.boe.es/gazeta/dias/1830/03/02/pdfs/GMD-1830-26.pdf#page=4","Abrir facsímil")</f>
        <v>Abrir facsímil</v>
      </c>
      <c r="K69" s="3" t="s">
        <v>24</v>
      </c>
    </row>
    <row r="70" spans="1:11" ht="42" customHeight="1">
      <c r="A70" s="2" t="s">
        <v>252</v>
      </c>
      <c r="B70" s="2" t="s">
        <v>252</v>
      </c>
      <c r="C70" s="2" t="s">
        <v>43</v>
      </c>
      <c r="D70" s="2" t="s">
        <v>44</v>
      </c>
      <c r="E70" s="5" t="s">
        <v>224</v>
      </c>
      <c r="F70" s="3" t="s">
        <v>225</v>
      </c>
      <c r="G70" s="3" t="s">
        <v>30</v>
      </c>
      <c r="H70" s="2" t="s">
        <v>22</v>
      </c>
      <c r="I70" s="2" t="s">
        <v>253</v>
      </c>
      <c r="J70" s="3" t="str">
        <f>HYPERLINK("https://www.boe.es/gazeta/dias/1830/03/04/pdfs/GMD-1830-27.pdf#page=2","Abrir facsímil")</f>
        <v>Abrir facsímil</v>
      </c>
      <c r="K70" s="3" t="s">
        <v>24</v>
      </c>
    </row>
    <row r="71" spans="1:11" ht="42" customHeight="1">
      <c r="A71" s="2" t="s">
        <v>254</v>
      </c>
      <c r="B71" s="2" t="s">
        <v>255</v>
      </c>
      <c r="C71" s="2" t="s">
        <v>55</v>
      </c>
      <c r="D71" s="2" t="s">
        <v>18</v>
      </c>
      <c r="E71" s="5" t="s">
        <v>256</v>
      </c>
      <c r="F71" s="3" t="s">
        <v>257</v>
      </c>
      <c r="G71" s="3" t="s">
        <v>90</v>
      </c>
      <c r="H71" s="2" t="s">
        <v>22</v>
      </c>
      <c r="I71" s="2" t="s">
        <v>258</v>
      </c>
      <c r="J71" s="3" t="str">
        <f>HYPERLINK("https://www.boe.es/gazeta/dias/1830/08/07/pdfs/GMD-1830-95.pdf#page=4","Abrir facsímil")</f>
        <v>Abrir facsímil</v>
      </c>
      <c r="K71" s="3" t="s">
        <v>24</v>
      </c>
    </row>
    <row r="72" spans="1:11" ht="42" customHeight="1">
      <c r="A72" s="2" t="s">
        <v>259</v>
      </c>
      <c r="B72" s="2" t="s">
        <v>259</v>
      </c>
      <c r="C72" s="2" t="s">
        <v>17</v>
      </c>
      <c r="D72" s="2" t="s">
        <v>18</v>
      </c>
      <c r="E72" s="5" t="s">
        <v>260</v>
      </c>
      <c r="F72" s="3" t="s">
        <v>261</v>
      </c>
      <c r="G72" s="3" t="s">
        <v>30</v>
      </c>
      <c r="H72" s="2" t="s">
        <v>22</v>
      </c>
      <c r="I72" s="2" t="s">
        <v>262</v>
      </c>
      <c r="J72" s="3" t="str">
        <f>HYPERLINK("https://www.boe.es/gazeta/dias/1830/02/02/pdfs/GMD-1830-14.pdf#page=2","Abrir facsímil")</f>
        <v>Abrir facsímil</v>
      </c>
      <c r="K72" s="3" t="s">
        <v>24</v>
      </c>
    </row>
    <row r="73" spans="1:11" ht="42" customHeight="1">
      <c r="A73" s="2" t="s">
        <v>259</v>
      </c>
      <c r="B73" s="2" t="s">
        <v>259</v>
      </c>
      <c r="C73" s="2" t="s">
        <v>17</v>
      </c>
      <c r="D73" s="2" t="s">
        <v>18</v>
      </c>
      <c r="E73" s="5" t="s">
        <v>263</v>
      </c>
      <c r="F73" s="3" t="s">
        <v>264</v>
      </c>
      <c r="G73" s="3" t="s">
        <v>30</v>
      </c>
      <c r="H73" s="2" t="s">
        <v>22</v>
      </c>
      <c r="I73" s="2" t="s">
        <v>265</v>
      </c>
      <c r="J73" s="3" t="str">
        <f>HYPERLINK("https://www.boe.es/gazeta/dias/1830/07/03/pdfs/GMD-1830-80.pdf#page=2","Abrir facsímil")</f>
        <v>Abrir facsímil</v>
      </c>
      <c r="K73" s="3" t="s">
        <v>24</v>
      </c>
    </row>
    <row r="74" spans="1:11" ht="42" customHeight="1">
      <c r="A74" s="2" t="s">
        <v>259</v>
      </c>
      <c r="B74" s="2" t="s">
        <v>259</v>
      </c>
      <c r="C74" s="2" t="s">
        <v>17</v>
      </c>
      <c r="D74" s="2" t="s">
        <v>18</v>
      </c>
      <c r="E74" s="5" t="s">
        <v>266</v>
      </c>
      <c r="F74" s="3" t="s">
        <v>267</v>
      </c>
      <c r="G74" s="3" t="s">
        <v>52</v>
      </c>
      <c r="H74" s="2" t="s">
        <v>22</v>
      </c>
      <c r="I74" s="2" t="s">
        <v>268</v>
      </c>
      <c r="J74" s="3" t="str">
        <f>HYPERLINK("https://www.boe.es/gazeta/dias/1830/10/23/pdfs/GMD-1830-128.pdf#page=1","Abrir facsímil")</f>
        <v>Abrir facsímil</v>
      </c>
      <c r="K74" s="3" t="s">
        <v>24</v>
      </c>
    </row>
    <row r="75" spans="1:11" ht="42" customHeight="1">
      <c r="A75" s="2" t="s">
        <v>259</v>
      </c>
      <c r="B75" s="2" t="s">
        <v>259</v>
      </c>
      <c r="C75" s="2" t="s">
        <v>36</v>
      </c>
      <c r="D75" s="2" t="s">
        <v>37</v>
      </c>
      <c r="E75" s="5" t="s">
        <v>175</v>
      </c>
      <c r="F75" s="3" t="s">
        <v>176</v>
      </c>
      <c r="G75" s="3" t="s">
        <v>90</v>
      </c>
      <c r="H75" s="2" t="s">
        <v>22</v>
      </c>
      <c r="I75" s="2" t="s">
        <v>269</v>
      </c>
      <c r="J75" s="3" t="str">
        <f>HYPERLINK("https://www.boe.es/gazeta/dias/1830/12/07/pdfs/GMD-1830-149.pdf#page=4","Abrir facsímil")</f>
        <v>Abrir facsímil</v>
      </c>
      <c r="K75" s="3" t="s">
        <v>24</v>
      </c>
    </row>
    <row r="76" spans="1:11" ht="42" customHeight="1">
      <c r="A76" s="2" t="s">
        <v>270</v>
      </c>
      <c r="B76" s="2" t="s">
        <v>271</v>
      </c>
      <c r="C76" s="2" t="s">
        <v>109</v>
      </c>
      <c r="D76" s="2" t="s">
        <v>18</v>
      </c>
      <c r="E76" s="5" t="s">
        <v>272</v>
      </c>
      <c r="F76" s="3" t="s">
        <v>273</v>
      </c>
      <c r="G76" s="3" t="s">
        <v>21</v>
      </c>
      <c r="H76" s="2" t="s">
        <v>22</v>
      </c>
      <c r="I76" s="2" t="s">
        <v>274</v>
      </c>
      <c r="J76" s="3" t="str">
        <f>HYPERLINK("https://www.boe.es/gazeta/dias/1830/11/27/pdfs/GMD-1830-145.pdf#page=3","Abrir facsímil")</f>
        <v>Abrir facsímil</v>
      </c>
      <c r="K76" s="3" t="s">
        <v>24</v>
      </c>
    </row>
    <row r="77" spans="1:11" ht="42" customHeight="1">
      <c r="A77" s="2" t="s">
        <v>275</v>
      </c>
      <c r="B77" s="2" t="s">
        <v>275</v>
      </c>
      <c r="C77" s="2" t="s">
        <v>36</v>
      </c>
      <c r="D77" s="2" t="s">
        <v>37</v>
      </c>
      <c r="E77" s="5" t="s">
        <v>276</v>
      </c>
      <c r="F77" s="3" t="s">
        <v>277</v>
      </c>
      <c r="G77" s="3" t="s">
        <v>21</v>
      </c>
      <c r="H77" s="2" t="s">
        <v>22</v>
      </c>
      <c r="I77" s="2" t="s">
        <v>278</v>
      </c>
      <c r="J77" s="3" t="str">
        <f>HYPERLINK("https://www.boe.es/gazeta/dias/1830/06/05/pdfs/GMD-1830-68.pdf#page=3","Abrir facsímil")</f>
        <v>Abrir facsímil</v>
      </c>
      <c r="K77" s="3" t="s">
        <v>24</v>
      </c>
    </row>
    <row r="78" spans="1:11" ht="42" customHeight="1">
      <c r="A78" s="2" t="s">
        <v>279</v>
      </c>
      <c r="B78" s="2" t="s">
        <v>280</v>
      </c>
      <c r="C78" s="2" t="s">
        <v>27</v>
      </c>
      <c r="D78" s="2" t="s">
        <v>18</v>
      </c>
      <c r="E78" s="5" t="s">
        <v>281</v>
      </c>
      <c r="F78" s="3" t="s">
        <v>282</v>
      </c>
      <c r="G78" s="3" t="s">
        <v>90</v>
      </c>
      <c r="H78" s="2" t="s">
        <v>22</v>
      </c>
      <c r="I78" s="2" t="s">
        <v>283</v>
      </c>
      <c r="J78" s="3" t="str">
        <f>HYPERLINK("https://www.boe.es/gazeta/dias/1830/06/26/pdfs/GMD-1830-77.pdf#page=4","Abrir facsímil")</f>
        <v>Abrir facsímil</v>
      </c>
      <c r="K78" s="3" t="s">
        <v>24</v>
      </c>
    </row>
    <row r="79" spans="1:11" ht="42" customHeight="1">
      <c r="A79" s="2" t="s">
        <v>284</v>
      </c>
      <c r="B79" s="2" t="s">
        <v>285</v>
      </c>
      <c r="C79" s="2" t="s">
        <v>36</v>
      </c>
      <c r="D79" s="2" t="s">
        <v>37</v>
      </c>
      <c r="E79" s="5" t="s">
        <v>19</v>
      </c>
      <c r="F79" s="3" t="s">
        <v>20</v>
      </c>
      <c r="G79" s="3" t="s">
        <v>21</v>
      </c>
      <c r="H79" s="2" t="s">
        <v>22</v>
      </c>
      <c r="I79" s="2" t="s">
        <v>286</v>
      </c>
      <c r="J79" s="3" t="str">
        <f>HYPERLINK("https://www.boe.es/gazeta/dias/1830/02/20/pdfs/GMD-1830-22.pdf#page=3","Abrir facsímil")</f>
        <v>Abrir facsímil</v>
      </c>
      <c r="K79" s="3" t="s">
        <v>24</v>
      </c>
    </row>
    <row r="80" spans="1:11" ht="42" customHeight="1">
      <c r="A80" s="2" t="s">
        <v>287</v>
      </c>
      <c r="B80" s="2" t="s">
        <v>288</v>
      </c>
      <c r="C80" s="2" t="s">
        <v>43</v>
      </c>
      <c r="D80" s="2" t="s">
        <v>44</v>
      </c>
      <c r="E80" s="5" t="s">
        <v>289</v>
      </c>
      <c r="F80" s="3" t="s">
        <v>290</v>
      </c>
      <c r="G80" s="3" t="s">
        <v>291</v>
      </c>
      <c r="H80" s="2" t="s">
        <v>22</v>
      </c>
      <c r="I80" s="2" t="s">
        <v>292</v>
      </c>
      <c r="J80" s="3" t="str">
        <f>HYPERLINK("https://www.boe.es/gazeta/dias/1830/07/06/pdfs/GMD-1830-81.pdf#page=3","Abrir facsímil")</f>
        <v>Abrir facsímil</v>
      </c>
      <c r="K80" s="3" t="s">
        <v>24</v>
      </c>
    </row>
    <row r="81" spans="1:11" ht="42" customHeight="1">
      <c r="A81" s="2" t="s">
        <v>293</v>
      </c>
      <c r="B81" s="2" t="s">
        <v>293</v>
      </c>
      <c r="C81" s="2" t="s">
        <v>68</v>
      </c>
      <c r="D81" s="2" t="s">
        <v>18</v>
      </c>
      <c r="E81" s="5" t="s">
        <v>77</v>
      </c>
      <c r="F81" s="3" t="s">
        <v>78</v>
      </c>
      <c r="G81" s="3" t="s">
        <v>30</v>
      </c>
      <c r="H81" s="2" t="s">
        <v>22</v>
      </c>
      <c r="I81" s="2" t="s">
        <v>294</v>
      </c>
      <c r="J81" s="3" t="str">
        <f>HYPERLINK("https://www.boe.es/gazeta/dias/1830/01/09/pdfs/GMD-1830-4.pdf#page=2","Abrir facsímil")</f>
        <v>Abrir facsímil</v>
      </c>
      <c r="K81" s="3" t="s">
        <v>24</v>
      </c>
    </row>
    <row r="82" spans="1:11" ht="42" customHeight="1">
      <c r="A82" s="2" t="s">
        <v>295</v>
      </c>
      <c r="B82" s="2" t="s">
        <v>296</v>
      </c>
      <c r="C82" s="2" t="s">
        <v>17</v>
      </c>
      <c r="D82" s="2" t="s">
        <v>18</v>
      </c>
      <c r="E82" s="5" t="s">
        <v>185</v>
      </c>
      <c r="F82" s="3" t="s">
        <v>186</v>
      </c>
      <c r="G82" s="3" t="s">
        <v>206</v>
      </c>
      <c r="H82" s="2" t="s">
        <v>22</v>
      </c>
      <c r="I82" s="2" t="s">
        <v>297</v>
      </c>
      <c r="J82" s="3" t="str">
        <f>HYPERLINK("https://www.boe.es/gazeta/dias/1830/01/12/pdfs/GMD-1830-5.pdf#page=4","Abrir facsímil")</f>
        <v>Abrir facsímil</v>
      </c>
      <c r="K82" s="3" t="s">
        <v>24</v>
      </c>
    </row>
    <row r="83" spans="1:11" ht="42" customHeight="1">
      <c r="A83" s="2" t="s">
        <v>298</v>
      </c>
      <c r="B83" s="2" t="s">
        <v>298</v>
      </c>
      <c r="C83" s="2" t="s">
        <v>43</v>
      </c>
      <c r="D83" s="2" t="s">
        <v>44</v>
      </c>
      <c r="E83" s="5" t="s">
        <v>299</v>
      </c>
      <c r="F83" s="3" t="s">
        <v>300</v>
      </c>
      <c r="G83" s="3" t="s">
        <v>301</v>
      </c>
      <c r="H83" s="2" t="s">
        <v>22</v>
      </c>
      <c r="I83" s="2" t="s">
        <v>302</v>
      </c>
      <c r="J83" s="3" t="str">
        <f>HYPERLINK("https://www.boe.es/gazeta/dias/1830/02/13/pdfs/GMD-1830-19.pdf#page=3","Abrir facsímil")</f>
        <v>Abrir facsímil</v>
      </c>
      <c r="K83" s="3" t="s">
        <v>24</v>
      </c>
    </row>
    <row r="84" spans="1:11" ht="42" customHeight="1">
      <c r="A84" s="2" t="s">
        <v>303</v>
      </c>
      <c r="B84" s="2" t="s">
        <v>304</v>
      </c>
      <c r="C84" s="2" t="s">
        <v>43</v>
      </c>
      <c r="D84" s="2" t="s">
        <v>44</v>
      </c>
      <c r="E84" s="5" t="s">
        <v>305</v>
      </c>
      <c r="F84" s="3" t="s">
        <v>306</v>
      </c>
      <c r="G84" s="3" t="s">
        <v>52</v>
      </c>
      <c r="H84" s="2" t="s">
        <v>22</v>
      </c>
      <c r="I84" s="2" t="s">
        <v>307</v>
      </c>
      <c r="J84" s="3" t="str">
        <f>HYPERLINK("https://www.boe.es/gazeta/dias/1830/04/24/pdfs/GMD-1830-49.pdf#page=1","Abrir facsímil")</f>
        <v>Abrir facsímil</v>
      </c>
      <c r="K84" s="3" t="s">
        <v>24</v>
      </c>
    </row>
    <row r="85" spans="1:11" ht="42" customHeight="1">
      <c r="A85" s="2" t="s">
        <v>308</v>
      </c>
      <c r="B85" s="2" t="s">
        <v>308</v>
      </c>
      <c r="C85" s="2" t="s">
        <v>43</v>
      </c>
      <c r="D85" s="2" t="s">
        <v>44</v>
      </c>
      <c r="E85" s="5" t="s">
        <v>309</v>
      </c>
      <c r="F85" s="3" t="s">
        <v>310</v>
      </c>
      <c r="G85" s="3" t="s">
        <v>311</v>
      </c>
      <c r="H85" s="2" t="s">
        <v>22</v>
      </c>
      <c r="I85" s="2" t="s">
        <v>312</v>
      </c>
      <c r="J85" s="3" t="str">
        <f>HYPERLINK("https://www.boe.es/gazeta/dias/1830/01/28/pdfs/GMD-1830-12.pdf#page=8","Abrir facsímil")</f>
        <v>Abrir facsímil</v>
      </c>
      <c r="K85" s="3" t="s">
        <v>24</v>
      </c>
    </row>
    <row r="86" spans="1:11" ht="42" customHeight="1">
      <c r="A86" s="2" t="s">
        <v>313</v>
      </c>
      <c r="B86" s="2" t="s">
        <v>314</v>
      </c>
      <c r="C86" s="2" t="s">
        <v>84</v>
      </c>
      <c r="D86" s="2" t="s">
        <v>18</v>
      </c>
      <c r="E86" s="5" t="s">
        <v>315</v>
      </c>
      <c r="F86" s="3" t="s">
        <v>316</v>
      </c>
      <c r="G86" s="3" t="s">
        <v>90</v>
      </c>
      <c r="H86" s="2" t="s">
        <v>31</v>
      </c>
      <c r="I86" s="2" t="s">
        <v>317</v>
      </c>
      <c r="J86" s="3" t="str">
        <f>HYPERLINK("https://www.boe.es/gazeta/dias/1830/05/04/pdfs/GMD-1830-53.pdf#page=4","Abrir facsímil")</f>
        <v>Abrir facsímil</v>
      </c>
      <c r="K86" s="3" t="s">
        <v>33</v>
      </c>
    </row>
    <row r="87" spans="1:11" ht="42" customHeight="1">
      <c r="A87" s="2" t="s">
        <v>318</v>
      </c>
      <c r="B87" s="2" t="s">
        <v>319</v>
      </c>
      <c r="C87" s="2" t="s">
        <v>84</v>
      </c>
      <c r="D87" s="2" t="s">
        <v>18</v>
      </c>
      <c r="E87" s="5" t="s">
        <v>320</v>
      </c>
      <c r="F87" s="3" t="s">
        <v>321</v>
      </c>
      <c r="G87" s="3" t="s">
        <v>21</v>
      </c>
      <c r="H87" s="2" t="s">
        <v>22</v>
      </c>
      <c r="I87" s="2" t="s">
        <v>322</v>
      </c>
      <c r="J87" s="3" t="str">
        <f>HYPERLINK("https://www.boe.es/gazeta/dias/1830/03/09/pdfs/GMD-1830-29.pdf#page=3","Abrir facsímil")</f>
        <v>Abrir facsímil</v>
      </c>
      <c r="K87" s="3" t="s">
        <v>24</v>
      </c>
    </row>
    <row r="88" spans="1:11" ht="42" customHeight="1">
      <c r="A88" s="2" t="s">
        <v>323</v>
      </c>
      <c r="B88" s="2" t="s">
        <v>324</v>
      </c>
      <c r="C88" s="2" t="s">
        <v>84</v>
      </c>
      <c r="D88" s="2" t="s">
        <v>18</v>
      </c>
      <c r="E88" s="5" t="s">
        <v>299</v>
      </c>
      <c r="F88" s="3" t="s">
        <v>300</v>
      </c>
      <c r="G88" s="3" t="s">
        <v>325</v>
      </c>
      <c r="H88" s="2" t="s">
        <v>22</v>
      </c>
      <c r="I88" s="2" t="s">
        <v>326</v>
      </c>
      <c r="J88" s="3" t="str">
        <f>HYPERLINK("https://www.boe.es/gazeta/dias/1830/02/13/pdfs/GMD-1830-19.pdf#page=4","Abrir facsímil")</f>
        <v>Abrir facsímil</v>
      </c>
      <c r="K88" s="3" t="s">
        <v>24</v>
      </c>
    </row>
    <row r="89" spans="1:11" ht="42" customHeight="1">
      <c r="A89" s="2" t="s">
        <v>327</v>
      </c>
      <c r="B89" s="2" t="s">
        <v>328</v>
      </c>
      <c r="C89" s="2" t="s">
        <v>109</v>
      </c>
      <c r="D89" s="2" t="s">
        <v>18</v>
      </c>
      <c r="E89" s="5" t="s">
        <v>329</v>
      </c>
      <c r="F89" s="3" t="s">
        <v>330</v>
      </c>
      <c r="G89" s="3" t="s">
        <v>331</v>
      </c>
      <c r="H89" s="2" t="s">
        <v>22</v>
      </c>
      <c r="I89" s="2" t="s">
        <v>332</v>
      </c>
      <c r="J89" s="3" t="str">
        <f>HYPERLINK("https://www.boe.es/gazeta/dias/1830/01/14/pdfs/GMD-1830-6.pdf#page=4","Abrir facsímil")</f>
        <v>Abrir facsímil</v>
      </c>
      <c r="K89" s="3" t="s">
        <v>24</v>
      </c>
    </row>
    <row r="90" spans="1:11" ht="42" customHeight="1">
      <c r="A90" s="2" t="s">
        <v>327</v>
      </c>
      <c r="B90" s="2" t="s">
        <v>328</v>
      </c>
      <c r="C90" s="2" t="s">
        <v>84</v>
      </c>
      <c r="D90" s="2" t="s">
        <v>18</v>
      </c>
      <c r="E90" s="5" t="s">
        <v>333</v>
      </c>
      <c r="F90" s="3" t="s">
        <v>334</v>
      </c>
      <c r="G90" s="3" t="s">
        <v>335</v>
      </c>
      <c r="H90" s="2" t="s">
        <v>22</v>
      </c>
      <c r="I90" s="2" t="s">
        <v>336</v>
      </c>
      <c r="J90" s="3" t="str">
        <f>HYPERLINK("https://www.boe.es/gazeta/dias/1830/06/08/pdfs/GMD-1830-69.pdf#page=4","Abrir facsímil")</f>
        <v>Abrir facsímil</v>
      </c>
      <c r="K90" s="3" t="s">
        <v>24</v>
      </c>
    </row>
    <row r="91" spans="1:11" ht="42" customHeight="1">
      <c r="A91" s="2" t="s">
        <v>337</v>
      </c>
      <c r="B91" s="2" t="s">
        <v>338</v>
      </c>
      <c r="C91" s="2" t="s">
        <v>55</v>
      </c>
      <c r="D91" s="2" t="s">
        <v>18</v>
      </c>
      <c r="E91" s="5" t="s">
        <v>339</v>
      </c>
      <c r="F91" s="3" t="s">
        <v>340</v>
      </c>
      <c r="G91" s="3" t="s">
        <v>90</v>
      </c>
      <c r="H91" s="2" t="s">
        <v>22</v>
      </c>
      <c r="I91" s="2" t="s">
        <v>341</v>
      </c>
      <c r="J91" s="3" t="str">
        <f>HYPERLINK("https://www.boe.es/gazeta/dias/1830/10/07/pdfs/GMD-1830-121.pdf#page=4","Abrir facsímil")</f>
        <v>Abrir facsímil</v>
      </c>
      <c r="K91" s="3" t="s">
        <v>24</v>
      </c>
    </row>
    <row r="92" spans="1:11" ht="42" customHeight="1">
      <c r="A92" s="2" t="s">
        <v>342</v>
      </c>
      <c r="B92" s="2" t="s">
        <v>342</v>
      </c>
      <c r="C92" s="2" t="s">
        <v>17</v>
      </c>
      <c r="D92" s="2" t="s">
        <v>18</v>
      </c>
      <c r="E92" s="5" t="s">
        <v>343</v>
      </c>
      <c r="F92" s="3" t="s">
        <v>344</v>
      </c>
      <c r="G92" s="3" t="s">
        <v>52</v>
      </c>
      <c r="H92" s="2" t="s">
        <v>22</v>
      </c>
      <c r="I92" s="2" t="s">
        <v>345</v>
      </c>
      <c r="J92" s="3" t="str">
        <f>HYPERLINK("https://www.boe.es/gazeta/dias/1830/07/20/pdfs/GMD-1830-87.pdf#page=1","Abrir facsímil")</f>
        <v>Abrir facsímil</v>
      </c>
      <c r="K92" s="3" t="s">
        <v>24</v>
      </c>
    </row>
    <row r="93" spans="1:11" ht="42" customHeight="1">
      <c r="A93" s="2" t="s">
        <v>346</v>
      </c>
      <c r="B93" s="2" t="s">
        <v>347</v>
      </c>
      <c r="C93" s="2" t="s">
        <v>68</v>
      </c>
      <c r="D93" s="2" t="s">
        <v>18</v>
      </c>
      <c r="E93" s="5" t="s">
        <v>348</v>
      </c>
      <c r="F93" s="3" t="s">
        <v>349</v>
      </c>
      <c r="G93" s="3" t="s">
        <v>90</v>
      </c>
      <c r="H93" s="2" t="s">
        <v>22</v>
      </c>
      <c r="I93" s="2" t="s">
        <v>350</v>
      </c>
      <c r="J93" s="3" t="str">
        <f>HYPERLINK("https://www.boe.es/gazeta/dias/1830/01/30/pdfs/GMD-1830-13.pdf#page=4","Abrir facsímil")</f>
        <v>Abrir facsímil</v>
      </c>
      <c r="K93" s="3" t="s">
        <v>24</v>
      </c>
    </row>
    <row r="94" spans="1:11" ht="42" customHeight="1">
      <c r="A94" s="2" t="s">
        <v>351</v>
      </c>
      <c r="B94" s="2" t="s">
        <v>351</v>
      </c>
      <c r="C94" s="2" t="s">
        <v>36</v>
      </c>
      <c r="D94" s="2" t="s">
        <v>37</v>
      </c>
      <c r="E94" s="5" t="s">
        <v>352</v>
      </c>
      <c r="F94" s="3" t="s">
        <v>353</v>
      </c>
      <c r="G94" s="3" t="s">
        <v>30</v>
      </c>
      <c r="H94" s="2" t="s">
        <v>22</v>
      </c>
      <c r="I94" s="2" t="s">
        <v>354</v>
      </c>
      <c r="J94" s="3" t="str">
        <f>HYPERLINK("https://www.boe.es/gazeta/dias/1830/04/10/pdfs/GMD-1830-43.pdf#page=2","Abrir facsímil")</f>
        <v>Abrir facsímil</v>
      </c>
      <c r="K94" s="3" t="s">
        <v>24</v>
      </c>
    </row>
    <row r="95" spans="1:11" ht="42" customHeight="1">
      <c r="A95" s="2" t="s">
        <v>355</v>
      </c>
      <c r="B95" s="2" t="s">
        <v>356</v>
      </c>
      <c r="C95" s="2" t="s">
        <v>84</v>
      </c>
      <c r="D95" s="2" t="s">
        <v>18</v>
      </c>
      <c r="E95" s="5" t="s">
        <v>357</v>
      </c>
      <c r="F95" s="3" t="s">
        <v>358</v>
      </c>
      <c r="G95" s="3" t="s">
        <v>90</v>
      </c>
      <c r="H95" s="2" t="s">
        <v>22</v>
      </c>
      <c r="I95" s="2" t="s">
        <v>359</v>
      </c>
      <c r="J95" s="3" t="str">
        <f>HYPERLINK("https://www.boe.es/gazeta/dias/1830/05/08/pdfs/GMD-1830-55.pdf#page=4","Abrir facsímil")</f>
        <v>Abrir facsímil</v>
      </c>
      <c r="K95" s="3" t="s">
        <v>24</v>
      </c>
    </row>
    <row r="96" spans="1:11" ht="42" customHeight="1">
      <c r="A96" s="2" t="s">
        <v>360</v>
      </c>
      <c r="B96" s="2" t="s">
        <v>360</v>
      </c>
      <c r="C96" s="2" t="s">
        <v>84</v>
      </c>
      <c r="D96" s="2" t="s">
        <v>18</v>
      </c>
      <c r="E96" s="5" t="s">
        <v>361</v>
      </c>
      <c r="F96" s="3" t="s">
        <v>362</v>
      </c>
      <c r="G96" s="3" t="s">
        <v>52</v>
      </c>
      <c r="H96" s="2" t="s">
        <v>22</v>
      </c>
      <c r="I96" s="2" t="s">
        <v>363</v>
      </c>
      <c r="J96" s="3" t="str">
        <f>HYPERLINK("https://www.boe.es/gazeta/dias/1830/04/27/pdfs/GMD-1830-50.pdf#page=1","Abrir facsímil")</f>
        <v>Abrir facsímil</v>
      </c>
      <c r="K96" s="3" t="s">
        <v>24</v>
      </c>
    </row>
    <row r="97" spans="1:11" ht="42" customHeight="1">
      <c r="A97" s="2" t="s">
        <v>360</v>
      </c>
      <c r="B97" s="2" t="s">
        <v>360</v>
      </c>
      <c r="C97" s="2" t="s">
        <v>17</v>
      </c>
      <c r="D97" s="2" t="s">
        <v>18</v>
      </c>
      <c r="E97" s="5" t="s">
        <v>364</v>
      </c>
      <c r="F97" s="3" t="s">
        <v>365</v>
      </c>
      <c r="G97" s="3" t="s">
        <v>90</v>
      </c>
      <c r="H97" s="2" t="s">
        <v>22</v>
      </c>
      <c r="I97" s="2" t="s">
        <v>366</v>
      </c>
      <c r="J97" s="3" t="str">
        <f>HYPERLINK("https://www.boe.es/gazeta/dias/1830/08/26/pdfs/GMD-1830-103.pdf#page=4","Abrir facsímil")</f>
        <v>Abrir facsímil</v>
      </c>
      <c r="K97" s="3" t="s">
        <v>24</v>
      </c>
    </row>
    <row r="98" spans="1:11" ht="42" customHeight="1">
      <c r="A98" s="2" t="s">
        <v>360</v>
      </c>
      <c r="B98" s="2" t="s">
        <v>360</v>
      </c>
      <c r="C98" s="2" t="s">
        <v>17</v>
      </c>
      <c r="D98" s="2" t="s">
        <v>18</v>
      </c>
      <c r="E98" s="5" t="s">
        <v>367</v>
      </c>
      <c r="F98" s="3" t="s">
        <v>368</v>
      </c>
      <c r="G98" s="3" t="s">
        <v>90</v>
      </c>
      <c r="H98" s="2" t="s">
        <v>22</v>
      </c>
      <c r="I98" s="2" t="s">
        <v>369</v>
      </c>
      <c r="J98" s="3" t="str">
        <f>HYPERLINK("https://www.boe.es/gazeta/dias/1830/09/02/pdfs/GMD-1830-106.pdf#page=4","Abrir facsímil")</f>
        <v>Abrir facsímil</v>
      </c>
      <c r="K98" s="3" t="s">
        <v>24</v>
      </c>
    </row>
    <row r="99" spans="1:11" ht="42" customHeight="1">
      <c r="A99" s="2" t="s">
        <v>360</v>
      </c>
      <c r="B99" s="2" t="s">
        <v>360</v>
      </c>
      <c r="C99" s="2" t="s">
        <v>84</v>
      </c>
      <c r="D99" s="2" t="s">
        <v>18</v>
      </c>
      <c r="E99" s="5" t="s">
        <v>370</v>
      </c>
      <c r="F99" s="3" t="s">
        <v>371</v>
      </c>
      <c r="G99" s="3" t="s">
        <v>90</v>
      </c>
      <c r="H99" s="2" t="s">
        <v>22</v>
      </c>
      <c r="I99" s="2" t="s">
        <v>372</v>
      </c>
      <c r="J99" s="3" t="str">
        <f>HYPERLINK("https://www.boe.es/gazeta/dias/1830/10/14/pdfs/GMD-1830-124.pdf#page=4","Abrir facsímil")</f>
        <v>Abrir facsímil</v>
      </c>
      <c r="K99" s="3" t="s">
        <v>24</v>
      </c>
    </row>
    <row r="100" spans="1:11" ht="42" customHeight="1">
      <c r="A100" s="2" t="s">
        <v>373</v>
      </c>
      <c r="B100" s="2" t="s">
        <v>374</v>
      </c>
      <c r="C100" s="2" t="s">
        <v>17</v>
      </c>
      <c r="D100" s="2" t="s">
        <v>18</v>
      </c>
      <c r="E100" s="5" t="s">
        <v>375</v>
      </c>
      <c r="F100" s="3" t="s">
        <v>376</v>
      </c>
      <c r="G100" s="3" t="s">
        <v>21</v>
      </c>
      <c r="H100" s="2" t="s">
        <v>22</v>
      </c>
      <c r="I100" s="2" t="s">
        <v>377</v>
      </c>
      <c r="J100" s="3" t="str">
        <f>HYPERLINK("https://www.boe.es/gazeta/dias/1830/01/02/pdfs/GMD-1830-1.pdf#page=3","Abrir facsímil")</f>
        <v>Abrir facsímil</v>
      </c>
      <c r="K100" s="3" t="s">
        <v>24</v>
      </c>
    </row>
    <row r="101" spans="1:11" ht="42" customHeight="1">
      <c r="A101" s="2" t="s">
        <v>378</v>
      </c>
      <c r="B101" s="2" t="s">
        <v>379</v>
      </c>
      <c r="C101" s="2" t="s">
        <v>36</v>
      </c>
      <c r="D101" s="2" t="s">
        <v>37</v>
      </c>
      <c r="E101" s="5" t="s">
        <v>309</v>
      </c>
      <c r="F101" s="3" t="s">
        <v>310</v>
      </c>
      <c r="G101" s="3" t="s">
        <v>311</v>
      </c>
      <c r="H101" s="2" t="s">
        <v>22</v>
      </c>
      <c r="I101" s="2" t="s">
        <v>380</v>
      </c>
      <c r="J101" s="3" t="str">
        <f>HYPERLINK("https://www.boe.es/gazeta/dias/1830/01/28/pdfs/GMD-1830-12.pdf#page=8","Abrir facsímil")</f>
        <v>Abrir facsímil</v>
      </c>
      <c r="K101" s="3" t="s">
        <v>24</v>
      </c>
    </row>
    <row r="102" spans="1:11" ht="42" customHeight="1">
      <c r="A102" s="2" t="s">
        <v>381</v>
      </c>
      <c r="B102" s="2" t="s">
        <v>382</v>
      </c>
      <c r="C102" s="2" t="s">
        <v>27</v>
      </c>
      <c r="D102" s="2" t="s">
        <v>18</v>
      </c>
      <c r="E102" s="5" t="s">
        <v>383</v>
      </c>
      <c r="F102" s="3" t="s">
        <v>384</v>
      </c>
      <c r="G102" s="3" t="s">
        <v>90</v>
      </c>
      <c r="H102" s="2" t="s">
        <v>22</v>
      </c>
      <c r="I102" s="2" t="s">
        <v>385</v>
      </c>
      <c r="J102" s="3" t="str">
        <f>HYPERLINK("https://www.boe.es/gazeta/dias/1830/06/12/pdfs/GMD-1830-71.pdf#page=4","Abrir facsímil")</f>
        <v>Abrir facsímil</v>
      </c>
      <c r="K102" s="3" t="s">
        <v>24</v>
      </c>
    </row>
    <row r="103" spans="1:11" ht="42" customHeight="1">
      <c r="A103" s="2" t="s">
        <v>386</v>
      </c>
      <c r="B103" s="2" t="s">
        <v>387</v>
      </c>
      <c r="C103" s="2" t="s">
        <v>43</v>
      </c>
      <c r="D103" s="2" t="s">
        <v>44</v>
      </c>
      <c r="E103" s="5" t="s">
        <v>388</v>
      </c>
      <c r="F103" s="3" t="s">
        <v>389</v>
      </c>
      <c r="G103" s="3" t="s">
        <v>90</v>
      </c>
      <c r="H103" s="2" t="s">
        <v>22</v>
      </c>
      <c r="I103" s="2" t="s">
        <v>390</v>
      </c>
      <c r="J103" s="3" t="str">
        <f>HYPERLINK("https://www.boe.es/gazeta/dias/1830/10/05/pdfs/GMD-1830-120.pdf#page=4","Abrir facsímil")</f>
        <v>Abrir facsímil</v>
      </c>
      <c r="K103" s="3" t="s">
        <v>24</v>
      </c>
    </row>
    <row r="104" spans="1:11" ht="42" customHeight="1">
      <c r="A104" s="2" t="s">
        <v>391</v>
      </c>
      <c r="B104" s="2" t="s">
        <v>392</v>
      </c>
      <c r="C104" s="2" t="s">
        <v>17</v>
      </c>
      <c r="D104" s="2" t="s">
        <v>18</v>
      </c>
      <c r="E104" s="5" t="s">
        <v>364</v>
      </c>
      <c r="F104" s="3" t="s">
        <v>365</v>
      </c>
      <c r="G104" s="3" t="s">
        <v>90</v>
      </c>
      <c r="H104" s="2" t="s">
        <v>22</v>
      </c>
      <c r="I104" s="2" t="s">
        <v>393</v>
      </c>
      <c r="J104" s="3" t="str">
        <f>HYPERLINK("https://www.boe.es/gazeta/dias/1830/08/26/pdfs/GMD-1830-103.pdf#page=4","Abrir facsímil")</f>
        <v>Abrir facsímil</v>
      </c>
      <c r="K104" s="3" t="s">
        <v>24</v>
      </c>
    </row>
    <row r="105" spans="1:11" ht="42" customHeight="1">
      <c r="A105" s="2" t="s">
        <v>394</v>
      </c>
      <c r="B105" s="2" t="s">
        <v>394</v>
      </c>
      <c r="C105" s="2" t="s">
        <v>43</v>
      </c>
      <c r="D105" s="2" t="s">
        <v>44</v>
      </c>
      <c r="E105" s="5" t="s">
        <v>117</v>
      </c>
      <c r="F105" s="3" t="s">
        <v>118</v>
      </c>
      <c r="G105" s="3" t="s">
        <v>30</v>
      </c>
      <c r="H105" s="2" t="s">
        <v>22</v>
      </c>
      <c r="I105" s="2" t="s">
        <v>395</v>
      </c>
      <c r="J105" s="3" t="str">
        <f>HYPERLINK("https://www.boe.es/gazeta/dias/1830/12/02/pdfs/GMD-1830-147.pdf#page=2","Abrir facsímil")</f>
        <v>Abrir facsímil</v>
      </c>
      <c r="K105" s="3" t="s">
        <v>24</v>
      </c>
    </row>
    <row r="106" spans="1:11" ht="42" customHeight="1">
      <c r="A106" s="2" t="s">
        <v>394</v>
      </c>
      <c r="B106" s="2" t="s">
        <v>394</v>
      </c>
      <c r="C106" s="2" t="s">
        <v>43</v>
      </c>
      <c r="D106" s="2" t="s">
        <v>44</v>
      </c>
      <c r="E106" s="5" t="s">
        <v>396</v>
      </c>
      <c r="F106" s="3" t="s">
        <v>397</v>
      </c>
      <c r="G106" s="3" t="s">
        <v>52</v>
      </c>
      <c r="H106" s="2" t="s">
        <v>22</v>
      </c>
      <c r="I106" s="2" t="s">
        <v>398</v>
      </c>
      <c r="J106" s="3" t="str">
        <f>HYPERLINK("https://www.boe.es/gazeta/dias/1830/12/14/pdfs/GMD-1830-152.pdf#page=1","Abrir facsímil")</f>
        <v>Abrir facsímil</v>
      </c>
      <c r="K106" s="3" t="s">
        <v>24</v>
      </c>
    </row>
    <row r="107" spans="1:11" ht="42" customHeight="1">
      <c r="A107" s="2" t="s">
        <v>399</v>
      </c>
      <c r="B107" s="2" t="s">
        <v>400</v>
      </c>
      <c r="C107" s="2" t="s">
        <v>43</v>
      </c>
      <c r="D107" s="2" t="s">
        <v>44</v>
      </c>
      <c r="E107" s="5" t="s">
        <v>64</v>
      </c>
      <c r="F107" s="3" t="s">
        <v>65</v>
      </c>
      <c r="G107" s="3" t="s">
        <v>52</v>
      </c>
      <c r="H107" s="2" t="s">
        <v>22</v>
      </c>
      <c r="I107" s="2" t="s">
        <v>401</v>
      </c>
      <c r="J107" s="3" t="str">
        <f>HYPERLINK("https://www.boe.es/gazeta/dias/1830/12/09/pdfs/GMD-1830-150.pdf#page=1","Abrir facsímil")</f>
        <v>Abrir facsímil</v>
      </c>
      <c r="K107" s="3" t="s">
        <v>24</v>
      </c>
    </row>
    <row r="108" spans="1:11" ht="42" customHeight="1">
      <c r="A108" s="2" t="s">
        <v>402</v>
      </c>
      <c r="B108" s="2" t="s">
        <v>402</v>
      </c>
      <c r="C108" s="2" t="s">
        <v>17</v>
      </c>
      <c r="D108" s="2" t="s">
        <v>18</v>
      </c>
      <c r="E108" s="5" t="s">
        <v>403</v>
      </c>
      <c r="F108" s="3" t="s">
        <v>404</v>
      </c>
      <c r="G108" s="3" t="s">
        <v>30</v>
      </c>
      <c r="H108" s="2" t="s">
        <v>22</v>
      </c>
      <c r="I108" s="2" t="s">
        <v>405</v>
      </c>
      <c r="J108" s="3" t="str">
        <f>HYPERLINK("https://www.boe.es/gazeta/dias/1830/07/15/pdfs/GMD-1830-85.pdf#page=2","Abrir facsímil")</f>
        <v>Abrir facsímil</v>
      </c>
      <c r="K108" s="3" t="s">
        <v>24</v>
      </c>
    </row>
    <row r="109" spans="1:11" ht="42" customHeight="1">
      <c r="A109" s="2" t="s">
        <v>406</v>
      </c>
      <c r="B109" s="2" t="s">
        <v>407</v>
      </c>
      <c r="C109" s="2" t="s">
        <v>17</v>
      </c>
      <c r="D109" s="2" t="s">
        <v>18</v>
      </c>
      <c r="E109" s="5" t="s">
        <v>408</v>
      </c>
      <c r="F109" s="3" t="s">
        <v>409</v>
      </c>
      <c r="G109" s="3" t="s">
        <v>21</v>
      </c>
      <c r="H109" s="2" t="s">
        <v>22</v>
      </c>
      <c r="I109" s="2" t="s">
        <v>410</v>
      </c>
      <c r="J109" s="3" t="str">
        <f>HYPERLINK("https://www.boe.es/gazeta/dias/1830/11/23/pdfs/GMD-1830-143.pdf#page=3","Abrir facsímil")</f>
        <v>Abrir facsímil</v>
      </c>
      <c r="K109" s="3" t="s">
        <v>24</v>
      </c>
    </row>
    <row r="110" spans="1:11" ht="42" customHeight="1">
      <c r="A110" s="2" t="s">
        <v>411</v>
      </c>
      <c r="B110" s="2" t="s">
        <v>412</v>
      </c>
      <c r="C110" s="2" t="s">
        <v>36</v>
      </c>
      <c r="D110" s="2" t="s">
        <v>37</v>
      </c>
      <c r="E110" s="5" t="s">
        <v>289</v>
      </c>
      <c r="F110" s="3" t="s">
        <v>290</v>
      </c>
      <c r="G110" s="3" t="s">
        <v>90</v>
      </c>
      <c r="H110" s="2" t="s">
        <v>22</v>
      </c>
      <c r="I110" s="2" t="s">
        <v>413</v>
      </c>
      <c r="J110" s="3" t="str">
        <f>HYPERLINK("https://www.boe.es/gazeta/dias/1830/07/06/pdfs/GMD-1830-81.pdf#page=4","Abrir facsímil")</f>
        <v>Abrir facsímil</v>
      </c>
      <c r="K110" s="3" t="s">
        <v>24</v>
      </c>
    </row>
    <row r="111" spans="1:11" ht="42" customHeight="1">
      <c r="A111" s="2" t="s">
        <v>414</v>
      </c>
      <c r="B111" s="2" t="s">
        <v>414</v>
      </c>
      <c r="C111" s="2" t="s">
        <v>17</v>
      </c>
      <c r="D111" s="2" t="s">
        <v>18</v>
      </c>
      <c r="E111" s="5" t="s">
        <v>73</v>
      </c>
      <c r="F111" s="3" t="s">
        <v>74</v>
      </c>
      <c r="G111" s="3" t="s">
        <v>30</v>
      </c>
      <c r="H111" s="2" t="s">
        <v>22</v>
      </c>
      <c r="I111" s="2" t="s">
        <v>415</v>
      </c>
      <c r="J111" s="3" t="str">
        <f>HYPERLINK("https://www.boe.es/gazeta/dias/1830/03/20/pdfs/GMD-1830-34.pdf#page=2","Abrir facsímil")</f>
        <v>Abrir facsímil</v>
      </c>
      <c r="K111" s="3" t="s">
        <v>24</v>
      </c>
    </row>
    <row r="112" spans="1:11" ht="42" customHeight="1">
      <c r="A112" s="2" t="s">
        <v>416</v>
      </c>
      <c r="B112" s="2" t="s">
        <v>417</v>
      </c>
      <c r="C112" s="2" t="s">
        <v>84</v>
      </c>
      <c r="D112" s="2" t="s">
        <v>18</v>
      </c>
      <c r="E112" s="5" t="s">
        <v>329</v>
      </c>
      <c r="F112" s="3" t="s">
        <v>330</v>
      </c>
      <c r="G112" s="3" t="s">
        <v>331</v>
      </c>
      <c r="H112" s="2" t="s">
        <v>22</v>
      </c>
      <c r="I112" s="2" t="s">
        <v>418</v>
      </c>
      <c r="J112" s="3" t="str">
        <f>HYPERLINK("https://www.boe.es/gazeta/dias/1830/01/14/pdfs/GMD-1830-6.pdf#page=4","Abrir facsímil")</f>
        <v>Abrir facsímil</v>
      </c>
      <c r="K112" s="3" t="s">
        <v>24</v>
      </c>
    </row>
    <row r="113" spans="1:11" ht="42" customHeight="1">
      <c r="A113" s="2" t="s">
        <v>419</v>
      </c>
      <c r="B113" s="2" t="s">
        <v>420</v>
      </c>
      <c r="C113" s="2" t="s">
        <v>84</v>
      </c>
      <c r="D113" s="2" t="s">
        <v>18</v>
      </c>
      <c r="E113" s="5" t="s">
        <v>421</v>
      </c>
      <c r="F113" s="3" t="s">
        <v>422</v>
      </c>
      <c r="G113" s="3" t="s">
        <v>90</v>
      </c>
      <c r="H113" s="2" t="s">
        <v>22</v>
      </c>
      <c r="I113" s="2" t="s">
        <v>423</v>
      </c>
      <c r="J113" s="3" t="str">
        <f>HYPERLINK("https://www.boe.es/gazeta/dias/1830/05/27/pdfs/GMD-1830-64.pdf#page=4","Abrir facsímil")</f>
        <v>Abrir facsímil</v>
      </c>
      <c r="K113" s="3" t="s">
        <v>24</v>
      </c>
    </row>
    <row r="114" spans="1:11" ht="42" customHeight="1">
      <c r="A114" s="2" t="s">
        <v>424</v>
      </c>
      <c r="B114" s="2" t="s">
        <v>425</v>
      </c>
      <c r="C114" s="2" t="s">
        <v>36</v>
      </c>
      <c r="D114" s="2" t="s">
        <v>37</v>
      </c>
      <c r="E114" s="5" t="s">
        <v>426</v>
      </c>
      <c r="F114" s="3" t="s">
        <v>427</v>
      </c>
      <c r="G114" s="3" t="s">
        <v>21</v>
      </c>
      <c r="H114" s="2" t="s">
        <v>22</v>
      </c>
      <c r="I114" s="2" t="s">
        <v>428</v>
      </c>
      <c r="J114" s="3" t="str">
        <f>HYPERLINK("https://www.boe.es/gazeta/dias/1830/10/21/pdfs/GMD-1830-127.pdf#page=3","Abrir facsímil")</f>
        <v>Abrir facsímil</v>
      </c>
      <c r="K114" s="3" t="s">
        <v>24</v>
      </c>
    </row>
    <row r="115" spans="1:11" ht="42" customHeight="1">
      <c r="A115" s="2" t="s">
        <v>429</v>
      </c>
      <c r="B115" s="2" t="s">
        <v>430</v>
      </c>
      <c r="C115" s="2" t="s">
        <v>17</v>
      </c>
      <c r="D115" s="2" t="s">
        <v>18</v>
      </c>
      <c r="E115" s="5" t="s">
        <v>431</v>
      </c>
      <c r="F115" s="3" t="s">
        <v>432</v>
      </c>
      <c r="G115" s="3" t="s">
        <v>21</v>
      </c>
      <c r="H115" s="2" t="s">
        <v>22</v>
      </c>
      <c r="I115" s="2" t="s">
        <v>433</v>
      </c>
      <c r="J115" s="3" t="str">
        <f>HYPERLINK("https://www.boe.es/gazeta/dias/1830/06/24/pdfs/GMD-1830-76.pdf#page=3","Abrir facsímil")</f>
        <v>Abrir facsímil</v>
      </c>
      <c r="K115" s="3" t="s">
        <v>24</v>
      </c>
    </row>
    <row r="116" spans="1:11" ht="42" customHeight="1">
      <c r="A116" s="2" t="s">
        <v>434</v>
      </c>
      <c r="B116" s="2" t="s">
        <v>435</v>
      </c>
      <c r="C116" s="2" t="s">
        <v>27</v>
      </c>
      <c r="D116" s="2" t="s">
        <v>18</v>
      </c>
      <c r="E116" s="5" t="s">
        <v>436</v>
      </c>
      <c r="F116" s="3" t="s">
        <v>437</v>
      </c>
      <c r="G116" s="3" t="s">
        <v>90</v>
      </c>
      <c r="H116" s="2" t="s">
        <v>22</v>
      </c>
      <c r="I116" s="2" t="s">
        <v>438</v>
      </c>
      <c r="J116" s="3" t="str">
        <f>HYPERLINK("https://www.boe.es/gazeta/dias/1830/04/06/pdfs/GMD-1830-41.pdf#page=4","Abrir facsímil")</f>
        <v>Abrir facsímil</v>
      </c>
      <c r="K116" s="3" t="s">
        <v>24</v>
      </c>
    </row>
    <row r="117" spans="1:11" ht="42" customHeight="1">
      <c r="A117" s="2" t="s">
        <v>439</v>
      </c>
      <c r="B117" s="2" t="s">
        <v>439</v>
      </c>
      <c r="C117" s="2" t="s">
        <v>17</v>
      </c>
      <c r="D117" s="2" t="s">
        <v>18</v>
      </c>
      <c r="E117" s="5" t="s">
        <v>19</v>
      </c>
      <c r="F117" s="3" t="s">
        <v>20</v>
      </c>
      <c r="G117" s="3" t="s">
        <v>90</v>
      </c>
      <c r="H117" s="2" t="s">
        <v>22</v>
      </c>
      <c r="I117" s="2" t="s">
        <v>440</v>
      </c>
      <c r="J117" s="3" t="str">
        <f>HYPERLINK("https://www.boe.es/gazeta/dias/1830/02/20/pdfs/GMD-1830-22.pdf#page=4","Abrir facsímil")</f>
        <v>Abrir facsímil</v>
      </c>
      <c r="K117" s="3" t="s">
        <v>24</v>
      </c>
    </row>
    <row r="118" spans="1:11" ht="42" customHeight="1">
      <c r="A118" s="2" t="s">
        <v>441</v>
      </c>
      <c r="B118" s="2" t="s">
        <v>442</v>
      </c>
      <c r="C118" s="2" t="s">
        <v>84</v>
      </c>
      <c r="D118" s="2" t="s">
        <v>18</v>
      </c>
      <c r="E118" s="5" t="s">
        <v>149</v>
      </c>
      <c r="F118" s="3" t="s">
        <v>150</v>
      </c>
      <c r="G118" s="3" t="s">
        <v>90</v>
      </c>
      <c r="H118" s="2" t="s">
        <v>22</v>
      </c>
      <c r="I118" s="2" t="s">
        <v>443</v>
      </c>
      <c r="J118" s="3" t="str">
        <f>HYPERLINK("https://www.boe.es/gazeta/dias/1830/01/07/pdfs/GMD-1830-3.pdf#page=4","Abrir facsímil")</f>
        <v>Abrir facsímil</v>
      </c>
      <c r="K118" s="3" t="s">
        <v>24</v>
      </c>
    </row>
    <row r="119" spans="1:11" ht="42" customHeight="1">
      <c r="A119" s="2" t="s">
        <v>444</v>
      </c>
      <c r="B119" s="2" t="s">
        <v>445</v>
      </c>
      <c r="C119" s="2" t="s">
        <v>84</v>
      </c>
      <c r="D119" s="2" t="s">
        <v>18</v>
      </c>
      <c r="E119" s="5" t="s">
        <v>446</v>
      </c>
      <c r="F119" s="3" t="s">
        <v>447</v>
      </c>
      <c r="G119" s="3" t="s">
        <v>90</v>
      </c>
      <c r="H119" s="2" t="s">
        <v>22</v>
      </c>
      <c r="I119" s="2" t="s">
        <v>448</v>
      </c>
      <c r="J119" s="3" t="str">
        <f>HYPERLINK("https://www.boe.es/gazeta/dias/1830/09/21/pdfs/GMD-1830-114.pdf#page=4","Abrir facsímil")</f>
        <v>Abrir facsímil</v>
      </c>
      <c r="K119" s="3" t="s">
        <v>24</v>
      </c>
    </row>
    <row r="120" spans="1:11" ht="42" customHeight="1">
      <c r="A120" s="2" t="s">
        <v>449</v>
      </c>
      <c r="B120" s="2" t="s">
        <v>450</v>
      </c>
      <c r="C120" s="2" t="s">
        <v>43</v>
      </c>
      <c r="D120" s="2" t="s">
        <v>44</v>
      </c>
      <c r="E120" s="5" t="s">
        <v>305</v>
      </c>
      <c r="F120" s="3" t="s">
        <v>306</v>
      </c>
      <c r="G120" s="3" t="s">
        <v>52</v>
      </c>
      <c r="H120" s="2" t="s">
        <v>22</v>
      </c>
      <c r="I120" s="2" t="s">
        <v>451</v>
      </c>
      <c r="J120" s="3" t="str">
        <f>HYPERLINK("https://www.boe.es/gazeta/dias/1830/04/24/pdfs/GMD-1830-49.pdf#page=1","Abrir facsímil")</f>
        <v>Abrir facsímil</v>
      </c>
      <c r="K120" s="3" t="s">
        <v>24</v>
      </c>
    </row>
    <row r="121" spans="1:11" ht="42" customHeight="1">
      <c r="A121" s="2" t="s">
        <v>452</v>
      </c>
      <c r="B121" s="2" t="s">
        <v>453</v>
      </c>
      <c r="C121" s="2" t="s">
        <v>109</v>
      </c>
      <c r="D121" s="2" t="s">
        <v>18</v>
      </c>
      <c r="E121" s="5" t="s">
        <v>315</v>
      </c>
      <c r="F121" s="3" t="s">
        <v>316</v>
      </c>
      <c r="G121" s="3" t="s">
        <v>90</v>
      </c>
      <c r="H121" s="2" t="s">
        <v>22</v>
      </c>
      <c r="I121" s="2" t="s">
        <v>454</v>
      </c>
      <c r="J121" s="3" t="str">
        <f>HYPERLINK("https://www.boe.es/gazeta/dias/1830/05/04/pdfs/GMD-1830-53.pdf#page=4","Abrir facsímil")</f>
        <v>Abrir facsímil</v>
      </c>
      <c r="K121" s="3" t="s">
        <v>24</v>
      </c>
    </row>
    <row r="122" spans="1:11" ht="42" customHeight="1">
      <c r="A122" s="2" t="s">
        <v>455</v>
      </c>
      <c r="B122" s="2" t="s">
        <v>456</v>
      </c>
      <c r="C122" s="2" t="s">
        <v>36</v>
      </c>
      <c r="D122" s="2" t="s">
        <v>37</v>
      </c>
      <c r="E122" s="5" t="s">
        <v>97</v>
      </c>
      <c r="F122" s="3" t="s">
        <v>98</v>
      </c>
      <c r="G122" s="3" t="s">
        <v>457</v>
      </c>
      <c r="H122" s="2" t="s">
        <v>22</v>
      </c>
      <c r="I122" s="2" t="s">
        <v>458</v>
      </c>
      <c r="J122" s="3" t="str">
        <f>HYPERLINK("https://www.boe.es/gazeta/dias/1830/06/22/pdfs/GMD-1830-75.pdf#page=4","Abrir facsímil")</f>
        <v>Abrir facsímil</v>
      </c>
      <c r="K122" s="3" t="s">
        <v>24</v>
      </c>
    </row>
    <row r="123" spans="1:11" ht="42" customHeight="1">
      <c r="A123" s="2" t="s">
        <v>459</v>
      </c>
      <c r="B123" s="2" t="s">
        <v>459</v>
      </c>
      <c r="C123" s="2" t="s">
        <v>17</v>
      </c>
      <c r="D123" s="2" t="s">
        <v>18</v>
      </c>
      <c r="E123" s="5" t="s">
        <v>460</v>
      </c>
      <c r="F123" s="3" t="s">
        <v>461</v>
      </c>
      <c r="G123" s="3" t="s">
        <v>90</v>
      </c>
      <c r="H123" s="2" t="s">
        <v>22</v>
      </c>
      <c r="I123" s="2" t="s">
        <v>462</v>
      </c>
      <c r="J123" s="3" t="str">
        <f>HYPERLINK("https://www.boe.es/gazeta/dias/1830/08/03/pdfs/GMD-1830-93.pdf#page=4","Abrir facsímil")</f>
        <v>Abrir facsímil</v>
      </c>
      <c r="K123" s="3" t="s">
        <v>24</v>
      </c>
    </row>
    <row r="124" spans="1:11" ht="42" customHeight="1">
      <c r="A124" s="2" t="s">
        <v>459</v>
      </c>
      <c r="B124" s="2" t="s">
        <v>459</v>
      </c>
      <c r="C124" s="2" t="s">
        <v>36</v>
      </c>
      <c r="D124" s="2" t="s">
        <v>37</v>
      </c>
      <c r="E124" s="5" t="s">
        <v>201</v>
      </c>
      <c r="F124" s="3" t="s">
        <v>202</v>
      </c>
      <c r="G124" s="3" t="s">
        <v>90</v>
      </c>
      <c r="H124" s="2" t="s">
        <v>22</v>
      </c>
      <c r="I124" s="2" t="s">
        <v>463</v>
      </c>
      <c r="J124" s="3" t="str">
        <f>HYPERLINK("https://www.boe.es/gazeta/dias/1830/09/16/pdfs/GMD-1830-112.pdf#page=4","Abrir facsímil")</f>
        <v>Abrir facsímil</v>
      </c>
      <c r="K124" s="3" t="s">
        <v>24</v>
      </c>
    </row>
    <row r="125" spans="1:11" ht="42" customHeight="1">
      <c r="A125" s="2" t="s">
        <v>459</v>
      </c>
      <c r="B125" s="2" t="s">
        <v>459</v>
      </c>
      <c r="C125" s="2" t="s">
        <v>17</v>
      </c>
      <c r="D125" s="2" t="s">
        <v>18</v>
      </c>
      <c r="E125" s="5" t="s">
        <v>464</v>
      </c>
      <c r="F125" s="3" t="s">
        <v>465</v>
      </c>
      <c r="G125" s="3" t="s">
        <v>90</v>
      </c>
      <c r="H125" s="2" t="s">
        <v>22</v>
      </c>
      <c r="I125" s="2" t="s">
        <v>466</v>
      </c>
      <c r="J125" s="3" t="str">
        <f>HYPERLINK("https://www.boe.es/gazeta/dias/1830/11/11/pdfs/GMD-1830-137.pdf#page=4","Abrir facsímil")</f>
        <v>Abrir facsímil</v>
      </c>
      <c r="K125" s="3" t="s">
        <v>24</v>
      </c>
    </row>
    <row r="126" spans="1:11" ht="42" customHeight="1">
      <c r="A126" s="2" t="s">
        <v>467</v>
      </c>
      <c r="B126" s="2" t="s">
        <v>468</v>
      </c>
      <c r="C126" s="2" t="s">
        <v>84</v>
      </c>
      <c r="D126" s="2" t="s">
        <v>18</v>
      </c>
      <c r="E126" s="5" t="s">
        <v>153</v>
      </c>
      <c r="F126" s="3" t="s">
        <v>154</v>
      </c>
      <c r="G126" s="3" t="s">
        <v>90</v>
      </c>
      <c r="H126" s="2" t="s">
        <v>22</v>
      </c>
      <c r="I126" s="2" t="s">
        <v>469</v>
      </c>
      <c r="J126" s="3" t="str">
        <f>HYPERLINK("https://www.boe.es/gazeta/dias/1830/07/22/pdfs/GMD-1830-88.pdf#page=4","Abrir facsímil")</f>
        <v>Abrir facsímil</v>
      </c>
      <c r="K126" s="3" t="s">
        <v>24</v>
      </c>
    </row>
    <row r="127" spans="1:11" ht="42" customHeight="1">
      <c r="A127" s="2" t="s">
        <v>470</v>
      </c>
      <c r="B127" s="2" t="s">
        <v>471</v>
      </c>
      <c r="C127" s="2" t="s">
        <v>17</v>
      </c>
      <c r="D127" s="2" t="s">
        <v>18</v>
      </c>
      <c r="E127" s="5" t="s">
        <v>45</v>
      </c>
      <c r="F127" s="3" t="s">
        <v>46</v>
      </c>
      <c r="G127" s="3" t="s">
        <v>21</v>
      </c>
      <c r="H127" s="2" t="s">
        <v>22</v>
      </c>
      <c r="I127" s="2" t="s">
        <v>472</v>
      </c>
      <c r="J127" s="3" t="str">
        <f>HYPERLINK("https://www.boe.es/gazeta/dias/1830/01/05/pdfs/GMD-1830-2.pdf#page=3","Abrir facsímil")</f>
        <v>Abrir facsímil</v>
      </c>
      <c r="K127" s="3" t="s">
        <v>24</v>
      </c>
    </row>
    <row r="128" spans="1:11" ht="42" customHeight="1">
      <c r="A128" s="2" t="s">
        <v>473</v>
      </c>
      <c r="B128" s="2" t="s">
        <v>473</v>
      </c>
      <c r="C128" s="2" t="s">
        <v>36</v>
      </c>
      <c r="D128" s="2" t="s">
        <v>37</v>
      </c>
      <c r="E128" s="5" t="s">
        <v>474</v>
      </c>
      <c r="F128" s="3" t="s">
        <v>475</v>
      </c>
      <c r="G128" s="3" t="s">
        <v>21</v>
      </c>
      <c r="H128" s="2" t="s">
        <v>22</v>
      </c>
      <c r="I128" s="2" t="s">
        <v>476</v>
      </c>
      <c r="J128" s="3" t="str">
        <f>HYPERLINK("https://www.boe.es/gazeta/dias/1830/08/05/pdfs/GMD-1830-94.pdf#page=3","Abrir facsímil")</f>
        <v>Abrir facsímil</v>
      </c>
      <c r="K128" s="3" t="s">
        <v>24</v>
      </c>
    </row>
    <row r="129" spans="1:11" ht="42" customHeight="1">
      <c r="A129" s="2" t="s">
        <v>477</v>
      </c>
      <c r="B129" s="2" t="s">
        <v>478</v>
      </c>
      <c r="C129" s="2" t="s">
        <v>109</v>
      </c>
      <c r="D129" s="2" t="s">
        <v>18</v>
      </c>
      <c r="E129" s="5" t="s">
        <v>479</v>
      </c>
      <c r="F129" s="3" t="s">
        <v>480</v>
      </c>
      <c r="G129" s="3" t="s">
        <v>90</v>
      </c>
      <c r="H129" s="2" t="s">
        <v>22</v>
      </c>
      <c r="I129" s="2" t="s">
        <v>481</v>
      </c>
      <c r="J129" s="3" t="str">
        <f>HYPERLINK("https://www.boe.es/gazeta/dias/1830/03/25/pdfs/GMD-1830-36.pdf#page=4","Abrir facsímil")</f>
        <v>Abrir facsímil</v>
      </c>
      <c r="K129" s="3" t="s">
        <v>24</v>
      </c>
    </row>
    <row r="130" spans="1:11" ht="42" customHeight="1">
      <c r="A130" s="2" t="s">
        <v>477</v>
      </c>
      <c r="B130" s="2" t="s">
        <v>478</v>
      </c>
      <c r="C130" s="2" t="s">
        <v>36</v>
      </c>
      <c r="D130" s="2" t="s">
        <v>37</v>
      </c>
      <c r="E130" s="5" t="s">
        <v>305</v>
      </c>
      <c r="F130" s="3" t="s">
        <v>306</v>
      </c>
      <c r="G130" s="3" t="s">
        <v>21</v>
      </c>
      <c r="H130" s="2" t="s">
        <v>22</v>
      </c>
      <c r="I130" s="2" t="s">
        <v>482</v>
      </c>
      <c r="J130" s="3" t="str">
        <f>HYPERLINK("https://www.boe.es/gazeta/dias/1830/04/24/pdfs/GMD-1830-49.pdf#page=3","Abrir facsímil")</f>
        <v>Abrir facsímil</v>
      </c>
      <c r="K130" s="3" t="s">
        <v>24</v>
      </c>
    </row>
    <row r="131" spans="1:11" ht="42" customHeight="1">
      <c r="A131" s="2" t="s">
        <v>483</v>
      </c>
      <c r="B131" s="2" t="s">
        <v>484</v>
      </c>
      <c r="C131" s="2" t="s">
        <v>109</v>
      </c>
      <c r="D131" s="2" t="s">
        <v>18</v>
      </c>
      <c r="E131" s="5" t="s">
        <v>333</v>
      </c>
      <c r="F131" s="3" t="s">
        <v>334</v>
      </c>
      <c r="G131" s="3" t="s">
        <v>52</v>
      </c>
      <c r="H131" s="2" t="s">
        <v>22</v>
      </c>
      <c r="I131" s="2" t="s">
        <v>485</v>
      </c>
      <c r="J131" s="3" t="str">
        <f>HYPERLINK("https://www.boe.es/gazeta/dias/1830/06/08/pdfs/GMD-1830-69.pdf#page=1","Abrir facsímil")</f>
        <v>Abrir facsímil</v>
      </c>
      <c r="K131" s="3" t="s">
        <v>24</v>
      </c>
    </row>
    <row r="132" spans="1:11" ht="42" customHeight="1">
      <c r="A132" s="2" t="s">
        <v>486</v>
      </c>
      <c r="B132" s="2" t="s">
        <v>486</v>
      </c>
      <c r="C132" s="2" t="s">
        <v>55</v>
      </c>
      <c r="D132" s="2" t="s">
        <v>18</v>
      </c>
      <c r="E132" s="5" t="s">
        <v>487</v>
      </c>
      <c r="F132" s="3" t="s">
        <v>488</v>
      </c>
      <c r="G132" s="3" t="s">
        <v>90</v>
      </c>
      <c r="H132" s="2" t="s">
        <v>22</v>
      </c>
      <c r="I132" s="2" t="s">
        <v>489</v>
      </c>
      <c r="J132" s="3" t="str">
        <f>HYPERLINK("https://www.boe.es/gazeta/dias/1830/03/18/pdfs/GMD-1830-33.pdf#page=4","Abrir facsímil")</f>
        <v>Abrir facsímil</v>
      </c>
      <c r="K132" s="3" t="s">
        <v>24</v>
      </c>
    </row>
    <row r="133" spans="1:11" ht="42" customHeight="1">
      <c r="A133" s="2" t="s">
        <v>490</v>
      </c>
      <c r="B133" s="2" t="s">
        <v>490</v>
      </c>
      <c r="C133" s="2" t="s">
        <v>36</v>
      </c>
      <c r="D133" s="2" t="s">
        <v>37</v>
      </c>
      <c r="E133" s="5" t="s">
        <v>491</v>
      </c>
      <c r="F133" s="3" t="s">
        <v>492</v>
      </c>
      <c r="G133" s="3" t="s">
        <v>21</v>
      </c>
      <c r="H133" s="2" t="s">
        <v>22</v>
      </c>
      <c r="I133" s="2" t="s">
        <v>493</v>
      </c>
      <c r="J133" s="3" t="str">
        <f>HYPERLINK("https://www.boe.es/gazeta/dias/1830/11/13/pdfs/GMD-1830-138.pdf#page=3","Abrir facsímil")</f>
        <v>Abrir facsímil</v>
      </c>
      <c r="K133" s="3" t="s">
        <v>24</v>
      </c>
    </row>
    <row r="134" spans="1:11" ht="42" customHeight="1">
      <c r="A134" s="2" t="s">
        <v>494</v>
      </c>
      <c r="B134" s="2" t="s">
        <v>495</v>
      </c>
      <c r="C134" s="2" t="s">
        <v>109</v>
      </c>
      <c r="D134" s="2" t="s">
        <v>18</v>
      </c>
      <c r="E134" s="5" t="s">
        <v>161</v>
      </c>
      <c r="F134" s="3" t="s">
        <v>162</v>
      </c>
      <c r="G134" s="3" t="s">
        <v>21</v>
      </c>
      <c r="H134" s="2" t="s">
        <v>22</v>
      </c>
      <c r="I134" s="2" t="s">
        <v>496</v>
      </c>
      <c r="J134" s="3" t="str">
        <f>HYPERLINK("https://www.boe.es/gazeta/dias/1830/09/04/pdfs/GMD-1830-107.pdf#page=3","Abrir facsímil")</f>
        <v>Abrir facsímil</v>
      </c>
      <c r="K134" s="3" t="s">
        <v>24</v>
      </c>
    </row>
    <row r="135" spans="1:11" ht="42" customHeight="1">
      <c r="A135" s="2" t="s">
        <v>497</v>
      </c>
      <c r="B135" s="2" t="s">
        <v>497</v>
      </c>
      <c r="C135" s="2" t="s">
        <v>17</v>
      </c>
      <c r="D135" s="2" t="s">
        <v>18</v>
      </c>
      <c r="E135" s="5" t="s">
        <v>191</v>
      </c>
      <c r="F135" s="3" t="s">
        <v>192</v>
      </c>
      <c r="G135" s="3" t="s">
        <v>90</v>
      </c>
      <c r="H135" s="2" t="s">
        <v>22</v>
      </c>
      <c r="I135" s="2" t="s">
        <v>498</v>
      </c>
      <c r="J135" s="3" t="str">
        <f>HYPERLINK("https://www.boe.es/gazeta/dias/1830/01/21/pdfs/GMD-1830-9.pdf#page=4","Abrir facsímil")</f>
        <v>Abrir facsímil</v>
      </c>
      <c r="K135" s="3" t="s">
        <v>24</v>
      </c>
    </row>
    <row r="136" spans="1:11" ht="42" customHeight="1">
      <c r="A136" s="2" t="s">
        <v>497</v>
      </c>
      <c r="B136" s="2" t="s">
        <v>497</v>
      </c>
      <c r="C136" s="2" t="s">
        <v>43</v>
      </c>
      <c r="D136" s="2" t="s">
        <v>44</v>
      </c>
      <c r="E136" s="5" t="s">
        <v>499</v>
      </c>
      <c r="F136" s="3" t="s">
        <v>500</v>
      </c>
      <c r="G136" s="3" t="s">
        <v>21</v>
      </c>
      <c r="H136" s="2" t="s">
        <v>22</v>
      </c>
      <c r="I136" s="2" t="s">
        <v>501</v>
      </c>
      <c r="J136" s="3" t="str">
        <f>HYPERLINK("https://www.boe.es/gazeta/dias/1830/04/03/pdfs/GMD-1830-40.pdf#page=3","Abrir facsímil")</f>
        <v>Abrir facsímil</v>
      </c>
      <c r="K136" s="3" t="s">
        <v>24</v>
      </c>
    </row>
    <row r="137" spans="1:11" ht="42" customHeight="1">
      <c r="A137" s="2" t="s">
        <v>497</v>
      </c>
      <c r="B137" s="2" t="s">
        <v>497</v>
      </c>
      <c r="C137" s="2" t="s">
        <v>36</v>
      </c>
      <c r="D137" s="2" t="s">
        <v>37</v>
      </c>
      <c r="E137" s="5" t="s">
        <v>502</v>
      </c>
      <c r="F137" s="3" t="s">
        <v>503</v>
      </c>
      <c r="G137" s="3" t="s">
        <v>21</v>
      </c>
      <c r="H137" s="2" t="s">
        <v>22</v>
      </c>
      <c r="I137" s="2" t="s">
        <v>504</v>
      </c>
      <c r="J137" s="3" t="str">
        <f>HYPERLINK("https://www.boe.es/gazeta/dias/1830/09/18/pdfs/GMD-1830-113.pdf#page=3","Abrir facsímil")</f>
        <v>Abrir facsímil</v>
      </c>
      <c r="K137" s="3" t="s">
        <v>24</v>
      </c>
    </row>
    <row r="138" spans="1:11" ht="42" customHeight="1">
      <c r="A138" s="2" t="s">
        <v>497</v>
      </c>
      <c r="B138" s="2" t="s">
        <v>497</v>
      </c>
      <c r="C138" s="2" t="s">
        <v>36</v>
      </c>
      <c r="D138" s="2" t="s">
        <v>37</v>
      </c>
      <c r="E138" s="5" t="s">
        <v>491</v>
      </c>
      <c r="F138" s="3" t="s">
        <v>492</v>
      </c>
      <c r="G138" s="3" t="s">
        <v>52</v>
      </c>
      <c r="H138" s="2" t="s">
        <v>22</v>
      </c>
      <c r="I138" s="2" t="s">
        <v>505</v>
      </c>
      <c r="J138" s="3" t="str">
        <f>HYPERLINK("https://www.boe.es/gazeta/dias/1830/11/13/pdfs/GMD-1830-138.pdf#page=1","Abrir facsímil")</f>
        <v>Abrir facsímil</v>
      </c>
      <c r="K138" s="3" t="s">
        <v>24</v>
      </c>
    </row>
    <row r="139" spans="1:11" ht="42" customHeight="1">
      <c r="A139" s="2" t="s">
        <v>506</v>
      </c>
      <c r="B139" s="2" t="s">
        <v>506</v>
      </c>
      <c r="C139" s="2" t="s">
        <v>17</v>
      </c>
      <c r="D139" s="2" t="s">
        <v>18</v>
      </c>
      <c r="E139" s="5" t="s">
        <v>507</v>
      </c>
      <c r="F139" s="3" t="s">
        <v>508</v>
      </c>
      <c r="G139" s="3" t="s">
        <v>52</v>
      </c>
      <c r="H139" s="2" t="s">
        <v>22</v>
      </c>
      <c r="I139" s="2" t="s">
        <v>509</v>
      </c>
      <c r="J139" s="3" t="str">
        <f>HYPERLINK("https://www.boe.es/gazeta/dias/1830/02/16/pdfs/GMD-1830-20.pdf#page=1","Abrir facsímil")</f>
        <v>Abrir facsímil</v>
      </c>
      <c r="K139" s="3" t="s">
        <v>24</v>
      </c>
    </row>
    <row r="140" spans="1:11" ht="42" customHeight="1">
      <c r="A140" s="2" t="s">
        <v>510</v>
      </c>
      <c r="B140" s="2" t="s">
        <v>510</v>
      </c>
      <c r="C140" s="2" t="s">
        <v>36</v>
      </c>
      <c r="D140" s="2" t="s">
        <v>37</v>
      </c>
      <c r="E140" s="5" t="s">
        <v>175</v>
      </c>
      <c r="F140" s="3" t="s">
        <v>176</v>
      </c>
      <c r="G140" s="3" t="s">
        <v>52</v>
      </c>
      <c r="H140" s="2" t="s">
        <v>22</v>
      </c>
      <c r="I140" s="2" t="s">
        <v>511</v>
      </c>
      <c r="J140" s="3" t="str">
        <f>HYPERLINK("https://www.boe.es/gazeta/dias/1830/12/07/pdfs/GMD-1830-149.pdf#page=1","Abrir facsímil")</f>
        <v>Abrir facsímil</v>
      </c>
      <c r="K140" s="3" t="s">
        <v>24</v>
      </c>
    </row>
    <row r="141" spans="1:11" ht="42" customHeight="1">
      <c r="A141" s="2" t="s">
        <v>512</v>
      </c>
      <c r="B141" s="2" t="s">
        <v>513</v>
      </c>
      <c r="C141" s="2" t="s">
        <v>17</v>
      </c>
      <c r="D141" s="2" t="s">
        <v>18</v>
      </c>
      <c r="E141" s="5" t="s">
        <v>514</v>
      </c>
      <c r="F141" s="3" t="s">
        <v>515</v>
      </c>
      <c r="G141" s="3" t="s">
        <v>311</v>
      </c>
      <c r="H141" s="2" t="s">
        <v>22</v>
      </c>
      <c r="I141" s="2" t="s">
        <v>516</v>
      </c>
      <c r="J141" s="3" t="str">
        <f>HYPERLINK("https://www.boe.es/gazeta/dias/1830/01/26/pdfs/GMD-1830-11.pdf#page=8","Abrir facsímil")</f>
        <v>Abrir facsímil</v>
      </c>
      <c r="K141" s="3" t="s">
        <v>24</v>
      </c>
    </row>
    <row r="142" spans="1:11" ht="42" customHeight="1">
      <c r="A142" s="2" t="s">
        <v>517</v>
      </c>
      <c r="B142" s="2" t="s">
        <v>517</v>
      </c>
      <c r="C142" s="2" t="s">
        <v>36</v>
      </c>
      <c r="D142" s="2" t="s">
        <v>37</v>
      </c>
      <c r="E142" s="5" t="s">
        <v>246</v>
      </c>
      <c r="F142" s="3" t="s">
        <v>247</v>
      </c>
      <c r="G142" s="3" t="s">
        <v>21</v>
      </c>
      <c r="H142" s="2" t="s">
        <v>22</v>
      </c>
      <c r="I142" s="2" t="s">
        <v>518</v>
      </c>
      <c r="J142" s="3" t="str">
        <f>HYPERLINK("https://www.boe.es/gazeta/dias/1830/03/13/pdfs/GMD-1830-31.pdf#page=3","Abrir facsímil")</f>
        <v>Abrir facsímil</v>
      </c>
      <c r="K142" s="3" t="s">
        <v>24</v>
      </c>
    </row>
    <row r="143" spans="1:11" ht="42" customHeight="1">
      <c r="A143" s="2" t="s">
        <v>519</v>
      </c>
      <c r="B143" s="2" t="s">
        <v>520</v>
      </c>
      <c r="C143" s="2" t="s">
        <v>68</v>
      </c>
      <c r="D143" s="2" t="s">
        <v>18</v>
      </c>
      <c r="E143" s="5" t="s">
        <v>64</v>
      </c>
      <c r="F143" s="3" t="s">
        <v>65</v>
      </c>
      <c r="G143" s="3" t="s">
        <v>90</v>
      </c>
      <c r="H143" s="2" t="s">
        <v>22</v>
      </c>
      <c r="I143" s="2" t="s">
        <v>521</v>
      </c>
      <c r="J143" s="3" t="str">
        <f>HYPERLINK("https://www.boe.es/gazeta/dias/1830/12/09/pdfs/GMD-1830-150.pdf#page=4","Abrir facsímil")</f>
        <v>Abrir facsímil</v>
      </c>
      <c r="K143" s="3" t="s">
        <v>24</v>
      </c>
    </row>
    <row r="144" spans="1:11" ht="42" customHeight="1">
      <c r="A144" s="2" t="s">
        <v>522</v>
      </c>
      <c r="B144" s="2" t="s">
        <v>523</v>
      </c>
      <c r="C144" s="2" t="s">
        <v>43</v>
      </c>
      <c r="D144" s="2" t="s">
        <v>44</v>
      </c>
      <c r="E144" s="5" t="s">
        <v>524</v>
      </c>
      <c r="F144" s="3" t="s">
        <v>525</v>
      </c>
      <c r="G144" s="3" t="s">
        <v>52</v>
      </c>
      <c r="H144" s="2" t="s">
        <v>22</v>
      </c>
      <c r="I144" s="2" t="s">
        <v>526</v>
      </c>
      <c r="J144" s="3" t="str">
        <f>HYPERLINK("https://www.boe.es/gazeta/dias/1830/05/06/pdfs/GMD-1830-54.pdf#page=1","Abrir facsímil")</f>
        <v>Abrir facsímil</v>
      </c>
      <c r="K144" s="3" t="s">
        <v>24</v>
      </c>
    </row>
    <row r="145" spans="1:11" ht="42" customHeight="1">
      <c r="A145" s="2" t="s">
        <v>527</v>
      </c>
      <c r="B145" s="2" t="s">
        <v>527</v>
      </c>
      <c r="C145" s="2" t="s">
        <v>17</v>
      </c>
      <c r="D145" s="2" t="s">
        <v>18</v>
      </c>
      <c r="E145" s="5" t="s">
        <v>528</v>
      </c>
      <c r="F145" s="3" t="s">
        <v>529</v>
      </c>
      <c r="G145" s="3" t="s">
        <v>30</v>
      </c>
      <c r="H145" s="2" t="s">
        <v>22</v>
      </c>
      <c r="I145" s="2" t="s">
        <v>530</v>
      </c>
      <c r="J145" s="3" t="str">
        <f>HYPERLINK("https://www.boe.es/gazeta/dias/1830/07/13/pdfs/GMD-1830-84.pdf#page=2","Abrir facsímil")</f>
        <v>Abrir facsímil</v>
      </c>
      <c r="K145" s="3" t="s">
        <v>24</v>
      </c>
    </row>
    <row r="146" spans="1:11" ht="42" customHeight="1">
      <c r="A146" s="2" t="s">
        <v>531</v>
      </c>
      <c r="B146" s="2" t="s">
        <v>531</v>
      </c>
      <c r="C146" s="2" t="s">
        <v>43</v>
      </c>
      <c r="D146" s="2" t="s">
        <v>44</v>
      </c>
      <c r="E146" s="5" t="s">
        <v>532</v>
      </c>
      <c r="F146" s="3" t="s">
        <v>533</v>
      </c>
      <c r="G146" s="3" t="s">
        <v>90</v>
      </c>
      <c r="H146" s="2" t="s">
        <v>22</v>
      </c>
      <c r="I146" s="2" t="s">
        <v>534</v>
      </c>
      <c r="J146" s="3" t="str">
        <f>HYPERLINK("https://www.boe.es/gazeta/dias/1830/01/19/pdfs/GMD-1830-8.pdf#page=4","Abrir facsímil")</f>
        <v>Abrir facsímil</v>
      </c>
      <c r="K146" s="3" t="s">
        <v>24</v>
      </c>
    </row>
    <row r="147" spans="1:11" ht="42" customHeight="1">
      <c r="A147" s="2" t="s">
        <v>531</v>
      </c>
      <c r="B147" s="2" t="s">
        <v>531</v>
      </c>
      <c r="C147" s="2" t="s">
        <v>27</v>
      </c>
      <c r="D147" s="2" t="s">
        <v>18</v>
      </c>
      <c r="E147" s="5" t="s">
        <v>502</v>
      </c>
      <c r="F147" s="3" t="s">
        <v>503</v>
      </c>
      <c r="G147" s="3" t="s">
        <v>21</v>
      </c>
      <c r="H147" s="2" t="s">
        <v>22</v>
      </c>
      <c r="I147" s="2" t="s">
        <v>535</v>
      </c>
      <c r="J147" s="3" t="str">
        <f>HYPERLINK("https://www.boe.es/gazeta/dias/1830/09/18/pdfs/GMD-1830-113.pdf#page=3","Abrir facsímil")</f>
        <v>Abrir facsímil</v>
      </c>
      <c r="K147" s="3" t="s">
        <v>24</v>
      </c>
    </row>
    <row r="148" spans="1:11" ht="42" customHeight="1">
      <c r="A148" s="2" t="s">
        <v>536</v>
      </c>
      <c r="B148" s="2" t="s">
        <v>537</v>
      </c>
      <c r="C148" s="2" t="s">
        <v>17</v>
      </c>
      <c r="D148" s="2" t="s">
        <v>18</v>
      </c>
      <c r="E148" s="5" t="s">
        <v>45</v>
      </c>
      <c r="F148" s="3" t="s">
        <v>46</v>
      </c>
      <c r="G148" s="3" t="s">
        <v>21</v>
      </c>
      <c r="H148" s="2" t="s">
        <v>31</v>
      </c>
      <c r="I148" s="2" t="s">
        <v>538</v>
      </c>
      <c r="J148" s="3" t="str">
        <f>HYPERLINK("https://www.boe.es/gazeta/dias/1830/01/05/pdfs/GMD-1830-2.pdf#page=3","Abrir facsímil")</f>
        <v>Abrir facsímil</v>
      </c>
      <c r="K148" s="3" t="s">
        <v>33</v>
      </c>
    </row>
    <row r="149" spans="1:11" ht="42" customHeight="1">
      <c r="A149" s="2" t="s">
        <v>539</v>
      </c>
      <c r="B149" s="2" t="s">
        <v>540</v>
      </c>
      <c r="C149" s="2" t="s">
        <v>43</v>
      </c>
      <c r="D149" s="2" t="s">
        <v>44</v>
      </c>
      <c r="E149" s="5" t="s">
        <v>153</v>
      </c>
      <c r="F149" s="3" t="s">
        <v>154</v>
      </c>
      <c r="G149" s="3" t="s">
        <v>21</v>
      </c>
      <c r="H149" s="2" t="s">
        <v>22</v>
      </c>
      <c r="I149" s="2" t="s">
        <v>541</v>
      </c>
      <c r="J149" s="3" t="str">
        <f>HYPERLINK("https://www.boe.es/gazeta/dias/1830/07/22/pdfs/GMD-1830-88.pdf#page=3","Abrir facsímil")</f>
        <v>Abrir facsímil</v>
      </c>
      <c r="K149" s="3" t="s">
        <v>24</v>
      </c>
    </row>
    <row r="150" spans="1:11" ht="42" customHeight="1">
      <c r="A150" s="2" t="s">
        <v>542</v>
      </c>
      <c r="B150" s="2" t="s">
        <v>543</v>
      </c>
      <c r="C150" s="2" t="s">
        <v>36</v>
      </c>
      <c r="D150" s="2" t="s">
        <v>37</v>
      </c>
      <c r="E150" s="5" t="s">
        <v>211</v>
      </c>
      <c r="F150" s="3" t="s">
        <v>212</v>
      </c>
      <c r="G150" s="3" t="s">
        <v>52</v>
      </c>
      <c r="H150" s="2" t="s">
        <v>22</v>
      </c>
      <c r="I150" s="2" t="s">
        <v>544</v>
      </c>
      <c r="J150" s="3" t="str">
        <f>HYPERLINK("https://www.boe.es/gazeta/dias/1830/04/15/pdfs/GMD-1830-45.pdf#page=1","Abrir facsímil")</f>
        <v>Abrir facsímil</v>
      </c>
      <c r="K150" s="3" t="s">
        <v>24</v>
      </c>
    </row>
    <row r="151" spans="1:11" ht="42" customHeight="1">
      <c r="A151" s="2" t="s">
        <v>545</v>
      </c>
      <c r="B151" s="2" t="s">
        <v>546</v>
      </c>
      <c r="C151" s="2" t="s">
        <v>36</v>
      </c>
      <c r="D151" s="2" t="s">
        <v>37</v>
      </c>
      <c r="E151" s="5" t="s">
        <v>38</v>
      </c>
      <c r="F151" s="3" t="s">
        <v>39</v>
      </c>
      <c r="G151" s="3" t="s">
        <v>21</v>
      </c>
      <c r="H151" s="2" t="s">
        <v>31</v>
      </c>
      <c r="I151" s="2" t="s">
        <v>547</v>
      </c>
      <c r="J151" s="3" t="str">
        <f>HYPERLINK("https://www.boe.es/gazeta/dias/1830/06/17/pdfs/GMD-1830-73.pdf#page=3","Abrir facsímil")</f>
        <v>Abrir facsímil</v>
      </c>
      <c r="K151" s="3" t="s">
        <v>33</v>
      </c>
    </row>
    <row r="152" spans="1:11" ht="42" customHeight="1">
      <c r="A152" s="2" t="s">
        <v>548</v>
      </c>
      <c r="B152" s="2" t="s">
        <v>549</v>
      </c>
      <c r="C152" s="2" t="s">
        <v>55</v>
      </c>
      <c r="D152" s="2" t="s">
        <v>18</v>
      </c>
      <c r="E152" s="5" t="s">
        <v>180</v>
      </c>
      <c r="F152" s="3" t="s">
        <v>181</v>
      </c>
      <c r="G152" s="3" t="s">
        <v>90</v>
      </c>
      <c r="H152" s="2" t="s">
        <v>31</v>
      </c>
      <c r="I152" s="2" t="s">
        <v>550</v>
      </c>
      <c r="J152" s="3" t="str">
        <f>HYPERLINK("https://www.boe.es/gazeta/dias/1830/12/11/pdfs/GMD-1830-151.pdf#page=4","Abrir facsímil")</f>
        <v>Abrir facsímil</v>
      </c>
      <c r="K152" s="3" t="s">
        <v>33</v>
      </c>
    </row>
    <row r="153" spans="1:11" ht="42" customHeight="1">
      <c r="A153" s="2" t="s">
        <v>551</v>
      </c>
      <c r="B153" s="2" t="s">
        <v>552</v>
      </c>
      <c r="C153" s="2" t="s">
        <v>17</v>
      </c>
      <c r="D153" s="2" t="s">
        <v>18</v>
      </c>
      <c r="E153" s="5" t="s">
        <v>553</v>
      </c>
      <c r="F153" s="3" t="s">
        <v>554</v>
      </c>
      <c r="G153" s="3" t="s">
        <v>90</v>
      </c>
      <c r="H153" s="2" t="s">
        <v>31</v>
      </c>
      <c r="I153" s="2" t="s">
        <v>555</v>
      </c>
      <c r="J153" s="3" t="str">
        <f>HYPERLINK("https://www.boe.es/gazeta/dias/1830/01/16/pdfs/GMD-1830-7.pdf#page=4","Abrir facsímil")</f>
        <v>Abrir facsímil</v>
      </c>
      <c r="K153" s="3" t="s">
        <v>33</v>
      </c>
    </row>
    <row r="154" spans="1:11" ht="42" customHeight="1">
      <c r="A154" s="2" t="s">
        <v>556</v>
      </c>
      <c r="B154" s="2" t="s">
        <v>557</v>
      </c>
      <c r="C154" s="2" t="s">
        <v>17</v>
      </c>
      <c r="D154" s="2" t="s">
        <v>18</v>
      </c>
      <c r="E154" s="5" t="s">
        <v>263</v>
      </c>
      <c r="F154" s="3" t="s">
        <v>264</v>
      </c>
      <c r="G154" s="3" t="s">
        <v>90</v>
      </c>
      <c r="H154" s="2" t="s">
        <v>22</v>
      </c>
      <c r="I154" s="2" t="s">
        <v>558</v>
      </c>
      <c r="J154" s="3" t="str">
        <f>HYPERLINK("https://www.boe.es/gazeta/dias/1830/07/03/pdfs/GMD-1830-80.pdf#page=4","Abrir facsímil")</f>
        <v>Abrir facsímil</v>
      </c>
      <c r="K154" s="3" t="s">
        <v>24</v>
      </c>
    </row>
    <row r="155" spans="1:11" ht="42" customHeight="1">
      <c r="A155" s="2" t="s">
        <v>559</v>
      </c>
      <c r="B155" s="2" t="s">
        <v>560</v>
      </c>
      <c r="C155" s="2" t="s">
        <v>109</v>
      </c>
      <c r="D155" s="2" t="s">
        <v>18</v>
      </c>
      <c r="E155" s="5" t="s">
        <v>561</v>
      </c>
      <c r="F155" s="3" t="s">
        <v>562</v>
      </c>
      <c r="G155" s="3" t="s">
        <v>90</v>
      </c>
      <c r="H155" s="2" t="s">
        <v>31</v>
      </c>
      <c r="I155" s="2" t="s">
        <v>563</v>
      </c>
      <c r="J155" s="3" t="str">
        <f>HYPERLINK("https://www.boe.es/gazeta/dias/1830/10/09/pdfs/GMD-1830-122.pdf#page=4","Abrir facsímil")</f>
        <v>Abrir facsímil</v>
      </c>
      <c r="K155" s="3" t="s">
        <v>33</v>
      </c>
    </row>
    <row r="156" spans="1:11" ht="42" customHeight="1">
      <c r="A156" s="2" t="s">
        <v>564</v>
      </c>
      <c r="B156" s="2" t="s">
        <v>565</v>
      </c>
      <c r="C156" s="2" t="s">
        <v>27</v>
      </c>
      <c r="D156" s="2" t="s">
        <v>18</v>
      </c>
      <c r="E156" s="5" t="s">
        <v>566</v>
      </c>
      <c r="F156" s="3" t="s">
        <v>567</v>
      </c>
      <c r="G156" s="3" t="s">
        <v>90</v>
      </c>
      <c r="H156" s="2" t="s">
        <v>22</v>
      </c>
      <c r="I156" s="2" t="s">
        <v>568</v>
      </c>
      <c r="J156" s="3" t="str">
        <f>HYPERLINK("https://www.boe.es/gazeta/dias/1830/09/07/pdfs/GMD-1830-108.pdf#page=4","Abrir facsímil")</f>
        <v>Abrir facsímil</v>
      </c>
      <c r="K156" s="3" t="s">
        <v>24</v>
      </c>
    </row>
    <row r="157" spans="1:11" ht="42" customHeight="1">
      <c r="A157" s="2" t="s">
        <v>569</v>
      </c>
      <c r="B157" s="2" t="s">
        <v>569</v>
      </c>
      <c r="C157" s="2" t="s">
        <v>109</v>
      </c>
      <c r="D157" s="2" t="s">
        <v>18</v>
      </c>
      <c r="E157" s="5" t="s">
        <v>570</v>
      </c>
      <c r="F157" s="3" t="s">
        <v>571</v>
      </c>
      <c r="G157" s="3" t="s">
        <v>52</v>
      </c>
      <c r="H157" s="2" t="s">
        <v>22</v>
      </c>
      <c r="I157" s="2" t="s">
        <v>572</v>
      </c>
      <c r="J157" s="3" t="str">
        <f>HYPERLINK("https://www.boe.es/gazeta/dias/1830/07/10/pdfs/GMD-1830-83.pdf#page=1","Abrir facsímil")</f>
        <v>Abrir facsímil</v>
      </c>
      <c r="K157" s="3" t="s">
        <v>24</v>
      </c>
    </row>
    <row r="158" spans="1:11" ht="42" customHeight="1">
      <c r="A158" s="2" t="s">
        <v>573</v>
      </c>
      <c r="B158" s="2" t="s">
        <v>573</v>
      </c>
      <c r="C158" s="2" t="s">
        <v>36</v>
      </c>
      <c r="D158" s="2" t="s">
        <v>37</v>
      </c>
      <c r="E158" s="5" t="s">
        <v>309</v>
      </c>
      <c r="F158" s="3" t="s">
        <v>310</v>
      </c>
      <c r="G158" s="3" t="s">
        <v>311</v>
      </c>
      <c r="H158" s="2" t="s">
        <v>22</v>
      </c>
      <c r="I158" s="2" t="s">
        <v>574</v>
      </c>
      <c r="J158" s="3" t="str">
        <f>HYPERLINK("https://www.boe.es/gazeta/dias/1830/01/28/pdfs/GMD-1830-12.pdf#page=8","Abrir facsímil")</f>
        <v>Abrir facsímil</v>
      </c>
      <c r="K158" s="3" t="s">
        <v>24</v>
      </c>
    </row>
    <row r="159" spans="1:11" ht="42" customHeight="1">
      <c r="A159" s="2" t="s">
        <v>575</v>
      </c>
      <c r="B159" s="2" t="s">
        <v>575</v>
      </c>
      <c r="C159" s="2" t="s">
        <v>84</v>
      </c>
      <c r="D159" s="2" t="s">
        <v>18</v>
      </c>
      <c r="E159" s="5" t="s">
        <v>333</v>
      </c>
      <c r="F159" s="3" t="s">
        <v>334</v>
      </c>
      <c r="G159" s="3" t="s">
        <v>335</v>
      </c>
      <c r="H159" s="2" t="s">
        <v>22</v>
      </c>
      <c r="I159" s="2" t="s">
        <v>576</v>
      </c>
      <c r="J159" s="3" t="str">
        <f>HYPERLINK("https://www.boe.es/gazeta/dias/1830/06/08/pdfs/GMD-1830-69.pdf#page=4","Abrir facsímil")</f>
        <v>Abrir facsímil</v>
      </c>
      <c r="K159" s="3" t="s">
        <v>24</v>
      </c>
    </row>
    <row r="160" spans="1:11" ht="42" customHeight="1">
      <c r="A160" s="2" t="s">
        <v>577</v>
      </c>
      <c r="B160" s="2" t="s">
        <v>577</v>
      </c>
      <c r="C160" s="2" t="s">
        <v>17</v>
      </c>
      <c r="D160" s="2" t="s">
        <v>18</v>
      </c>
      <c r="E160" s="5" t="s">
        <v>263</v>
      </c>
      <c r="F160" s="3" t="s">
        <v>264</v>
      </c>
      <c r="G160" s="3" t="s">
        <v>90</v>
      </c>
      <c r="H160" s="2" t="s">
        <v>22</v>
      </c>
      <c r="I160" s="2" t="s">
        <v>578</v>
      </c>
      <c r="J160" s="3" t="str">
        <f>HYPERLINK("https://www.boe.es/gazeta/dias/1830/07/03/pdfs/GMD-1830-80.pdf#page=4","Abrir facsímil")</f>
        <v>Abrir facsímil</v>
      </c>
      <c r="K160" s="3" t="s">
        <v>24</v>
      </c>
    </row>
    <row r="161" spans="1:11" ht="42" customHeight="1">
      <c r="A161" s="2" t="s">
        <v>579</v>
      </c>
      <c r="B161" s="2" t="s">
        <v>579</v>
      </c>
      <c r="C161" s="2" t="s">
        <v>109</v>
      </c>
      <c r="D161" s="2" t="s">
        <v>18</v>
      </c>
      <c r="E161" s="5" t="s">
        <v>580</v>
      </c>
      <c r="F161" s="3" t="s">
        <v>581</v>
      </c>
      <c r="G161" s="3" t="s">
        <v>90</v>
      </c>
      <c r="H161" s="2" t="s">
        <v>22</v>
      </c>
      <c r="I161" s="2" t="s">
        <v>582</v>
      </c>
      <c r="J161" s="3" t="str">
        <f>HYPERLINK("https://www.boe.es/gazeta/dias/1830/09/30/pdfs/GMD-1830-118.pdf#page=4","Abrir facsímil")</f>
        <v>Abrir facsímil</v>
      </c>
      <c r="K161" s="3" t="s">
        <v>24</v>
      </c>
    </row>
    <row r="162" spans="1:11" ht="42" customHeight="1">
      <c r="A162" s="2" t="s">
        <v>583</v>
      </c>
      <c r="B162" s="2" t="s">
        <v>583</v>
      </c>
      <c r="C162" s="2" t="s">
        <v>17</v>
      </c>
      <c r="D162" s="2" t="s">
        <v>18</v>
      </c>
      <c r="E162" s="5" t="s">
        <v>309</v>
      </c>
      <c r="F162" s="3" t="s">
        <v>310</v>
      </c>
      <c r="G162" s="3" t="s">
        <v>311</v>
      </c>
      <c r="H162" s="2" t="s">
        <v>22</v>
      </c>
      <c r="I162" s="2" t="s">
        <v>584</v>
      </c>
      <c r="J162" s="3" t="str">
        <f>HYPERLINK("https://www.boe.es/gazeta/dias/1830/01/28/pdfs/GMD-1830-12.pdf#page=8","Abrir facsímil")</f>
        <v>Abrir facsímil</v>
      </c>
      <c r="K162" s="3" t="s">
        <v>24</v>
      </c>
    </row>
    <row r="163" spans="1:11" ht="42" customHeight="1">
      <c r="A163" s="2" t="s">
        <v>583</v>
      </c>
      <c r="B163" s="2" t="s">
        <v>583</v>
      </c>
      <c r="C163" s="2" t="s">
        <v>36</v>
      </c>
      <c r="D163" s="2" t="s">
        <v>37</v>
      </c>
      <c r="E163" s="5" t="s">
        <v>123</v>
      </c>
      <c r="F163" s="3" t="s">
        <v>124</v>
      </c>
      <c r="G163" s="3" t="s">
        <v>90</v>
      </c>
      <c r="H163" s="2" t="s">
        <v>22</v>
      </c>
      <c r="I163" s="2" t="s">
        <v>585</v>
      </c>
      <c r="J163" s="3" t="str">
        <f>HYPERLINK("https://www.boe.es/gazeta/dias/1830/03/02/pdfs/GMD-1830-26.pdf#page=4","Abrir facsímil")</f>
        <v>Abrir facsímil</v>
      </c>
      <c r="K163" s="3" t="s">
        <v>24</v>
      </c>
    </row>
    <row r="164" spans="1:11" ht="42" customHeight="1">
      <c r="A164" s="2" t="s">
        <v>583</v>
      </c>
      <c r="B164" s="2" t="s">
        <v>583</v>
      </c>
      <c r="C164" s="2" t="s">
        <v>27</v>
      </c>
      <c r="D164" s="2" t="s">
        <v>18</v>
      </c>
      <c r="E164" s="5" t="s">
        <v>305</v>
      </c>
      <c r="F164" s="3" t="s">
        <v>306</v>
      </c>
      <c r="G164" s="3" t="s">
        <v>90</v>
      </c>
      <c r="H164" s="2" t="s">
        <v>22</v>
      </c>
      <c r="I164" s="2" t="s">
        <v>586</v>
      </c>
      <c r="J164" s="3" t="str">
        <f>HYPERLINK("https://www.boe.es/gazeta/dias/1830/04/24/pdfs/GMD-1830-49.pdf#page=4","Abrir facsímil")</f>
        <v>Abrir facsímil</v>
      </c>
      <c r="K164" s="3" t="s">
        <v>24</v>
      </c>
    </row>
    <row r="165" spans="1:11" ht="42" customHeight="1">
      <c r="A165" s="2" t="s">
        <v>583</v>
      </c>
      <c r="B165" s="2" t="s">
        <v>583</v>
      </c>
      <c r="C165" s="2" t="s">
        <v>36</v>
      </c>
      <c r="D165" s="2" t="s">
        <v>37</v>
      </c>
      <c r="E165" s="5" t="s">
        <v>201</v>
      </c>
      <c r="F165" s="3" t="s">
        <v>202</v>
      </c>
      <c r="G165" s="3" t="s">
        <v>90</v>
      </c>
      <c r="H165" s="2" t="s">
        <v>22</v>
      </c>
      <c r="I165" s="2" t="s">
        <v>587</v>
      </c>
      <c r="J165" s="3" t="str">
        <f>HYPERLINK("https://www.boe.es/gazeta/dias/1830/09/16/pdfs/GMD-1830-112.pdf#page=4","Abrir facsímil")</f>
        <v>Abrir facsímil</v>
      </c>
      <c r="K165" s="3" t="s">
        <v>24</v>
      </c>
    </row>
    <row r="166" spans="1:11" ht="42" customHeight="1">
      <c r="A166" s="2" t="s">
        <v>583</v>
      </c>
      <c r="B166" s="2" t="s">
        <v>583</v>
      </c>
      <c r="C166" s="2" t="s">
        <v>84</v>
      </c>
      <c r="D166" s="2" t="s">
        <v>18</v>
      </c>
      <c r="E166" s="5" t="s">
        <v>175</v>
      </c>
      <c r="F166" s="3" t="s">
        <v>176</v>
      </c>
      <c r="G166" s="3" t="s">
        <v>30</v>
      </c>
      <c r="H166" s="2" t="s">
        <v>22</v>
      </c>
      <c r="I166" s="2" t="s">
        <v>588</v>
      </c>
      <c r="J166" s="3" t="str">
        <f>HYPERLINK("https://www.boe.es/gazeta/dias/1830/12/07/pdfs/GMD-1830-149.pdf#page=2","Abrir facsímil")</f>
        <v>Abrir facsímil</v>
      </c>
      <c r="K166" s="3" t="s">
        <v>24</v>
      </c>
    </row>
    <row r="167" spans="1:11" ht="42" customHeight="1">
      <c r="A167" s="2" t="s">
        <v>589</v>
      </c>
      <c r="B167" s="2" t="s">
        <v>590</v>
      </c>
      <c r="C167" s="2" t="s">
        <v>36</v>
      </c>
      <c r="D167" s="2" t="s">
        <v>37</v>
      </c>
      <c r="E167" s="5" t="s">
        <v>431</v>
      </c>
      <c r="F167" s="3" t="s">
        <v>432</v>
      </c>
      <c r="G167" s="3" t="s">
        <v>21</v>
      </c>
      <c r="H167" s="2" t="s">
        <v>22</v>
      </c>
      <c r="I167" s="2" t="s">
        <v>591</v>
      </c>
      <c r="J167" s="3" t="str">
        <f>HYPERLINK("https://www.boe.es/gazeta/dias/1830/06/24/pdfs/GMD-1830-76.pdf#page=3","Abrir facsímil")</f>
        <v>Abrir facsímil</v>
      </c>
      <c r="K167" s="3" t="s">
        <v>24</v>
      </c>
    </row>
    <row r="168" spans="1:11" ht="42" customHeight="1">
      <c r="A168" s="2" t="s">
        <v>592</v>
      </c>
      <c r="B168" s="2" t="s">
        <v>593</v>
      </c>
      <c r="C168" s="2" t="s">
        <v>17</v>
      </c>
      <c r="D168" s="2" t="s">
        <v>18</v>
      </c>
      <c r="E168" s="5" t="s">
        <v>594</v>
      </c>
      <c r="F168" s="3" t="s">
        <v>595</v>
      </c>
      <c r="G168" s="3" t="s">
        <v>52</v>
      </c>
      <c r="H168" s="2" t="s">
        <v>22</v>
      </c>
      <c r="I168" s="2" t="s">
        <v>596</v>
      </c>
      <c r="J168" s="3" t="str">
        <f>HYPERLINK("https://www.boe.es/gazeta/dias/1830/10/28/pdfs/GMD-1830-130.pdf#page=1","Abrir facsímil")</f>
        <v>Abrir facsímil</v>
      </c>
      <c r="K168" s="3" t="s">
        <v>24</v>
      </c>
    </row>
    <row r="169" spans="1:11" ht="42" customHeight="1">
      <c r="A169" s="2" t="s">
        <v>597</v>
      </c>
      <c r="B169" s="2" t="s">
        <v>598</v>
      </c>
      <c r="C169" s="2" t="s">
        <v>43</v>
      </c>
      <c r="D169" s="2" t="s">
        <v>44</v>
      </c>
      <c r="E169" s="5" t="s">
        <v>320</v>
      </c>
      <c r="F169" s="3" t="s">
        <v>321</v>
      </c>
      <c r="G169" s="3" t="s">
        <v>21</v>
      </c>
      <c r="H169" s="2" t="s">
        <v>22</v>
      </c>
      <c r="I169" s="2" t="s">
        <v>599</v>
      </c>
      <c r="J169" s="3" t="str">
        <f>HYPERLINK("https://www.boe.es/gazeta/dias/1830/03/09/pdfs/GMD-1830-29.pdf#page=3","Abrir facsímil")</f>
        <v>Abrir facsímil</v>
      </c>
      <c r="K169" s="3" t="s">
        <v>24</v>
      </c>
    </row>
    <row r="170" spans="1:11" ht="42" customHeight="1">
      <c r="A170" s="2" t="s">
        <v>600</v>
      </c>
      <c r="B170" s="2" t="s">
        <v>601</v>
      </c>
      <c r="C170" s="2" t="s">
        <v>43</v>
      </c>
      <c r="D170" s="2" t="s">
        <v>44</v>
      </c>
      <c r="E170" s="5" t="s">
        <v>309</v>
      </c>
      <c r="F170" s="3" t="s">
        <v>310</v>
      </c>
      <c r="G170" s="3" t="s">
        <v>311</v>
      </c>
      <c r="H170" s="2" t="s">
        <v>22</v>
      </c>
      <c r="I170" s="2" t="s">
        <v>602</v>
      </c>
      <c r="J170" s="3" t="str">
        <f>HYPERLINK("https://www.boe.es/gazeta/dias/1830/01/28/pdfs/GMD-1830-12.pdf#page=8","Abrir facsímil")</f>
        <v>Abrir facsímil</v>
      </c>
      <c r="K170" s="3" t="s">
        <v>24</v>
      </c>
    </row>
    <row r="171" spans="1:11" ht="42" customHeight="1">
      <c r="A171" s="2" t="s">
        <v>603</v>
      </c>
      <c r="B171" s="2" t="s">
        <v>603</v>
      </c>
      <c r="C171" s="2" t="s">
        <v>43</v>
      </c>
      <c r="D171" s="2" t="s">
        <v>44</v>
      </c>
      <c r="E171" s="5" t="s">
        <v>320</v>
      </c>
      <c r="F171" s="3" t="s">
        <v>321</v>
      </c>
      <c r="G171" s="3" t="s">
        <v>21</v>
      </c>
      <c r="H171" s="2" t="s">
        <v>22</v>
      </c>
      <c r="I171" s="2" t="s">
        <v>604</v>
      </c>
      <c r="J171" s="3" t="str">
        <f>HYPERLINK("https://www.boe.es/gazeta/dias/1830/03/09/pdfs/GMD-1830-29.pdf#page=3","Abrir facsímil")</f>
        <v>Abrir facsímil</v>
      </c>
      <c r="K171" s="3" t="s">
        <v>24</v>
      </c>
    </row>
    <row r="172" spans="1:11" ht="42" customHeight="1">
      <c r="A172" s="2" t="s">
        <v>605</v>
      </c>
      <c r="B172" s="2" t="s">
        <v>606</v>
      </c>
      <c r="C172" s="2" t="s">
        <v>68</v>
      </c>
      <c r="D172" s="2" t="s">
        <v>18</v>
      </c>
      <c r="E172" s="5" t="s">
        <v>348</v>
      </c>
      <c r="F172" s="3" t="s">
        <v>349</v>
      </c>
      <c r="G172" s="3" t="s">
        <v>90</v>
      </c>
      <c r="H172" s="2" t="s">
        <v>22</v>
      </c>
      <c r="I172" s="2" t="s">
        <v>607</v>
      </c>
      <c r="J172" s="3" t="str">
        <f>HYPERLINK("https://www.boe.es/gazeta/dias/1830/01/30/pdfs/GMD-1830-13.pdf#page=4","Abrir facsímil")</f>
        <v>Abrir facsímil</v>
      </c>
      <c r="K172" s="3" t="s">
        <v>24</v>
      </c>
    </row>
    <row r="173" spans="1:11" ht="42" customHeight="1">
      <c r="A173" s="2" t="s">
        <v>608</v>
      </c>
      <c r="B173" s="2" t="s">
        <v>609</v>
      </c>
      <c r="C173" s="2" t="s">
        <v>36</v>
      </c>
      <c r="D173" s="2" t="s">
        <v>37</v>
      </c>
      <c r="E173" s="5" t="s">
        <v>211</v>
      </c>
      <c r="F173" s="3" t="s">
        <v>212</v>
      </c>
      <c r="G173" s="3" t="s">
        <v>90</v>
      </c>
      <c r="H173" s="2" t="s">
        <v>22</v>
      </c>
      <c r="I173" s="2" t="s">
        <v>610</v>
      </c>
      <c r="J173" s="3" t="str">
        <f>HYPERLINK("https://www.boe.es/gazeta/dias/1830/04/15/pdfs/GMD-1830-45.pdf#page=4","Abrir facsímil")</f>
        <v>Abrir facsímil</v>
      </c>
      <c r="K173" s="3" t="s">
        <v>24</v>
      </c>
    </row>
    <row r="174" spans="1:11" ht="42" customHeight="1">
      <c r="A174" s="2" t="s">
        <v>611</v>
      </c>
      <c r="B174" s="2" t="s">
        <v>611</v>
      </c>
      <c r="C174" s="2" t="s">
        <v>84</v>
      </c>
      <c r="D174" s="2" t="s">
        <v>18</v>
      </c>
      <c r="E174" s="5" t="s">
        <v>612</v>
      </c>
      <c r="F174" s="3" t="s">
        <v>613</v>
      </c>
      <c r="G174" s="3" t="s">
        <v>90</v>
      </c>
      <c r="H174" s="2" t="s">
        <v>22</v>
      </c>
      <c r="I174" s="2" t="s">
        <v>614</v>
      </c>
      <c r="J174" s="3" t="str">
        <f>HYPERLINK("https://www.boe.es/gazeta/dias/1830/09/25/pdfs/GMD-1830-116.pdf#page=4","Abrir facsímil")</f>
        <v>Abrir facsímil</v>
      </c>
      <c r="K174" s="3" t="s">
        <v>24</v>
      </c>
    </row>
    <row r="175" spans="1:11" ht="42" customHeight="1">
      <c r="A175" s="2" t="s">
        <v>615</v>
      </c>
      <c r="B175" s="2" t="s">
        <v>615</v>
      </c>
      <c r="C175" s="2" t="s">
        <v>36</v>
      </c>
      <c r="D175" s="2" t="s">
        <v>37</v>
      </c>
      <c r="E175" s="5" t="s">
        <v>616</v>
      </c>
      <c r="F175" s="3" t="s">
        <v>617</v>
      </c>
      <c r="G175" s="3" t="s">
        <v>90</v>
      </c>
      <c r="H175" s="2" t="s">
        <v>22</v>
      </c>
      <c r="I175" s="2" t="s">
        <v>618</v>
      </c>
      <c r="J175" s="3" t="str">
        <f>HYPERLINK("https://www.boe.es/gazeta/dias/1830/01/23/pdfs/GMD-1830-10.pdf#page=4","Abrir facsímil")</f>
        <v>Abrir facsímil</v>
      </c>
      <c r="K175" s="3" t="s">
        <v>24</v>
      </c>
    </row>
    <row r="176" spans="1:11" ht="42" customHeight="1">
      <c r="A176" s="2" t="s">
        <v>619</v>
      </c>
      <c r="B176" s="2" t="s">
        <v>620</v>
      </c>
      <c r="C176" s="2" t="s">
        <v>27</v>
      </c>
      <c r="D176" s="2" t="s">
        <v>18</v>
      </c>
      <c r="E176" s="5" t="s">
        <v>431</v>
      </c>
      <c r="F176" s="3" t="s">
        <v>432</v>
      </c>
      <c r="G176" s="3" t="s">
        <v>21</v>
      </c>
      <c r="H176" s="2" t="s">
        <v>22</v>
      </c>
      <c r="I176" s="2" t="s">
        <v>621</v>
      </c>
      <c r="J176" s="3" t="str">
        <f>HYPERLINK("https://www.boe.es/gazeta/dias/1830/06/24/pdfs/GMD-1830-76.pdf#page=3","Abrir facsímil")</f>
        <v>Abrir facsímil</v>
      </c>
      <c r="K176" s="3" t="s">
        <v>24</v>
      </c>
    </row>
    <row r="177" spans="1:11" ht="42" customHeight="1">
      <c r="A177" s="2" t="s">
        <v>622</v>
      </c>
      <c r="B177" s="2" t="s">
        <v>623</v>
      </c>
      <c r="C177" s="2" t="s">
        <v>27</v>
      </c>
      <c r="D177" s="2" t="s">
        <v>18</v>
      </c>
      <c r="E177" s="5" t="s">
        <v>624</v>
      </c>
      <c r="F177" s="3" t="s">
        <v>625</v>
      </c>
      <c r="G177" s="3" t="s">
        <v>90</v>
      </c>
      <c r="H177" s="2" t="s">
        <v>22</v>
      </c>
      <c r="I177" s="2" t="s">
        <v>626</v>
      </c>
      <c r="J177" s="3" t="str">
        <f>HYPERLINK("https://www.boe.es/gazeta/dias/1830/09/09/pdfs/GMD-1830-109.pdf#page=4","Abrir facsímil")</f>
        <v>Abrir facsímil</v>
      </c>
      <c r="K177" s="3" t="s">
        <v>24</v>
      </c>
    </row>
    <row r="178" spans="1:11" ht="42" customHeight="1">
      <c r="A178" s="2" t="s">
        <v>627</v>
      </c>
      <c r="B178" s="2" t="s">
        <v>628</v>
      </c>
      <c r="C178" s="2" t="s">
        <v>84</v>
      </c>
      <c r="D178" s="2" t="s">
        <v>18</v>
      </c>
      <c r="E178" s="5" t="s">
        <v>532</v>
      </c>
      <c r="F178" s="3" t="s">
        <v>533</v>
      </c>
      <c r="G178" s="3" t="s">
        <v>90</v>
      </c>
      <c r="H178" s="2" t="s">
        <v>22</v>
      </c>
      <c r="I178" s="2" t="s">
        <v>629</v>
      </c>
      <c r="J178" s="3" t="str">
        <f>HYPERLINK("https://www.boe.es/gazeta/dias/1830/01/19/pdfs/GMD-1830-8.pdf#page=4","Abrir facsímil")</f>
        <v>Abrir facsímil</v>
      </c>
      <c r="K178" s="3" t="s">
        <v>24</v>
      </c>
    </row>
    <row r="179" spans="1:11" ht="42" customHeight="1">
      <c r="A179" s="2" t="s">
        <v>630</v>
      </c>
      <c r="B179" s="2" t="s">
        <v>631</v>
      </c>
      <c r="C179" s="2" t="s">
        <v>36</v>
      </c>
      <c r="D179" s="2" t="s">
        <v>37</v>
      </c>
      <c r="E179" s="5" t="s">
        <v>632</v>
      </c>
      <c r="F179" s="3" t="s">
        <v>633</v>
      </c>
      <c r="G179" s="3" t="s">
        <v>21</v>
      </c>
      <c r="H179" s="2" t="s">
        <v>31</v>
      </c>
      <c r="I179" s="2" t="s">
        <v>634</v>
      </c>
      <c r="J179" s="3" t="str">
        <f>HYPERLINK("https://www.boe.es/gazeta/dias/1830/07/17/pdfs/GMD-1830-86.pdf#page=3","Abrir facsímil")</f>
        <v>Abrir facsímil</v>
      </c>
      <c r="K179" s="3" t="s">
        <v>33</v>
      </c>
    </row>
    <row r="180" spans="1:11" ht="42" customHeight="1">
      <c r="A180" s="2" t="s">
        <v>635</v>
      </c>
      <c r="B180" s="2" t="s">
        <v>636</v>
      </c>
      <c r="C180" s="2" t="s">
        <v>17</v>
      </c>
      <c r="D180" s="2" t="s">
        <v>18</v>
      </c>
      <c r="E180" s="5" t="s">
        <v>637</v>
      </c>
      <c r="F180" s="3" t="s">
        <v>638</v>
      </c>
      <c r="G180" s="3" t="s">
        <v>90</v>
      </c>
      <c r="H180" s="2" t="s">
        <v>22</v>
      </c>
      <c r="I180" s="2" t="s">
        <v>639</v>
      </c>
      <c r="J180" s="3" t="str">
        <f>HYPERLINK("https://www.boe.es/gazeta/dias/1830/08/28/pdfs/GMD-1830-104.pdf#page=4","Abrir facsímil")</f>
        <v>Abrir facsímil</v>
      </c>
      <c r="K180" s="3" t="s">
        <v>24</v>
      </c>
    </row>
    <row r="181" spans="1:11" ht="42" customHeight="1">
      <c r="A181" s="2" t="s">
        <v>640</v>
      </c>
      <c r="B181" s="2" t="s">
        <v>641</v>
      </c>
      <c r="C181" s="2" t="s">
        <v>43</v>
      </c>
      <c r="D181" s="2" t="s">
        <v>44</v>
      </c>
      <c r="E181" s="5" t="s">
        <v>45</v>
      </c>
      <c r="F181" s="3" t="s">
        <v>46</v>
      </c>
      <c r="G181" s="3" t="s">
        <v>90</v>
      </c>
      <c r="H181" s="2" t="s">
        <v>22</v>
      </c>
      <c r="I181" s="2" t="s">
        <v>642</v>
      </c>
      <c r="J181" s="3" t="str">
        <f>HYPERLINK("https://www.boe.es/gazeta/dias/1830/01/05/pdfs/GMD-1830-2.pdf#page=4","Abrir facsímil")</f>
        <v>Abrir facsímil</v>
      </c>
      <c r="K181" s="3" t="s">
        <v>24</v>
      </c>
    </row>
    <row r="182" spans="1:11" ht="42" customHeight="1">
      <c r="A182" s="2" t="s">
        <v>643</v>
      </c>
      <c r="B182" s="2" t="s">
        <v>644</v>
      </c>
      <c r="C182" s="2" t="s">
        <v>43</v>
      </c>
      <c r="D182" s="2" t="s">
        <v>44</v>
      </c>
      <c r="E182" s="5" t="s">
        <v>524</v>
      </c>
      <c r="F182" s="3" t="s">
        <v>525</v>
      </c>
      <c r="G182" s="3" t="s">
        <v>52</v>
      </c>
      <c r="H182" s="2" t="s">
        <v>22</v>
      </c>
      <c r="I182" s="2" t="s">
        <v>645</v>
      </c>
      <c r="J182" s="3" t="str">
        <f>HYPERLINK("https://www.boe.es/gazeta/dias/1830/05/06/pdfs/GMD-1830-54.pdf#page=1","Abrir facsímil")</f>
        <v>Abrir facsímil</v>
      </c>
      <c r="K182" s="3" t="s">
        <v>24</v>
      </c>
    </row>
    <row r="183" spans="1:11" ht="42" customHeight="1">
      <c r="A183" s="2" t="s">
        <v>646</v>
      </c>
      <c r="B183" s="2" t="s">
        <v>647</v>
      </c>
      <c r="C183" s="2" t="s">
        <v>36</v>
      </c>
      <c r="D183" s="2" t="s">
        <v>37</v>
      </c>
      <c r="E183" s="5" t="s">
        <v>648</v>
      </c>
      <c r="F183" s="3" t="s">
        <v>649</v>
      </c>
      <c r="G183" s="3" t="s">
        <v>90</v>
      </c>
      <c r="H183" s="2" t="s">
        <v>31</v>
      </c>
      <c r="I183" s="2" t="s">
        <v>650</v>
      </c>
      <c r="J183" s="3" t="str">
        <f>HYPERLINK("https://www.boe.es/gazeta/dias/1830/09/11/pdfs/GMD-1830-110.pdf#page=4","Abrir facsímil")</f>
        <v>Abrir facsímil</v>
      </c>
      <c r="K183" s="3" t="s">
        <v>33</v>
      </c>
    </row>
    <row r="184" spans="1:11" ht="42" customHeight="1">
      <c r="A184" s="2" t="s">
        <v>651</v>
      </c>
      <c r="B184" s="2" t="s">
        <v>652</v>
      </c>
      <c r="C184" s="2" t="s">
        <v>109</v>
      </c>
      <c r="D184" s="2" t="s">
        <v>18</v>
      </c>
      <c r="E184" s="5" t="s">
        <v>653</v>
      </c>
      <c r="F184" s="3" t="s">
        <v>654</v>
      </c>
      <c r="G184" s="3" t="s">
        <v>90</v>
      </c>
      <c r="H184" s="2" t="s">
        <v>22</v>
      </c>
      <c r="I184" s="2" t="s">
        <v>655</v>
      </c>
      <c r="J184" s="3" t="str">
        <f>HYPERLINK("https://www.boe.es/gazeta/dias/1830/10/02/pdfs/GMD-1830-119.pdf#page=4","Abrir facsímil")</f>
        <v>Abrir facsímil</v>
      </c>
      <c r="K184" s="3" t="s">
        <v>24</v>
      </c>
    </row>
    <row r="185" spans="1:11" ht="42" customHeight="1">
      <c r="A185" s="2" t="s">
        <v>656</v>
      </c>
      <c r="B185" s="2" t="s">
        <v>657</v>
      </c>
      <c r="C185" s="2" t="s">
        <v>43</v>
      </c>
      <c r="D185" s="2" t="s">
        <v>44</v>
      </c>
      <c r="E185" s="5" t="s">
        <v>333</v>
      </c>
      <c r="F185" s="3" t="s">
        <v>334</v>
      </c>
      <c r="G185" s="3" t="s">
        <v>52</v>
      </c>
      <c r="H185" s="2" t="s">
        <v>22</v>
      </c>
      <c r="I185" s="2" t="s">
        <v>658</v>
      </c>
      <c r="J185" s="3" t="str">
        <f>HYPERLINK("https://www.boe.es/gazeta/dias/1830/06/08/pdfs/GMD-1830-69.pdf#page=1","Abrir facsímil")</f>
        <v>Abrir facsímil</v>
      </c>
      <c r="K185" s="3" t="s">
        <v>24</v>
      </c>
    </row>
    <row r="186" spans="1:11" ht="42" customHeight="1">
      <c r="A186" s="2" t="s">
        <v>659</v>
      </c>
      <c r="B186" s="2" t="s">
        <v>660</v>
      </c>
      <c r="C186" s="2" t="s">
        <v>36</v>
      </c>
      <c r="D186" s="2" t="s">
        <v>37</v>
      </c>
      <c r="E186" s="5" t="s">
        <v>648</v>
      </c>
      <c r="F186" s="3" t="s">
        <v>649</v>
      </c>
      <c r="G186" s="3" t="s">
        <v>21</v>
      </c>
      <c r="H186" s="2" t="s">
        <v>22</v>
      </c>
      <c r="I186" s="2" t="s">
        <v>661</v>
      </c>
      <c r="J186" s="3" t="str">
        <f>HYPERLINK("https://www.boe.es/gazeta/dias/1830/09/11/pdfs/GMD-1830-110.pdf#page=3","Abrir facsímil")</f>
        <v>Abrir facsímil</v>
      </c>
      <c r="K186" s="3" t="s">
        <v>24</v>
      </c>
    </row>
    <row r="187" spans="1:11" ht="42" customHeight="1">
      <c r="A187" s="2" t="s">
        <v>662</v>
      </c>
      <c r="B187" s="2" t="s">
        <v>662</v>
      </c>
      <c r="C187" s="2" t="s">
        <v>36</v>
      </c>
      <c r="D187" s="2" t="s">
        <v>37</v>
      </c>
      <c r="E187" s="5" t="s">
        <v>616</v>
      </c>
      <c r="F187" s="3" t="s">
        <v>617</v>
      </c>
      <c r="G187" s="3" t="s">
        <v>90</v>
      </c>
      <c r="H187" s="2" t="s">
        <v>22</v>
      </c>
      <c r="I187" s="2" t="s">
        <v>663</v>
      </c>
      <c r="J187" s="3" t="str">
        <f>HYPERLINK("https://www.boe.es/gazeta/dias/1830/01/23/pdfs/GMD-1830-10.pdf#page=4","Abrir facsímil")</f>
        <v>Abrir facsímil</v>
      </c>
      <c r="K187" s="3" t="s">
        <v>24</v>
      </c>
    </row>
    <row r="188" spans="1:11" ht="42" customHeight="1">
      <c r="A188" s="2" t="s">
        <v>664</v>
      </c>
      <c r="B188" s="2" t="s">
        <v>665</v>
      </c>
      <c r="C188" s="2" t="s">
        <v>36</v>
      </c>
      <c r="D188" s="2" t="s">
        <v>37</v>
      </c>
      <c r="E188" s="5" t="s">
        <v>616</v>
      </c>
      <c r="F188" s="3" t="s">
        <v>617</v>
      </c>
      <c r="G188" s="3" t="s">
        <v>21</v>
      </c>
      <c r="H188" s="2" t="s">
        <v>22</v>
      </c>
      <c r="I188" s="2" t="s">
        <v>666</v>
      </c>
      <c r="J188" s="3" t="str">
        <f>HYPERLINK("https://www.boe.es/gazeta/dias/1830/01/23/pdfs/GMD-1830-10.pdf#page=3","Abrir facsímil")</f>
        <v>Abrir facsímil</v>
      </c>
      <c r="K188" s="3" t="s">
        <v>24</v>
      </c>
    </row>
    <row r="189" spans="1:11" ht="42" customHeight="1">
      <c r="A189" s="2" t="s">
        <v>667</v>
      </c>
      <c r="B189" s="2" t="s">
        <v>668</v>
      </c>
      <c r="C189" s="2" t="s">
        <v>84</v>
      </c>
      <c r="D189" s="2" t="s">
        <v>18</v>
      </c>
      <c r="E189" s="5" t="s">
        <v>616</v>
      </c>
      <c r="F189" s="3" t="s">
        <v>617</v>
      </c>
      <c r="G189" s="3" t="s">
        <v>90</v>
      </c>
      <c r="H189" s="2" t="s">
        <v>22</v>
      </c>
      <c r="I189" s="2" t="s">
        <v>669</v>
      </c>
      <c r="J189" s="3" t="str">
        <f>HYPERLINK("https://www.boe.es/gazeta/dias/1830/01/23/pdfs/GMD-1830-10.pdf#page=4","Abrir facsímil")</f>
        <v>Abrir facsímil</v>
      </c>
      <c r="K189" s="3" t="s">
        <v>24</v>
      </c>
    </row>
    <row r="190" spans="1:11" ht="42" customHeight="1">
      <c r="A190" s="2" t="s">
        <v>670</v>
      </c>
      <c r="B190" s="2" t="s">
        <v>671</v>
      </c>
      <c r="C190" s="2" t="s">
        <v>36</v>
      </c>
      <c r="D190" s="2" t="s">
        <v>37</v>
      </c>
      <c r="E190" s="5" t="s">
        <v>616</v>
      </c>
      <c r="F190" s="3" t="s">
        <v>617</v>
      </c>
      <c r="G190" s="3" t="s">
        <v>90</v>
      </c>
      <c r="H190" s="2" t="s">
        <v>22</v>
      </c>
      <c r="I190" s="2" t="s">
        <v>672</v>
      </c>
      <c r="J190" s="3" t="str">
        <f>HYPERLINK("https://www.boe.es/gazeta/dias/1830/01/23/pdfs/GMD-1830-10.pdf#page=4","Abrir facsímil")</f>
        <v>Abrir facsímil</v>
      </c>
      <c r="K190" s="3" t="s">
        <v>24</v>
      </c>
    </row>
    <row r="191" spans="1:11" ht="42" customHeight="1">
      <c r="A191" s="2" t="s">
        <v>673</v>
      </c>
      <c r="B191" s="2" t="s">
        <v>674</v>
      </c>
      <c r="C191" s="2" t="s">
        <v>36</v>
      </c>
      <c r="D191" s="2" t="s">
        <v>37</v>
      </c>
      <c r="E191" s="5" t="s">
        <v>616</v>
      </c>
      <c r="F191" s="3" t="s">
        <v>617</v>
      </c>
      <c r="G191" s="3" t="s">
        <v>21</v>
      </c>
      <c r="H191" s="2" t="s">
        <v>22</v>
      </c>
      <c r="I191" s="2" t="s">
        <v>675</v>
      </c>
      <c r="J191" s="3" t="str">
        <f>HYPERLINK("https://www.boe.es/gazeta/dias/1830/01/23/pdfs/GMD-1830-10.pdf#page=3","Abrir facsímil")</f>
        <v>Abrir facsímil</v>
      </c>
      <c r="K191" s="3" t="s">
        <v>24</v>
      </c>
    </row>
    <row r="192" spans="1:11" ht="42" customHeight="1">
      <c r="A192" s="2" t="s">
        <v>676</v>
      </c>
      <c r="B192" s="2" t="s">
        <v>677</v>
      </c>
      <c r="C192" s="2" t="s">
        <v>43</v>
      </c>
      <c r="D192" s="2" t="s">
        <v>44</v>
      </c>
      <c r="E192" s="5" t="s">
        <v>333</v>
      </c>
      <c r="F192" s="3" t="s">
        <v>334</v>
      </c>
      <c r="G192" s="3" t="s">
        <v>52</v>
      </c>
      <c r="H192" s="2" t="s">
        <v>22</v>
      </c>
      <c r="I192" s="2" t="s">
        <v>678</v>
      </c>
      <c r="J192" s="3" t="str">
        <f>HYPERLINK("https://www.boe.es/gazeta/dias/1830/06/08/pdfs/GMD-1830-69.pdf#page=1","Abrir facsímil")</f>
        <v>Abrir facsímil</v>
      </c>
      <c r="K192" s="3" t="s">
        <v>24</v>
      </c>
    </row>
    <row r="193" spans="1:11" ht="42" customHeight="1">
      <c r="A193" s="2" t="s">
        <v>679</v>
      </c>
      <c r="B193" s="2" t="s">
        <v>679</v>
      </c>
      <c r="C193" s="2" t="s">
        <v>36</v>
      </c>
      <c r="D193" s="2" t="s">
        <v>37</v>
      </c>
      <c r="E193" s="5" t="s">
        <v>680</v>
      </c>
      <c r="F193" s="3" t="s">
        <v>681</v>
      </c>
      <c r="G193" s="3" t="s">
        <v>30</v>
      </c>
      <c r="H193" s="2" t="s">
        <v>22</v>
      </c>
      <c r="I193" s="2" t="s">
        <v>682</v>
      </c>
      <c r="J193" s="3" t="str">
        <f>HYPERLINK("https://www.boe.es/gazeta/dias/1830/08/17/pdfs/GMD-1830-99.pdf#page=2","Abrir facsímil")</f>
        <v>Abrir facsímil</v>
      </c>
      <c r="K193" s="3" t="s">
        <v>24</v>
      </c>
    </row>
    <row r="194" spans="1:11" ht="42" customHeight="1">
      <c r="A194" s="2" t="s">
        <v>683</v>
      </c>
      <c r="B194" s="2" t="s">
        <v>683</v>
      </c>
      <c r="C194" s="2" t="s">
        <v>36</v>
      </c>
      <c r="D194" s="2" t="s">
        <v>37</v>
      </c>
      <c r="E194" s="5" t="s">
        <v>502</v>
      </c>
      <c r="F194" s="3" t="s">
        <v>503</v>
      </c>
      <c r="G194" s="3" t="s">
        <v>21</v>
      </c>
      <c r="H194" s="2" t="s">
        <v>22</v>
      </c>
      <c r="I194" s="2" t="s">
        <v>684</v>
      </c>
      <c r="J194" s="3" t="str">
        <f>HYPERLINK("https://www.boe.es/gazeta/dias/1830/09/18/pdfs/GMD-1830-113.pdf#page=3","Abrir facsímil")</f>
        <v>Abrir facsímil</v>
      </c>
      <c r="K194" s="3" t="s">
        <v>24</v>
      </c>
    </row>
    <row r="195" spans="1:11" ht="42" customHeight="1">
      <c r="A195" s="2" t="s">
        <v>685</v>
      </c>
      <c r="B195" s="2" t="s">
        <v>686</v>
      </c>
      <c r="C195" s="2" t="s">
        <v>36</v>
      </c>
      <c r="D195" s="2" t="s">
        <v>37</v>
      </c>
      <c r="E195" s="5" t="s">
        <v>687</v>
      </c>
      <c r="F195" s="3" t="s">
        <v>688</v>
      </c>
      <c r="G195" s="3" t="s">
        <v>21</v>
      </c>
      <c r="H195" s="2" t="s">
        <v>31</v>
      </c>
      <c r="I195" s="2" t="s">
        <v>689</v>
      </c>
      <c r="J195" s="3" t="str">
        <f>HYPERLINK("https://www.boe.es/gazeta/dias/1830/06/10/pdfs/GMD-1830-70.pdf#page=3","Abrir facsímil")</f>
        <v>Abrir facsímil</v>
      </c>
      <c r="K195" s="3" t="s">
        <v>33</v>
      </c>
    </row>
    <row r="196" spans="1:11" ht="42" customHeight="1">
      <c r="A196" s="2" t="s">
        <v>690</v>
      </c>
      <c r="B196" s="2" t="s">
        <v>691</v>
      </c>
      <c r="C196" s="2" t="s">
        <v>84</v>
      </c>
      <c r="D196" s="2" t="s">
        <v>18</v>
      </c>
      <c r="E196" s="5" t="s">
        <v>185</v>
      </c>
      <c r="F196" s="3" t="s">
        <v>186</v>
      </c>
      <c r="G196" s="3" t="s">
        <v>187</v>
      </c>
      <c r="H196" s="2" t="s">
        <v>22</v>
      </c>
      <c r="I196" s="2" t="s">
        <v>692</v>
      </c>
      <c r="J196" s="3" t="str">
        <f>HYPERLINK("https://www.boe.es/gazeta/dias/1830/01/12/pdfs/GMD-1830-5.pdf#page=3","Abrir facsímil")</f>
        <v>Abrir facsímil</v>
      </c>
      <c r="K196" s="3" t="s">
        <v>24</v>
      </c>
    </row>
    <row r="197" spans="1:11" ht="42" customHeight="1">
      <c r="A197" s="2" t="s">
        <v>693</v>
      </c>
      <c r="B197" s="2" t="s">
        <v>694</v>
      </c>
      <c r="C197" s="2" t="s">
        <v>27</v>
      </c>
      <c r="D197" s="2" t="s">
        <v>18</v>
      </c>
      <c r="E197" s="5" t="s">
        <v>185</v>
      </c>
      <c r="F197" s="3" t="s">
        <v>186</v>
      </c>
      <c r="G197" s="3" t="s">
        <v>206</v>
      </c>
      <c r="H197" s="2" t="s">
        <v>22</v>
      </c>
      <c r="I197" s="2" t="s">
        <v>695</v>
      </c>
      <c r="J197" s="3" t="str">
        <f>HYPERLINK("https://www.boe.es/gazeta/dias/1830/01/12/pdfs/GMD-1830-5.pdf#page=4","Abrir facsímil")</f>
        <v>Abrir facsímil</v>
      </c>
      <c r="K197" s="3" t="s">
        <v>24</v>
      </c>
    </row>
    <row r="198" spans="1:11" ht="42" customHeight="1">
      <c r="A198" s="2" t="s">
        <v>696</v>
      </c>
      <c r="B198" s="2" t="s">
        <v>697</v>
      </c>
      <c r="C198" s="2" t="s">
        <v>17</v>
      </c>
      <c r="D198" s="2" t="s">
        <v>18</v>
      </c>
      <c r="E198" s="5" t="s">
        <v>289</v>
      </c>
      <c r="F198" s="3" t="s">
        <v>290</v>
      </c>
      <c r="G198" s="3" t="s">
        <v>30</v>
      </c>
      <c r="H198" s="2" t="s">
        <v>22</v>
      </c>
      <c r="I198" s="2" t="s">
        <v>698</v>
      </c>
      <c r="J198" s="3" t="str">
        <f>HYPERLINK("https://www.boe.es/gazeta/dias/1830/07/06/pdfs/GMD-1830-81.pdf#page=2","Abrir facsímil")</f>
        <v>Abrir facsímil</v>
      </c>
      <c r="K198" s="3" t="s">
        <v>24</v>
      </c>
    </row>
    <row r="199" spans="1:11" ht="42" customHeight="1">
      <c r="A199" s="2" t="s">
        <v>699</v>
      </c>
      <c r="B199" s="2" t="s">
        <v>700</v>
      </c>
      <c r="C199" s="2" t="s">
        <v>36</v>
      </c>
      <c r="D199" s="2" t="s">
        <v>37</v>
      </c>
      <c r="E199" s="5" t="s">
        <v>648</v>
      </c>
      <c r="F199" s="3" t="s">
        <v>649</v>
      </c>
      <c r="G199" s="3" t="s">
        <v>90</v>
      </c>
      <c r="H199" s="2" t="s">
        <v>22</v>
      </c>
      <c r="I199" s="2" t="s">
        <v>701</v>
      </c>
      <c r="J199" s="3" t="str">
        <f>HYPERLINK("https://www.boe.es/gazeta/dias/1830/09/11/pdfs/GMD-1830-110.pdf#page=4","Abrir facsímil")</f>
        <v>Abrir facsímil</v>
      </c>
      <c r="K199" s="3" t="s">
        <v>24</v>
      </c>
    </row>
    <row r="200" spans="1:11" ht="42" customHeight="1">
      <c r="A200" s="2" t="s">
        <v>702</v>
      </c>
      <c r="B200" s="2" t="s">
        <v>702</v>
      </c>
      <c r="C200" s="2" t="s">
        <v>36</v>
      </c>
      <c r="D200" s="2" t="s">
        <v>37</v>
      </c>
      <c r="E200" s="5" t="s">
        <v>491</v>
      </c>
      <c r="F200" s="3" t="s">
        <v>492</v>
      </c>
      <c r="G200" s="3" t="s">
        <v>30</v>
      </c>
      <c r="H200" s="2" t="s">
        <v>22</v>
      </c>
      <c r="I200" s="2" t="s">
        <v>703</v>
      </c>
      <c r="J200" s="3" t="str">
        <f>HYPERLINK("https://www.boe.es/gazeta/dias/1830/11/13/pdfs/GMD-1830-138.pdf#page=2","Abrir facsímil")</f>
        <v>Abrir facsímil</v>
      </c>
      <c r="K200" s="3" t="s">
        <v>24</v>
      </c>
    </row>
    <row r="201" spans="1:11" ht="42" customHeight="1">
      <c r="A201" s="2" t="s">
        <v>704</v>
      </c>
      <c r="B201" s="2" t="s">
        <v>705</v>
      </c>
      <c r="C201" s="2" t="s">
        <v>43</v>
      </c>
      <c r="D201" s="2" t="s">
        <v>44</v>
      </c>
      <c r="E201" s="5" t="s">
        <v>687</v>
      </c>
      <c r="F201" s="3" t="s">
        <v>688</v>
      </c>
      <c r="G201" s="3" t="s">
        <v>52</v>
      </c>
      <c r="H201" s="2" t="s">
        <v>22</v>
      </c>
      <c r="I201" s="2" t="s">
        <v>706</v>
      </c>
      <c r="J201" s="3" t="str">
        <f>HYPERLINK("https://www.boe.es/gazeta/dias/1830/06/10/pdfs/GMD-1830-70.pdf#page=1","Abrir facsímil")</f>
        <v>Abrir facsímil</v>
      </c>
      <c r="K201" s="3" t="s">
        <v>24</v>
      </c>
    </row>
    <row r="202" spans="1:11" ht="42" customHeight="1">
      <c r="A202" s="2" t="s">
        <v>707</v>
      </c>
      <c r="B202" s="2" t="s">
        <v>707</v>
      </c>
      <c r="C202" s="2" t="s">
        <v>43</v>
      </c>
      <c r="D202" s="2" t="s">
        <v>44</v>
      </c>
      <c r="E202" s="5" t="s">
        <v>708</v>
      </c>
      <c r="F202" s="3" t="s">
        <v>709</v>
      </c>
      <c r="G202" s="3" t="s">
        <v>30</v>
      </c>
      <c r="H202" s="2" t="s">
        <v>22</v>
      </c>
      <c r="I202" s="2" t="s">
        <v>710</v>
      </c>
      <c r="J202" s="3" t="str">
        <f>HYPERLINK("https://www.boe.es/gazeta/dias/1830/09/28/pdfs/GMD-1830-117.pdf#page=2","Abrir facsímil")</f>
        <v>Abrir facsímil</v>
      </c>
      <c r="K202" s="3" t="s">
        <v>24</v>
      </c>
    </row>
    <row r="203" spans="1:11" ht="42" customHeight="1">
      <c r="A203" s="2" t="s">
        <v>707</v>
      </c>
      <c r="B203" s="2" t="s">
        <v>707</v>
      </c>
      <c r="C203" s="2" t="s">
        <v>17</v>
      </c>
      <c r="D203" s="2" t="s">
        <v>18</v>
      </c>
      <c r="E203" s="5" t="s">
        <v>370</v>
      </c>
      <c r="F203" s="3" t="s">
        <v>371</v>
      </c>
      <c r="G203" s="3" t="s">
        <v>30</v>
      </c>
      <c r="H203" s="2" t="s">
        <v>22</v>
      </c>
      <c r="I203" s="2" t="s">
        <v>711</v>
      </c>
      <c r="J203" s="3" t="str">
        <f>HYPERLINK("https://www.boe.es/gazeta/dias/1830/10/14/pdfs/GMD-1830-124.pdf#page=2","Abrir facsímil")</f>
        <v>Abrir facsímil</v>
      </c>
      <c r="K203" s="3" t="s">
        <v>24</v>
      </c>
    </row>
    <row r="204" spans="1:11" ht="42" customHeight="1">
      <c r="A204" s="2" t="s">
        <v>712</v>
      </c>
      <c r="B204" s="2" t="s">
        <v>712</v>
      </c>
      <c r="C204" s="2" t="s">
        <v>17</v>
      </c>
      <c r="D204" s="2" t="s">
        <v>18</v>
      </c>
      <c r="E204" s="5" t="s">
        <v>128</v>
      </c>
      <c r="F204" s="3" t="s">
        <v>129</v>
      </c>
      <c r="G204" s="3" t="s">
        <v>713</v>
      </c>
      <c r="H204" s="2" t="s">
        <v>22</v>
      </c>
      <c r="I204" s="2" t="s">
        <v>714</v>
      </c>
      <c r="J204" s="3" t="str">
        <f>HYPERLINK("https://www.boe.es/gazeta/dias/1830/02/23/pdfs/GMD-1830-23.pdf#page=2","Abrir facsímil")</f>
        <v>Abrir facsímil</v>
      </c>
      <c r="K204" s="3" t="s">
        <v>24</v>
      </c>
    </row>
    <row r="205" spans="1:11" ht="42" customHeight="1">
      <c r="A205" s="2" t="s">
        <v>712</v>
      </c>
      <c r="B205" s="2" t="s">
        <v>712</v>
      </c>
      <c r="C205" s="2" t="s">
        <v>109</v>
      </c>
      <c r="D205" s="2" t="s">
        <v>18</v>
      </c>
      <c r="E205" s="5" t="s">
        <v>487</v>
      </c>
      <c r="F205" s="3" t="s">
        <v>488</v>
      </c>
      <c r="G205" s="3" t="s">
        <v>21</v>
      </c>
      <c r="H205" s="2" t="s">
        <v>22</v>
      </c>
      <c r="I205" s="2" t="s">
        <v>715</v>
      </c>
      <c r="J205" s="3" t="str">
        <f>HYPERLINK("https://www.boe.es/gazeta/dias/1830/03/18/pdfs/GMD-1830-33.pdf#page=3","Abrir facsímil")</f>
        <v>Abrir facsímil</v>
      </c>
      <c r="K205" s="3" t="s">
        <v>24</v>
      </c>
    </row>
    <row r="206" spans="1:11" ht="42" customHeight="1">
      <c r="A206" s="2" t="s">
        <v>712</v>
      </c>
      <c r="B206" s="2" t="s">
        <v>712</v>
      </c>
      <c r="C206" s="2" t="s">
        <v>36</v>
      </c>
      <c r="D206" s="2" t="s">
        <v>37</v>
      </c>
      <c r="E206" s="5" t="s">
        <v>716</v>
      </c>
      <c r="F206" s="3" t="s">
        <v>717</v>
      </c>
      <c r="G206" s="3" t="s">
        <v>30</v>
      </c>
      <c r="H206" s="2" t="s">
        <v>22</v>
      </c>
      <c r="I206" s="2" t="s">
        <v>718</v>
      </c>
      <c r="J206" s="3" t="str">
        <f>HYPERLINK("https://www.boe.es/gazeta/dias/1830/08/24/pdfs/GMD-1830-102.pdf#page=2","Abrir facsímil")</f>
        <v>Abrir facsímil</v>
      </c>
      <c r="K206" s="3" t="s">
        <v>24</v>
      </c>
    </row>
    <row r="207" spans="1:11" ht="42" customHeight="1">
      <c r="A207" s="2" t="s">
        <v>719</v>
      </c>
      <c r="B207" s="2" t="s">
        <v>720</v>
      </c>
      <c r="C207" s="2" t="s">
        <v>36</v>
      </c>
      <c r="D207" s="2" t="s">
        <v>37</v>
      </c>
      <c r="E207" s="5" t="s">
        <v>191</v>
      </c>
      <c r="F207" s="3" t="s">
        <v>192</v>
      </c>
      <c r="G207" s="3" t="s">
        <v>30</v>
      </c>
      <c r="H207" s="2" t="s">
        <v>22</v>
      </c>
      <c r="I207" s="2" t="s">
        <v>721</v>
      </c>
      <c r="J207" s="3" t="str">
        <f>HYPERLINK("https://www.boe.es/gazeta/dias/1830/01/21/pdfs/GMD-1830-9.pdf#page=2","Abrir facsímil")</f>
        <v>Abrir facsímil</v>
      </c>
      <c r="K207" s="3" t="s">
        <v>24</v>
      </c>
    </row>
    <row r="208" spans="1:11" ht="42" customHeight="1">
      <c r="A208" s="2" t="s">
        <v>722</v>
      </c>
      <c r="B208" s="2" t="s">
        <v>722</v>
      </c>
      <c r="C208" s="2" t="s">
        <v>84</v>
      </c>
      <c r="D208" s="2" t="s">
        <v>18</v>
      </c>
      <c r="E208" s="5" t="s">
        <v>256</v>
      </c>
      <c r="F208" s="3" t="s">
        <v>257</v>
      </c>
      <c r="G208" s="3" t="s">
        <v>21</v>
      </c>
      <c r="H208" s="2" t="s">
        <v>22</v>
      </c>
      <c r="I208" s="2" t="s">
        <v>723</v>
      </c>
      <c r="J208" s="3" t="str">
        <f>HYPERLINK("https://www.boe.es/gazeta/dias/1830/08/07/pdfs/GMD-1830-95.pdf#page=3","Abrir facsímil")</f>
        <v>Abrir facsímil</v>
      </c>
      <c r="K208" s="3" t="s">
        <v>24</v>
      </c>
    </row>
    <row r="209" spans="1:11" ht="42" customHeight="1">
      <c r="A209" s="2" t="s">
        <v>724</v>
      </c>
      <c r="B209" s="2" t="s">
        <v>725</v>
      </c>
      <c r="C209" s="2" t="s">
        <v>109</v>
      </c>
      <c r="D209" s="2" t="s">
        <v>18</v>
      </c>
      <c r="E209" s="5" t="s">
        <v>45</v>
      </c>
      <c r="F209" s="3" t="s">
        <v>46</v>
      </c>
      <c r="G209" s="3" t="s">
        <v>30</v>
      </c>
      <c r="H209" s="2" t="s">
        <v>22</v>
      </c>
      <c r="I209" s="2" t="s">
        <v>726</v>
      </c>
      <c r="J209" s="3" t="str">
        <f>HYPERLINK("https://www.boe.es/gazeta/dias/1830/01/05/pdfs/GMD-1830-2.pdf#page=2","Abrir facsímil")</f>
        <v>Abrir facsímil</v>
      </c>
      <c r="K209" s="3" t="s">
        <v>24</v>
      </c>
    </row>
    <row r="210" spans="1:11" ht="42" customHeight="1">
      <c r="A210" s="2" t="s">
        <v>727</v>
      </c>
      <c r="B210" s="2" t="s">
        <v>727</v>
      </c>
      <c r="C210" s="2" t="s">
        <v>36</v>
      </c>
      <c r="D210" s="2" t="s">
        <v>37</v>
      </c>
      <c r="E210" s="5" t="s">
        <v>266</v>
      </c>
      <c r="F210" s="3" t="s">
        <v>267</v>
      </c>
      <c r="G210" s="3" t="s">
        <v>30</v>
      </c>
      <c r="H210" s="2" t="s">
        <v>22</v>
      </c>
      <c r="I210" s="2" t="s">
        <v>728</v>
      </c>
      <c r="J210" s="3" t="str">
        <f>HYPERLINK("https://www.boe.es/gazeta/dias/1830/10/23/pdfs/GMD-1830-128.pdf#page=2","Abrir facsímil")</f>
        <v>Abrir facsímil</v>
      </c>
      <c r="K210" s="3" t="s">
        <v>24</v>
      </c>
    </row>
    <row r="211" spans="1:11" ht="42" customHeight="1">
      <c r="A211" s="2" t="s">
        <v>729</v>
      </c>
      <c r="B211" s="2" t="s">
        <v>729</v>
      </c>
      <c r="C211" s="2" t="s">
        <v>36</v>
      </c>
      <c r="D211" s="2" t="s">
        <v>37</v>
      </c>
      <c r="E211" s="5" t="s">
        <v>580</v>
      </c>
      <c r="F211" s="3" t="s">
        <v>581</v>
      </c>
      <c r="G211" s="3" t="s">
        <v>21</v>
      </c>
      <c r="H211" s="2" t="s">
        <v>22</v>
      </c>
      <c r="I211" s="2" t="s">
        <v>730</v>
      </c>
      <c r="J211" s="3" t="str">
        <f>HYPERLINK("https://www.boe.es/gazeta/dias/1830/09/30/pdfs/GMD-1830-118.pdf#page=3","Abrir facsímil")</f>
        <v>Abrir facsímil</v>
      </c>
      <c r="K211" s="3" t="s">
        <v>24</v>
      </c>
    </row>
    <row r="212" spans="1:11" ht="42" customHeight="1">
      <c r="A212" s="2" t="s">
        <v>731</v>
      </c>
      <c r="B212" s="2" t="s">
        <v>731</v>
      </c>
      <c r="C212" s="2" t="s">
        <v>36</v>
      </c>
      <c r="D212" s="2" t="s">
        <v>37</v>
      </c>
      <c r="E212" s="5" t="s">
        <v>339</v>
      </c>
      <c r="F212" s="3" t="s">
        <v>340</v>
      </c>
      <c r="G212" s="3" t="s">
        <v>52</v>
      </c>
      <c r="H212" s="2" t="s">
        <v>22</v>
      </c>
      <c r="I212" s="2" t="s">
        <v>732</v>
      </c>
      <c r="J212" s="3" t="str">
        <f>HYPERLINK("https://www.boe.es/gazeta/dias/1830/10/07/pdfs/GMD-1830-121.pdf#page=1","Abrir facsímil")</f>
        <v>Abrir facsímil</v>
      </c>
      <c r="K212" s="3" t="s">
        <v>24</v>
      </c>
    </row>
    <row r="213" spans="1:11" ht="42" customHeight="1">
      <c r="A213" s="2" t="s">
        <v>729</v>
      </c>
      <c r="B213" s="2" t="s">
        <v>729</v>
      </c>
      <c r="C213" s="2" t="s">
        <v>36</v>
      </c>
      <c r="D213" s="2" t="s">
        <v>37</v>
      </c>
      <c r="E213" s="5" t="s">
        <v>733</v>
      </c>
      <c r="F213" s="3" t="s">
        <v>734</v>
      </c>
      <c r="G213" s="3" t="s">
        <v>30</v>
      </c>
      <c r="H213" s="2" t="s">
        <v>22</v>
      </c>
      <c r="I213" s="2" t="s">
        <v>735</v>
      </c>
      <c r="J213" s="3" t="str">
        <f>HYPERLINK("https://www.boe.es/gazeta/dias/1830/10/30/pdfs/GMD-1830-131.pdf#page=2","Abrir facsímil")</f>
        <v>Abrir facsímil</v>
      </c>
      <c r="K213" s="3" t="s">
        <v>24</v>
      </c>
    </row>
    <row r="214" spans="1:11" ht="42" customHeight="1">
      <c r="A214" s="2" t="s">
        <v>736</v>
      </c>
      <c r="B214" s="2" t="s">
        <v>737</v>
      </c>
      <c r="C214" s="2" t="s">
        <v>43</v>
      </c>
      <c r="D214" s="2" t="s">
        <v>44</v>
      </c>
      <c r="E214" s="5" t="s">
        <v>616</v>
      </c>
      <c r="F214" s="3" t="s">
        <v>617</v>
      </c>
      <c r="G214" s="3" t="s">
        <v>90</v>
      </c>
      <c r="H214" s="2" t="s">
        <v>22</v>
      </c>
      <c r="I214" s="2" t="s">
        <v>738</v>
      </c>
      <c r="J214" s="3" t="str">
        <f>HYPERLINK("https://www.boe.es/gazeta/dias/1830/01/23/pdfs/GMD-1830-10.pdf#page=4","Abrir facsímil")</f>
        <v>Abrir facsímil</v>
      </c>
      <c r="K214" s="3" t="s">
        <v>24</v>
      </c>
    </row>
    <row r="215" spans="1:11" ht="42" customHeight="1">
      <c r="A215" s="2" t="s">
        <v>739</v>
      </c>
      <c r="B215" s="2" t="s">
        <v>739</v>
      </c>
      <c r="C215" s="2" t="s">
        <v>17</v>
      </c>
      <c r="D215" s="2" t="s">
        <v>18</v>
      </c>
      <c r="E215" s="5" t="s">
        <v>305</v>
      </c>
      <c r="F215" s="3" t="s">
        <v>306</v>
      </c>
      <c r="G215" s="3" t="s">
        <v>90</v>
      </c>
      <c r="H215" s="2" t="s">
        <v>22</v>
      </c>
      <c r="I215" s="2" t="s">
        <v>740</v>
      </c>
      <c r="J215" s="3" t="str">
        <f>HYPERLINK("https://www.boe.es/gazeta/dias/1830/04/24/pdfs/GMD-1830-49.pdf#page=4","Abrir facsímil")</f>
        <v>Abrir facsímil</v>
      </c>
      <c r="K215" s="3" t="s">
        <v>24</v>
      </c>
    </row>
    <row r="216" spans="1:11" ht="42" customHeight="1">
      <c r="A216" s="2" t="s">
        <v>741</v>
      </c>
      <c r="B216" s="2" t="s">
        <v>741</v>
      </c>
      <c r="C216" s="2" t="s">
        <v>17</v>
      </c>
      <c r="D216" s="2" t="s">
        <v>18</v>
      </c>
      <c r="E216" s="5" t="s">
        <v>170</v>
      </c>
      <c r="F216" s="3" t="s">
        <v>171</v>
      </c>
      <c r="G216" s="3" t="s">
        <v>30</v>
      </c>
      <c r="H216" s="2" t="s">
        <v>22</v>
      </c>
      <c r="I216" s="2" t="s">
        <v>742</v>
      </c>
      <c r="J216" s="3" t="str">
        <f>HYPERLINK("https://www.boe.es/gazeta/dias/1830/12/04/pdfs/GMD-1830-148.pdf#page=2","Abrir facsímil")</f>
        <v>Abrir facsímil</v>
      </c>
      <c r="K216" s="3" t="s">
        <v>24</v>
      </c>
    </row>
    <row r="217" spans="1:11" ht="42" customHeight="1">
      <c r="A217" s="2" t="s">
        <v>743</v>
      </c>
      <c r="B217" s="2" t="s">
        <v>743</v>
      </c>
      <c r="C217" s="2" t="s">
        <v>36</v>
      </c>
      <c r="D217" s="2" t="s">
        <v>37</v>
      </c>
      <c r="E217" s="5" t="s">
        <v>708</v>
      </c>
      <c r="F217" s="3" t="s">
        <v>709</v>
      </c>
      <c r="G217" s="3" t="s">
        <v>52</v>
      </c>
      <c r="H217" s="2" t="s">
        <v>22</v>
      </c>
      <c r="I217" s="2" t="s">
        <v>744</v>
      </c>
      <c r="J217" s="3" t="str">
        <f>HYPERLINK("https://www.boe.es/gazeta/dias/1830/09/28/pdfs/GMD-1830-117.pdf#page=1","Abrir facsímil")</f>
        <v>Abrir facsímil</v>
      </c>
      <c r="K217" s="3" t="s">
        <v>24</v>
      </c>
    </row>
    <row r="218" spans="1:11" ht="42" customHeight="1">
      <c r="A218" s="2" t="s">
        <v>745</v>
      </c>
      <c r="B218" s="2" t="s">
        <v>745</v>
      </c>
      <c r="C218" s="2" t="s">
        <v>36</v>
      </c>
      <c r="D218" s="2" t="s">
        <v>37</v>
      </c>
      <c r="E218" s="5" t="s">
        <v>114</v>
      </c>
      <c r="F218" s="3" t="s">
        <v>115</v>
      </c>
      <c r="G218" s="3" t="s">
        <v>30</v>
      </c>
      <c r="H218" s="2" t="s">
        <v>22</v>
      </c>
      <c r="I218" s="2" t="s">
        <v>746</v>
      </c>
      <c r="J218" s="3" t="str">
        <f>HYPERLINK("https://www.boe.es/gazeta/dias/1830/11/30/pdfs/GMD-1830-146.pdf#page=2","Abrir facsímil")</f>
        <v>Abrir facsímil</v>
      </c>
      <c r="K218" s="3" t="s">
        <v>24</v>
      </c>
    </row>
    <row r="219" spans="1:11" ht="42" customHeight="1">
      <c r="A219" s="2" t="s">
        <v>747</v>
      </c>
      <c r="B219" s="2" t="s">
        <v>747</v>
      </c>
      <c r="C219" s="2" t="s">
        <v>36</v>
      </c>
      <c r="D219" s="2" t="s">
        <v>37</v>
      </c>
      <c r="E219" s="5" t="s">
        <v>149</v>
      </c>
      <c r="F219" s="3" t="s">
        <v>150</v>
      </c>
      <c r="G219" s="3" t="s">
        <v>52</v>
      </c>
      <c r="H219" s="2" t="s">
        <v>22</v>
      </c>
      <c r="I219" s="2" t="s">
        <v>748</v>
      </c>
      <c r="J219" s="3" t="str">
        <f>HYPERLINK("https://www.boe.es/gazeta/dias/1830/01/07/pdfs/GMD-1830-3.pdf#page=1","Abrir facsímil")</f>
        <v>Abrir facsímil</v>
      </c>
      <c r="K219" s="3" t="s">
        <v>24</v>
      </c>
    </row>
    <row r="220" spans="1:11" ht="42" customHeight="1">
      <c r="A220" s="2" t="s">
        <v>749</v>
      </c>
      <c r="B220" s="2" t="s">
        <v>750</v>
      </c>
      <c r="C220" s="2" t="s">
        <v>36</v>
      </c>
      <c r="D220" s="2" t="s">
        <v>37</v>
      </c>
      <c r="E220" s="5" t="s">
        <v>149</v>
      </c>
      <c r="F220" s="3" t="s">
        <v>150</v>
      </c>
      <c r="G220" s="3" t="s">
        <v>52</v>
      </c>
      <c r="H220" s="2" t="s">
        <v>22</v>
      </c>
      <c r="I220" s="2" t="s">
        <v>751</v>
      </c>
      <c r="J220" s="3" t="str">
        <f>HYPERLINK("https://www.boe.es/gazeta/dias/1830/01/07/pdfs/GMD-1830-3.pdf#page=1","Abrir facsímil")</f>
        <v>Abrir facsímil</v>
      </c>
      <c r="K220" s="3" t="s">
        <v>24</v>
      </c>
    </row>
    <row r="221" spans="1:11" ht="42" customHeight="1">
      <c r="A221" s="2" t="s">
        <v>752</v>
      </c>
      <c r="B221" s="2" t="s">
        <v>752</v>
      </c>
      <c r="C221" s="2" t="s">
        <v>17</v>
      </c>
      <c r="D221" s="2" t="s">
        <v>18</v>
      </c>
      <c r="E221" s="5" t="s">
        <v>133</v>
      </c>
      <c r="F221" s="3" t="s">
        <v>134</v>
      </c>
      <c r="G221" s="3" t="s">
        <v>52</v>
      </c>
      <c r="H221" s="2" t="s">
        <v>22</v>
      </c>
      <c r="I221" s="2" t="s">
        <v>753</v>
      </c>
      <c r="J221" s="3" t="str">
        <f>HYPERLINK("https://www.boe.es/gazeta/dias/1830/10/19/pdfs/GMD-1830-126.pdf#page=1","Abrir facsímil")</f>
        <v>Abrir facsímil</v>
      </c>
      <c r="K221" s="3" t="s">
        <v>24</v>
      </c>
    </row>
    <row r="222" spans="1:11" ht="42" customHeight="1">
      <c r="A222" s="2" t="s">
        <v>754</v>
      </c>
      <c r="B222" s="2" t="s">
        <v>755</v>
      </c>
      <c r="C222" s="2" t="s">
        <v>17</v>
      </c>
      <c r="D222" s="2" t="s">
        <v>18</v>
      </c>
      <c r="E222" s="5" t="s">
        <v>637</v>
      </c>
      <c r="F222" s="3" t="s">
        <v>638</v>
      </c>
      <c r="G222" s="3" t="s">
        <v>90</v>
      </c>
      <c r="H222" s="2" t="s">
        <v>22</v>
      </c>
      <c r="I222" s="2" t="s">
        <v>756</v>
      </c>
      <c r="J222" s="3" t="str">
        <f>HYPERLINK("https://www.boe.es/gazeta/dias/1830/08/28/pdfs/GMD-1830-104.pdf#page=4","Abrir facsímil")</f>
        <v>Abrir facsímil</v>
      </c>
      <c r="K222" s="3" t="s">
        <v>24</v>
      </c>
    </row>
    <row r="223" spans="1:11" ht="42" customHeight="1">
      <c r="A223" s="2" t="s">
        <v>757</v>
      </c>
      <c r="B223" s="2" t="s">
        <v>758</v>
      </c>
      <c r="C223" s="2" t="s">
        <v>43</v>
      </c>
      <c r="D223" s="2" t="s">
        <v>44</v>
      </c>
      <c r="E223" s="5" t="s">
        <v>532</v>
      </c>
      <c r="F223" s="3" t="s">
        <v>533</v>
      </c>
      <c r="G223" s="3" t="s">
        <v>90</v>
      </c>
      <c r="H223" s="2" t="s">
        <v>22</v>
      </c>
      <c r="I223" s="2" t="s">
        <v>759</v>
      </c>
      <c r="J223" s="3" t="str">
        <f>HYPERLINK("https://www.boe.es/gazeta/dias/1830/01/19/pdfs/GMD-1830-8.pdf#page=4","Abrir facsímil")</f>
        <v>Abrir facsímil</v>
      </c>
      <c r="K223" s="3" t="s">
        <v>24</v>
      </c>
    </row>
    <row r="224" spans="1:11" ht="42" customHeight="1">
      <c r="A224" s="2" t="s">
        <v>760</v>
      </c>
      <c r="B224" s="2" t="s">
        <v>760</v>
      </c>
      <c r="C224" s="2" t="s">
        <v>36</v>
      </c>
      <c r="D224" s="2" t="s">
        <v>37</v>
      </c>
      <c r="E224" s="5" t="s">
        <v>315</v>
      </c>
      <c r="F224" s="3" t="s">
        <v>316</v>
      </c>
      <c r="G224" s="3" t="s">
        <v>30</v>
      </c>
      <c r="H224" s="2" t="s">
        <v>22</v>
      </c>
      <c r="I224" s="2" t="s">
        <v>761</v>
      </c>
      <c r="J224" s="3" t="str">
        <f>HYPERLINK("https://www.boe.es/gazeta/dias/1830/05/04/pdfs/GMD-1830-53.pdf#page=2","Abrir facsímil")</f>
        <v>Abrir facsímil</v>
      </c>
      <c r="K224" s="3" t="s">
        <v>24</v>
      </c>
    </row>
    <row r="225" spans="1:11" ht="42" customHeight="1">
      <c r="A225" s="2" t="s">
        <v>762</v>
      </c>
      <c r="B225" s="2" t="s">
        <v>763</v>
      </c>
      <c r="C225" s="2" t="s">
        <v>17</v>
      </c>
      <c r="D225" s="2" t="s">
        <v>18</v>
      </c>
      <c r="E225" s="5" t="s">
        <v>45</v>
      </c>
      <c r="F225" s="3" t="s">
        <v>46</v>
      </c>
      <c r="G225" s="3" t="s">
        <v>21</v>
      </c>
      <c r="H225" s="2" t="s">
        <v>22</v>
      </c>
      <c r="I225" s="2" t="s">
        <v>764</v>
      </c>
      <c r="J225" s="3" t="str">
        <f>HYPERLINK("https://www.boe.es/gazeta/dias/1830/01/05/pdfs/GMD-1830-2.pdf#page=3","Abrir facsímil")</f>
        <v>Abrir facsímil</v>
      </c>
      <c r="K225" s="3" t="s">
        <v>24</v>
      </c>
    </row>
    <row r="226" spans="1:11" ht="42" customHeight="1">
      <c r="A226" s="2" t="s">
        <v>765</v>
      </c>
      <c r="B226" s="2" t="s">
        <v>766</v>
      </c>
      <c r="C226" s="2" t="s">
        <v>43</v>
      </c>
      <c r="D226" s="2" t="s">
        <v>44</v>
      </c>
      <c r="E226" s="5" t="s">
        <v>50</v>
      </c>
      <c r="F226" s="3" t="s">
        <v>51</v>
      </c>
      <c r="G226" s="3" t="s">
        <v>21</v>
      </c>
      <c r="H226" s="2" t="s">
        <v>22</v>
      </c>
      <c r="I226" s="2" t="s">
        <v>767</v>
      </c>
      <c r="J226" s="3" t="str">
        <f>HYPERLINK("https://www.boe.es/gazeta/dias/1830/07/27/pdfs/GMD-1830-90.pdf#page=3","Abrir facsímil")</f>
        <v>Abrir facsímil</v>
      </c>
      <c r="K226" s="3" t="s">
        <v>24</v>
      </c>
    </row>
    <row r="227" spans="1:11" ht="42" customHeight="1">
      <c r="A227" s="2" t="s">
        <v>768</v>
      </c>
      <c r="B227" s="2" t="s">
        <v>769</v>
      </c>
      <c r="C227" s="2" t="s">
        <v>84</v>
      </c>
      <c r="D227" s="2" t="s">
        <v>18</v>
      </c>
      <c r="E227" s="5" t="s">
        <v>637</v>
      </c>
      <c r="F227" s="3" t="s">
        <v>638</v>
      </c>
      <c r="G227" s="3" t="s">
        <v>90</v>
      </c>
      <c r="H227" s="2" t="s">
        <v>22</v>
      </c>
      <c r="I227" s="2" t="s">
        <v>770</v>
      </c>
      <c r="J227" s="3" t="str">
        <f>HYPERLINK("https://www.boe.es/gazeta/dias/1830/08/28/pdfs/GMD-1830-104.pdf#page=4","Abrir facsímil")</f>
        <v>Abrir facsímil</v>
      </c>
      <c r="K227" s="3" t="s">
        <v>24</v>
      </c>
    </row>
    <row r="228" spans="1:11" ht="42" customHeight="1">
      <c r="A228" s="2" t="s">
        <v>771</v>
      </c>
      <c r="B228" s="2" t="s">
        <v>771</v>
      </c>
      <c r="C228" s="2" t="s">
        <v>43</v>
      </c>
      <c r="D228" s="2" t="s">
        <v>44</v>
      </c>
      <c r="E228" s="5" t="s">
        <v>772</v>
      </c>
      <c r="F228" s="3" t="s">
        <v>773</v>
      </c>
      <c r="G228" s="3" t="s">
        <v>90</v>
      </c>
      <c r="H228" s="2" t="s">
        <v>22</v>
      </c>
      <c r="I228" s="2" t="s">
        <v>774</v>
      </c>
      <c r="J228" s="3" t="str">
        <f>HYPERLINK("https://www.boe.es/gazeta/dias/1830/12/25/pdfs/GMD-1830-157.pdf#page=4","Abrir facsímil")</f>
        <v>Abrir facsímil</v>
      </c>
      <c r="K228" s="3" t="s">
        <v>24</v>
      </c>
    </row>
    <row r="229" spans="1:11" ht="42" customHeight="1">
      <c r="A229" s="2" t="s">
        <v>775</v>
      </c>
      <c r="B229" s="2" t="s">
        <v>776</v>
      </c>
      <c r="C229" s="2" t="s">
        <v>36</v>
      </c>
      <c r="D229" s="2" t="s">
        <v>37</v>
      </c>
      <c r="E229" s="5" t="s">
        <v>185</v>
      </c>
      <c r="F229" s="3" t="s">
        <v>186</v>
      </c>
      <c r="G229" s="3" t="s">
        <v>206</v>
      </c>
      <c r="H229" s="2" t="s">
        <v>22</v>
      </c>
      <c r="I229" s="2" t="s">
        <v>777</v>
      </c>
      <c r="J229" s="3" t="str">
        <f>HYPERLINK("https://www.boe.es/gazeta/dias/1830/01/12/pdfs/GMD-1830-5.pdf#page=4","Abrir facsímil")</f>
        <v>Abrir facsímil</v>
      </c>
      <c r="K229" s="3" t="s">
        <v>24</v>
      </c>
    </row>
    <row r="230" spans="1:11" ht="42" customHeight="1">
      <c r="A230" s="2" t="s">
        <v>778</v>
      </c>
      <c r="B230" s="2" t="s">
        <v>779</v>
      </c>
      <c r="C230" s="2" t="s">
        <v>43</v>
      </c>
      <c r="D230" s="2" t="s">
        <v>44</v>
      </c>
      <c r="E230" s="5" t="s">
        <v>246</v>
      </c>
      <c r="F230" s="3" t="s">
        <v>247</v>
      </c>
      <c r="G230" s="3" t="s">
        <v>21</v>
      </c>
      <c r="H230" s="2" t="s">
        <v>22</v>
      </c>
      <c r="I230" s="2" t="s">
        <v>780</v>
      </c>
      <c r="J230" s="3" t="str">
        <f>HYPERLINK("https://www.boe.es/gazeta/dias/1830/03/13/pdfs/GMD-1830-31.pdf#page=3","Abrir facsímil")</f>
        <v>Abrir facsímil</v>
      </c>
      <c r="K230" s="3" t="s">
        <v>24</v>
      </c>
    </row>
    <row r="231" spans="1:11" ht="42" customHeight="1">
      <c r="A231" s="2" t="s">
        <v>781</v>
      </c>
      <c r="B231" s="2" t="s">
        <v>782</v>
      </c>
      <c r="C231" s="2" t="s">
        <v>84</v>
      </c>
      <c r="D231" s="2" t="s">
        <v>18</v>
      </c>
      <c r="E231" s="5" t="s">
        <v>100</v>
      </c>
      <c r="F231" s="3" t="s">
        <v>101</v>
      </c>
      <c r="G231" s="3" t="s">
        <v>90</v>
      </c>
      <c r="H231" s="2" t="s">
        <v>22</v>
      </c>
      <c r="I231" s="2" t="s">
        <v>783</v>
      </c>
      <c r="J231" s="3" t="str">
        <f>HYPERLINK("https://www.boe.es/gazeta/dias/1830/06/29/pdfs/GMD-1830-78.pdf#page=4","Abrir facsímil")</f>
        <v>Abrir facsímil</v>
      </c>
      <c r="K231" s="3" t="s">
        <v>24</v>
      </c>
    </row>
    <row r="232" spans="1:11" ht="42" customHeight="1">
      <c r="A232" s="2" t="s">
        <v>784</v>
      </c>
      <c r="B232" s="2" t="s">
        <v>785</v>
      </c>
      <c r="C232" s="2" t="s">
        <v>43</v>
      </c>
      <c r="D232" s="2" t="s">
        <v>44</v>
      </c>
      <c r="E232" s="5" t="s">
        <v>185</v>
      </c>
      <c r="F232" s="3" t="s">
        <v>186</v>
      </c>
      <c r="G232" s="3" t="s">
        <v>206</v>
      </c>
      <c r="H232" s="2" t="s">
        <v>22</v>
      </c>
      <c r="I232" s="2" t="s">
        <v>786</v>
      </c>
      <c r="J232" s="3" t="str">
        <f>HYPERLINK("https://www.boe.es/gazeta/dias/1830/01/12/pdfs/GMD-1830-5.pdf#page=4","Abrir facsímil")</f>
        <v>Abrir facsímil</v>
      </c>
      <c r="K232" s="3" t="s">
        <v>24</v>
      </c>
    </row>
    <row r="233" spans="1:11" ht="42" customHeight="1">
      <c r="A233" s="2" t="s">
        <v>787</v>
      </c>
      <c r="B233" s="2" t="s">
        <v>787</v>
      </c>
      <c r="C233" s="2" t="s">
        <v>36</v>
      </c>
      <c r="D233" s="2" t="s">
        <v>37</v>
      </c>
      <c r="E233" s="5" t="s">
        <v>77</v>
      </c>
      <c r="F233" s="3" t="s">
        <v>78</v>
      </c>
      <c r="G233" s="3" t="s">
        <v>21</v>
      </c>
      <c r="H233" s="2" t="s">
        <v>22</v>
      </c>
      <c r="I233" s="2" t="s">
        <v>788</v>
      </c>
      <c r="J233" s="3" t="str">
        <f>HYPERLINK("https://www.boe.es/gazeta/dias/1830/01/09/pdfs/GMD-1830-4.pdf#page=3","Abrir facsímil")</f>
        <v>Abrir facsímil</v>
      </c>
      <c r="K233" s="3" t="s">
        <v>24</v>
      </c>
    </row>
    <row r="234" spans="1:11" ht="42" customHeight="1">
      <c r="A234" s="2" t="s">
        <v>789</v>
      </c>
      <c r="B234" s="2" t="s">
        <v>790</v>
      </c>
      <c r="C234" s="2" t="s">
        <v>84</v>
      </c>
      <c r="D234" s="2" t="s">
        <v>18</v>
      </c>
      <c r="E234" s="5" t="s">
        <v>128</v>
      </c>
      <c r="F234" s="3" t="s">
        <v>129</v>
      </c>
      <c r="G234" s="3" t="s">
        <v>90</v>
      </c>
      <c r="H234" s="2" t="s">
        <v>22</v>
      </c>
      <c r="I234" s="2" t="s">
        <v>791</v>
      </c>
      <c r="J234" s="3" t="str">
        <f>HYPERLINK("https://www.boe.es/gazeta/dias/1830/02/23/pdfs/GMD-1830-23.pdf#page=4","Abrir facsímil")</f>
        <v>Abrir facsímil</v>
      </c>
      <c r="K234" s="3" t="s">
        <v>24</v>
      </c>
    </row>
    <row r="235" spans="1:11" ht="42" customHeight="1">
      <c r="A235" s="2" t="s">
        <v>792</v>
      </c>
      <c r="B235" s="2" t="s">
        <v>793</v>
      </c>
      <c r="C235" s="2" t="s">
        <v>36</v>
      </c>
      <c r="D235" s="2" t="s">
        <v>37</v>
      </c>
      <c r="E235" s="5" t="s">
        <v>246</v>
      </c>
      <c r="F235" s="3" t="s">
        <v>247</v>
      </c>
      <c r="G235" s="3" t="s">
        <v>90</v>
      </c>
      <c r="H235" s="2" t="s">
        <v>31</v>
      </c>
      <c r="I235" s="2" t="s">
        <v>794</v>
      </c>
      <c r="J235" s="3" t="str">
        <f>HYPERLINK("https://www.boe.es/gazeta/dias/1830/03/13/pdfs/GMD-1830-31.pdf#page=4","Abrir facsímil")</f>
        <v>Abrir facsímil</v>
      </c>
      <c r="K235" s="3" t="s">
        <v>33</v>
      </c>
    </row>
    <row r="236" spans="1:11" ht="42" customHeight="1">
      <c r="A236" s="2" t="s">
        <v>795</v>
      </c>
      <c r="B236" s="2" t="s">
        <v>796</v>
      </c>
      <c r="C236" s="2" t="s">
        <v>43</v>
      </c>
      <c r="D236" s="2" t="s">
        <v>44</v>
      </c>
      <c r="E236" s="5" t="s">
        <v>56</v>
      </c>
      <c r="F236" s="3" t="s">
        <v>57</v>
      </c>
      <c r="G236" s="3" t="s">
        <v>52</v>
      </c>
      <c r="H236" s="2" t="s">
        <v>22</v>
      </c>
      <c r="I236" s="2" t="s">
        <v>797</v>
      </c>
      <c r="J236" s="3" t="str">
        <f>HYPERLINK("https://www.boe.es/gazeta/dias/1830/06/19/pdfs/GMD-1830-74.pdf#page=1","Abrir facsímil")</f>
        <v>Abrir facsímil</v>
      </c>
      <c r="K236" s="3" t="s">
        <v>24</v>
      </c>
    </row>
    <row r="237" spans="1:11" ht="42" customHeight="1">
      <c r="A237" s="2" t="s">
        <v>795</v>
      </c>
      <c r="B237" s="2" t="s">
        <v>796</v>
      </c>
      <c r="C237" s="2" t="s">
        <v>17</v>
      </c>
      <c r="D237" s="2" t="s">
        <v>18</v>
      </c>
      <c r="E237" s="5" t="s">
        <v>624</v>
      </c>
      <c r="F237" s="3" t="s">
        <v>625</v>
      </c>
      <c r="G237" s="3" t="s">
        <v>52</v>
      </c>
      <c r="H237" s="2" t="s">
        <v>22</v>
      </c>
      <c r="I237" s="2" t="s">
        <v>798</v>
      </c>
      <c r="J237" s="3" t="str">
        <f>HYPERLINK("https://www.boe.es/gazeta/dias/1830/09/09/pdfs/GMD-1830-109.pdf#page=1","Abrir facsímil")</f>
        <v>Abrir facsímil</v>
      </c>
      <c r="K237" s="3" t="s">
        <v>24</v>
      </c>
    </row>
    <row r="238" spans="1:11" ht="42" customHeight="1">
      <c r="A238" s="2" t="s">
        <v>799</v>
      </c>
      <c r="B238" s="2" t="s">
        <v>800</v>
      </c>
      <c r="C238" s="2" t="s">
        <v>17</v>
      </c>
      <c r="D238" s="2" t="s">
        <v>18</v>
      </c>
      <c r="E238" s="5" t="s">
        <v>185</v>
      </c>
      <c r="F238" s="3" t="s">
        <v>186</v>
      </c>
      <c r="G238" s="3" t="s">
        <v>206</v>
      </c>
      <c r="H238" s="2" t="s">
        <v>22</v>
      </c>
      <c r="I238" s="2" t="s">
        <v>801</v>
      </c>
      <c r="J238" s="3" t="str">
        <f>HYPERLINK("https://www.boe.es/gazeta/dias/1830/01/12/pdfs/GMD-1830-5.pdf#page=4","Abrir facsímil")</f>
        <v>Abrir facsímil</v>
      </c>
      <c r="K238" s="3" t="s">
        <v>24</v>
      </c>
    </row>
    <row r="239" spans="1:11" ht="42" customHeight="1">
      <c r="A239" s="2" t="s">
        <v>802</v>
      </c>
      <c r="B239" s="2" t="s">
        <v>803</v>
      </c>
      <c r="C239" s="2" t="s">
        <v>36</v>
      </c>
      <c r="D239" s="2" t="s">
        <v>37</v>
      </c>
      <c r="E239" s="5" t="s">
        <v>77</v>
      </c>
      <c r="F239" s="3" t="s">
        <v>78</v>
      </c>
      <c r="G239" s="3" t="s">
        <v>52</v>
      </c>
      <c r="H239" s="2" t="s">
        <v>22</v>
      </c>
      <c r="I239" s="2" t="s">
        <v>804</v>
      </c>
      <c r="J239" s="3" t="str">
        <f>HYPERLINK("https://www.boe.es/gazeta/dias/1830/01/09/pdfs/GMD-1830-4.pdf#page=1","Abrir facsímil")</f>
        <v>Abrir facsímil</v>
      </c>
      <c r="K239" s="3" t="s">
        <v>24</v>
      </c>
    </row>
    <row r="240" spans="1:11" ht="42" customHeight="1">
      <c r="A240" s="2" t="s">
        <v>802</v>
      </c>
      <c r="B240" s="2" t="s">
        <v>803</v>
      </c>
      <c r="C240" s="2" t="s">
        <v>36</v>
      </c>
      <c r="D240" s="2" t="s">
        <v>37</v>
      </c>
      <c r="E240" s="5" t="s">
        <v>185</v>
      </c>
      <c r="F240" s="3" t="s">
        <v>186</v>
      </c>
      <c r="G240" s="3" t="s">
        <v>187</v>
      </c>
      <c r="H240" s="2" t="s">
        <v>22</v>
      </c>
      <c r="I240" s="2" t="s">
        <v>805</v>
      </c>
      <c r="J240" s="3" t="str">
        <f>HYPERLINK("https://www.boe.es/gazeta/dias/1830/01/12/pdfs/GMD-1830-5.pdf#page=3","Abrir facsímil")</f>
        <v>Abrir facsímil</v>
      </c>
      <c r="K240" s="3" t="s">
        <v>24</v>
      </c>
    </row>
    <row r="241" spans="1:11" ht="42" customHeight="1">
      <c r="A241" s="2" t="s">
        <v>802</v>
      </c>
      <c r="B241" s="2" t="s">
        <v>803</v>
      </c>
      <c r="C241" s="2" t="s">
        <v>36</v>
      </c>
      <c r="D241" s="2" t="s">
        <v>37</v>
      </c>
      <c r="E241" s="5" t="s">
        <v>260</v>
      </c>
      <c r="F241" s="3" t="s">
        <v>261</v>
      </c>
      <c r="G241" s="3" t="s">
        <v>52</v>
      </c>
      <c r="H241" s="2" t="s">
        <v>22</v>
      </c>
      <c r="I241" s="2" t="s">
        <v>806</v>
      </c>
      <c r="J241" s="3" t="str">
        <f>HYPERLINK("https://www.boe.es/gazeta/dias/1830/02/02/pdfs/GMD-1830-14.pdf#page=1","Abrir facsímil")</f>
        <v>Abrir facsímil</v>
      </c>
      <c r="K241" s="3" t="s">
        <v>24</v>
      </c>
    </row>
    <row r="242" spans="1:11" ht="42" customHeight="1">
      <c r="A242" s="2" t="s">
        <v>802</v>
      </c>
      <c r="B242" s="2" t="s">
        <v>803</v>
      </c>
      <c r="C242" s="2" t="s">
        <v>43</v>
      </c>
      <c r="D242" s="2" t="s">
        <v>44</v>
      </c>
      <c r="E242" s="5" t="s">
        <v>807</v>
      </c>
      <c r="F242" s="3" t="s">
        <v>808</v>
      </c>
      <c r="G242" s="3" t="s">
        <v>90</v>
      </c>
      <c r="H242" s="2" t="s">
        <v>22</v>
      </c>
      <c r="I242" s="2" t="s">
        <v>809</v>
      </c>
      <c r="J242" s="3" t="str">
        <f>HYPERLINK("https://www.boe.es/gazeta/dias/1830/02/18/pdfs/GMD-1830-21.pdf#page=4","Abrir facsímil")</f>
        <v>Abrir facsímil</v>
      </c>
      <c r="K242" s="3" t="s">
        <v>24</v>
      </c>
    </row>
    <row r="243" spans="1:11" ht="42" customHeight="1">
      <c r="A243" s="2" t="s">
        <v>802</v>
      </c>
      <c r="B243" s="2" t="s">
        <v>803</v>
      </c>
      <c r="C243" s="2" t="s">
        <v>17</v>
      </c>
      <c r="D243" s="2" t="s">
        <v>18</v>
      </c>
      <c r="E243" s="5" t="s">
        <v>85</v>
      </c>
      <c r="F243" s="3" t="s">
        <v>86</v>
      </c>
      <c r="G243" s="3" t="s">
        <v>52</v>
      </c>
      <c r="H243" s="2" t="s">
        <v>22</v>
      </c>
      <c r="I243" s="2" t="s">
        <v>810</v>
      </c>
      <c r="J243" s="3" t="str">
        <f>HYPERLINK("https://www.boe.es/gazeta/dias/1830/03/23/pdfs/GMD-1830-35.pdf#page=1","Abrir facsímil")</f>
        <v>Abrir facsímil</v>
      </c>
      <c r="K243" s="3" t="s">
        <v>24</v>
      </c>
    </row>
    <row r="244" spans="1:11" ht="42" customHeight="1">
      <c r="A244" s="2" t="s">
        <v>802</v>
      </c>
      <c r="B244" s="2" t="s">
        <v>803</v>
      </c>
      <c r="C244" s="2" t="s">
        <v>43</v>
      </c>
      <c r="D244" s="2" t="s">
        <v>44</v>
      </c>
      <c r="E244" s="5" t="s">
        <v>811</v>
      </c>
      <c r="F244" s="3" t="s">
        <v>812</v>
      </c>
      <c r="G244" s="3" t="s">
        <v>52</v>
      </c>
      <c r="H244" s="2" t="s">
        <v>22</v>
      </c>
      <c r="I244" s="2" t="s">
        <v>813</v>
      </c>
      <c r="J244" s="3" t="str">
        <f>HYPERLINK("https://www.boe.es/gazeta/dias/1830/11/09/pdfs/GMD-1830-136.pdf#page=1","Abrir facsímil")</f>
        <v>Abrir facsímil</v>
      </c>
      <c r="K244" s="3" t="s">
        <v>24</v>
      </c>
    </row>
    <row r="245" spans="1:11" ht="42" customHeight="1">
      <c r="A245" s="2" t="s">
        <v>814</v>
      </c>
      <c r="B245" s="2" t="s">
        <v>814</v>
      </c>
      <c r="C245" s="2" t="s">
        <v>68</v>
      </c>
      <c r="D245" s="2" t="s">
        <v>18</v>
      </c>
      <c r="E245" s="5" t="s">
        <v>815</v>
      </c>
      <c r="F245" s="3" t="s">
        <v>816</v>
      </c>
      <c r="G245" s="3" t="s">
        <v>21</v>
      </c>
      <c r="H245" s="2" t="s">
        <v>22</v>
      </c>
      <c r="I245" s="2" t="s">
        <v>817</v>
      </c>
      <c r="J245" s="3" t="str">
        <f>HYPERLINK("https://www.boe.es/gazeta/dias/1830/05/18/pdfs/GMD-1830-60.pdf#page=3","Abrir facsímil")</f>
        <v>Abrir facsímil</v>
      </c>
      <c r="K245" s="3" t="s">
        <v>24</v>
      </c>
    </row>
    <row r="246" spans="1:11" ht="42" customHeight="1">
      <c r="A246" s="2" t="s">
        <v>818</v>
      </c>
      <c r="B246" s="2" t="s">
        <v>819</v>
      </c>
      <c r="C246" s="2" t="s">
        <v>27</v>
      </c>
      <c r="D246" s="2" t="s">
        <v>18</v>
      </c>
      <c r="E246" s="5" t="s">
        <v>281</v>
      </c>
      <c r="F246" s="3" t="s">
        <v>282</v>
      </c>
      <c r="G246" s="3" t="s">
        <v>90</v>
      </c>
      <c r="H246" s="2" t="s">
        <v>22</v>
      </c>
      <c r="I246" s="2" t="s">
        <v>820</v>
      </c>
      <c r="J246" s="3" t="str">
        <f>HYPERLINK("https://www.boe.es/gazeta/dias/1830/06/26/pdfs/GMD-1830-77.pdf#page=4","Abrir facsímil")</f>
        <v>Abrir facsímil</v>
      </c>
      <c r="K246" s="3" t="s">
        <v>24</v>
      </c>
    </row>
    <row r="247" spans="1:11" ht="42" customHeight="1">
      <c r="A247" s="2" t="s">
        <v>821</v>
      </c>
      <c r="B247" s="2" t="s">
        <v>821</v>
      </c>
      <c r="C247" s="2" t="s">
        <v>36</v>
      </c>
      <c r="D247" s="2" t="s">
        <v>37</v>
      </c>
      <c r="E247" s="5" t="s">
        <v>822</v>
      </c>
      <c r="F247" s="3" t="s">
        <v>823</v>
      </c>
      <c r="G247" s="3" t="s">
        <v>30</v>
      </c>
      <c r="H247" s="2" t="s">
        <v>22</v>
      </c>
      <c r="I247" s="2" t="s">
        <v>824</v>
      </c>
      <c r="J247" s="3" t="str">
        <f>HYPERLINK("https://www.boe.es/gazeta/dias/1830/05/13/pdfs/GMD-1830-58.pdf#page=2","Abrir facsímil")</f>
        <v>Abrir facsímil</v>
      </c>
      <c r="K247" s="3" t="s">
        <v>24</v>
      </c>
    </row>
    <row r="248" spans="1:11" ht="42" customHeight="1">
      <c r="A248" s="2" t="s">
        <v>825</v>
      </c>
      <c r="B248" s="2" t="s">
        <v>826</v>
      </c>
      <c r="C248" s="2" t="s">
        <v>36</v>
      </c>
      <c r="D248" s="2" t="s">
        <v>37</v>
      </c>
      <c r="E248" s="5" t="s">
        <v>50</v>
      </c>
      <c r="F248" s="3" t="s">
        <v>51</v>
      </c>
      <c r="G248" s="3" t="s">
        <v>21</v>
      </c>
      <c r="H248" s="2" t="s">
        <v>22</v>
      </c>
      <c r="I248" s="2" t="s">
        <v>827</v>
      </c>
      <c r="J248" s="3" t="str">
        <f>HYPERLINK("https://www.boe.es/gazeta/dias/1830/07/27/pdfs/GMD-1830-90.pdf#page=3","Abrir facsímil")</f>
        <v>Abrir facsímil</v>
      </c>
      <c r="K248" s="3" t="s">
        <v>24</v>
      </c>
    </row>
    <row r="249" spans="1:11" ht="42" customHeight="1">
      <c r="A249" s="2" t="s">
        <v>828</v>
      </c>
      <c r="B249" s="2" t="s">
        <v>829</v>
      </c>
      <c r="C249" s="2" t="s">
        <v>36</v>
      </c>
      <c r="D249" s="2" t="s">
        <v>37</v>
      </c>
      <c r="E249" s="5" t="s">
        <v>383</v>
      </c>
      <c r="F249" s="3" t="s">
        <v>384</v>
      </c>
      <c r="G249" s="3" t="s">
        <v>90</v>
      </c>
      <c r="H249" s="2" t="s">
        <v>22</v>
      </c>
      <c r="I249" s="2" t="s">
        <v>830</v>
      </c>
      <c r="J249" s="3" t="str">
        <f>HYPERLINK("https://www.boe.es/gazeta/dias/1830/06/12/pdfs/GMD-1830-71.pdf#page=4","Abrir facsímil")</f>
        <v>Abrir facsímil</v>
      </c>
      <c r="K249" s="3" t="s">
        <v>24</v>
      </c>
    </row>
    <row r="250" spans="1:11" ht="42" customHeight="1">
      <c r="A250" s="2" t="s">
        <v>831</v>
      </c>
      <c r="B250" s="2" t="s">
        <v>832</v>
      </c>
      <c r="C250" s="2" t="s">
        <v>36</v>
      </c>
      <c r="D250" s="2" t="s">
        <v>37</v>
      </c>
      <c r="E250" s="5" t="s">
        <v>502</v>
      </c>
      <c r="F250" s="3" t="s">
        <v>503</v>
      </c>
      <c r="G250" s="3" t="s">
        <v>21</v>
      </c>
      <c r="H250" s="2" t="s">
        <v>22</v>
      </c>
      <c r="I250" s="2" t="s">
        <v>833</v>
      </c>
      <c r="J250" s="3" t="str">
        <f>HYPERLINK("https://www.boe.es/gazeta/dias/1830/09/18/pdfs/GMD-1830-113.pdf#page=3","Abrir facsímil")</f>
        <v>Abrir facsímil</v>
      </c>
      <c r="K250" s="3" t="s">
        <v>24</v>
      </c>
    </row>
    <row r="251" spans="1:11" ht="42" customHeight="1">
      <c r="A251" s="2" t="s">
        <v>834</v>
      </c>
      <c r="B251" s="2" t="s">
        <v>835</v>
      </c>
      <c r="C251" s="2" t="s">
        <v>36</v>
      </c>
      <c r="D251" s="2" t="s">
        <v>37</v>
      </c>
      <c r="E251" s="5" t="s">
        <v>28</v>
      </c>
      <c r="F251" s="3" t="s">
        <v>29</v>
      </c>
      <c r="G251" s="3" t="s">
        <v>90</v>
      </c>
      <c r="H251" s="2" t="s">
        <v>31</v>
      </c>
      <c r="I251" s="2" t="s">
        <v>836</v>
      </c>
      <c r="J251" s="3" t="str">
        <f>HYPERLINK("https://www.boe.es/gazeta/dias/1830/12/28/pdfs/GMD-1830-158.pdf#page=4","Abrir facsímil")</f>
        <v>Abrir facsímil</v>
      </c>
      <c r="K251" s="3" t="s">
        <v>33</v>
      </c>
    </row>
    <row r="252" spans="1:11" ht="42" customHeight="1">
      <c r="A252" s="2" t="s">
        <v>837</v>
      </c>
      <c r="B252" s="2" t="s">
        <v>838</v>
      </c>
      <c r="C252" s="2" t="s">
        <v>27</v>
      </c>
      <c r="D252" s="2" t="s">
        <v>18</v>
      </c>
      <c r="E252" s="5" t="s">
        <v>687</v>
      </c>
      <c r="F252" s="3" t="s">
        <v>688</v>
      </c>
      <c r="G252" s="3" t="s">
        <v>90</v>
      </c>
      <c r="H252" s="2" t="s">
        <v>22</v>
      </c>
      <c r="I252" s="2" t="s">
        <v>839</v>
      </c>
      <c r="J252" s="3" t="str">
        <f>HYPERLINK("https://www.boe.es/gazeta/dias/1830/06/10/pdfs/GMD-1830-70.pdf#page=4","Abrir facsímil")</f>
        <v>Abrir facsímil</v>
      </c>
      <c r="K252" s="3" t="s">
        <v>24</v>
      </c>
    </row>
    <row r="253" spans="1:11" ht="42" customHeight="1">
      <c r="A253" s="2" t="s">
        <v>840</v>
      </c>
      <c r="B253" s="2" t="s">
        <v>841</v>
      </c>
      <c r="C253" s="2" t="s">
        <v>17</v>
      </c>
      <c r="D253" s="2" t="s">
        <v>18</v>
      </c>
      <c r="E253" s="5" t="s">
        <v>687</v>
      </c>
      <c r="F253" s="3" t="s">
        <v>688</v>
      </c>
      <c r="G253" s="3" t="s">
        <v>90</v>
      </c>
      <c r="H253" s="2" t="s">
        <v>22</v>
      </c>
      <c r="I253" s="2" t="s">
        <v>842</v>
      </c>
      <c r="J253" s="3" t="str">
        <f>HYPERLINK("https://www.boe.es/gazeta/dias/1830/06/10/pdfs/GMD-1830-70.pdf#page=4","Abrir facsímil")</f>
        <v>Abrir facsímil</v>
      </c>
      <c r="K253" s="3" t="s">
        <v>24</v>
      </c>
    </row>
    <row r="254" spans="1:11" ht="42" customHeight="1">
      <c r="A254" s="2" t="s">
        <v>843</v>
      </c>
      <c r="B254" s="2" t="s">
        <v>844</v>
      </c>
      <c r="C254" s="2" t="s">
        <v>43</v>
      </c>
      <c r="D254" s="2" t="s">
        <v>44</v>
      </c>
      <c r="E254" s="5" t="s">
        <v>56</v>
      </c>
      <c r="F254" s="3" t="s">
        <v>57</v>
      </c>
      <c r="G254" s="3" t="s">
        <v>90</v>
      </c>
      <c r="H254" s="2" t="s">
        <v>22</v>
      </c>
      <c r="I254" s="2" t="s">
        <v>845</v>
      </c>
      <c r="J254" s="3" t="str">
        <f>HYPERLINK("https://www.boe.es/gazeta/dias/1830/06/19/pdfs/GMD-1830-74.pdf#page=4","Abrir facsímil")</f>
        <v>Abrir facsímil</v>
      </c>
      <c r="K254" s="3" t="s">
        <v>24</v>
      </c>
    </row>
    <row r="255" spans="1:11" ht="42" customHeight="1">
      <c r="A255" s="2" t="s">
        <v>846</v>
      </c>
      <c r="B255" s="2" t="s">
        <v>847</v>
      </c>
      <c r="C255" s="2" t="s">
        <v>36</v>
      </c>
      <c r="D255" s="2" t="s">
        <v>37</v>
      </c>
      <c r="E255" s="5" t="s">
        <v>487</v>
      </c>
      <c r="F255" s="3" t="s">
        <v>488</v>
      </c>
      <c r="G255" s="3" t="s">
        <v>90</v>
      </c>
      <c r="H255" s="2" t="s">
        <v>22</v>
      </c>
      <c r="I255" s="2" t="s">
        <v>848</v>
      </c>
      <c r="J255" s="3" t="str">
        <f>HYPERLINK("https://www.boe.es/gazeta/dias/1830/03/18/pdfs/GMD-1830-33.pdf#page=4","Abrir facsímil")</f>
        <v>Abrir facsímil</v>
      </c>
      <c r="K255" s="3" t="s">
        <v>24</v>
      </c>
    </row>
    <row r="256" spans="1:11" ht="42" customHeight="1">
      <c r="A256" s="2" t="s">
        <v>849</v>
      </c>
      <c r="B256" s="2" t="s">
        <v>849</v>
      </c>
      <c r="C256" s="2" t="s">
        <v>17</v>
      </c>
      <c r="D256" s="2" t="s">
        <v>18</v>
      </c>
      <c r="E256" s="5" t="s">
        <v>367</v>
      </c>
      <c r="F256" s="3" t="s">
        <v>368</v>
      </c>
      <c r="G256" s="3" t="s">
        <v>21</v>
      </c>
      <c r="H256" s="2" t="s">
        <v>22</v>
      </c>
      <c r="I256" s="2" t="s">
        <v>850</v>
      </c>
      <c r="J256" s="3" t="str">
        <f>HYPERLINK("https://www.boe.es/gazeta/dias/1830/09/02/pdfs/GMD-1830-106.pdf#page=3","Abrir facsímil")</f>
        <v>Abrir facsímil</v>
      </c>
      <c r="K256" s="3" t="s">
        <v>24</v>
      </c>
    </row>
    <row r="257" spans="1:11" ht="42" customHeight="1">
      <c r="A257" s="2" t="s">
        <v>851</v>
      </c>
      <c r="B257" s="2" t="s">
        <v>852</v>
      </c>
      <c r="C257" s="2" t="s">
        <v>109</v>
      </c>
      <c r="D257" s="2" t="s">
        <v>18</v>
      </c>
      <c r="E257" s="5" t="s">
        <v>272</v>
      </c>
      <c r="F257" s="3" t="s">
        <v>273</v>
      </c>
      <c r="G257" s="3" t="s">
        <v>853</v>
      </c>
      <c r="H257" s="2" t="s">
        <v>22</v>
      </c>
      <c r="I257" s="2" t="s">
        <v>854</v>
      </c>
      <c r="J257" s="3" t="str">
        <f>HYPERLINK("https://www.boe.es/gazeta/dias/1830/11/27/pdfs/GMD-1830-145.pdf#page=4","Abrir facsímil")</f>
        <v>Abrir facsímil</v>
      </c>
      <c r="K257" s="3" t="s">
        <v>24</v>
      </c>
    </row>
    <row r="258" spans="1:11" ht="42" customHeight="1">
      <c r="A258" s="2" t="s">
        <v>855</v>
      </c>
      <c r="B258" s="2" t="s">
        <v>856</v>
      </c>
      <c r="C258" s="2" t="s">
        <v>36</v>
      </c>
      <c r="D258" s="2" t="s">
        <v>37</v>
      </c>
      <c r="E258" s="5" t="s">
        <v>502</v>
      </c>
      <c r="F258" s="3" t="s">
        <v>503</v>
      </c>
      <c r="G258" s="3" t="s">
        <v>30</v>
      </c>
      <c r="H258" s="2" t="s">
        <v>22</v>
      </c>
      <c r="I258" s="2" t="s">
        <v>857</v>
      </c>
      <c r="J258" s="3" t="str">
        <f>HYPERLINK("https://www.boe.es/gazeta/dias/1830/09/18/pdfs/GMD-1830-113.pdf#page=2","Abrir facsímil")</f>
        <v>Abrir facsímil</v>
      </c>
      <c r="K258" s="3" t="s">
        <v>24</v>
      </c>
    </row>
    <row r="259" spans="1:11" ht="42" customHeight="1">
      <c r="A259" s="2" t="s">
        <v>858</v>
      </c>
      <c r="B259" s="2" t="s">
        <v>859</v>
      </c>
      <c r="C259" s="2" t="s">
        <v>36</v>
      </c>
      <c r="D259" s="2" t="s">
        <v>37</v>
      </c>
      <c r="E259" s="5" t="s">
        <v>211</v>
      </c>
      <c r="F259" s="3" t="s">
        <v>212</v>
      </c>
      <c r="G259" s="3" t="s">
        <v>52</v>
      </c>
      <c r="H259" s="2" t="s">
        <v>22</v>
      </c>
      <c r="I259" s="2" t="s">
        <v>860</v>
      </c>
      <c r="J259" s="3" t="str">
        <f>HYPERLINK("https://www.boe.es/gazeta/dias/1830/04/15/pdfs/GMD-1830-45.pdf#page=1","Abrir facsímil")</f>
        <v>Abrir facsímil</v>
      </c>
      <c r="K259" s="3" t="s">
        <v>24</v>
      </c>
    </row>
    <row r="260" spans="1:11" ht="42" customHeight="1">
      <c r="A260" s="2" t="s">
        <v>861</v>
      </c>
      <c r="B260" s="2" t="s">
        <v>862</v>
      </c>
      <c r="C260" s="2" t="s">
        <v>109</v>
      </c>
      <c r="D260" s="2" t="s">
        <v>18</v>
      </c>
      <c r="E260" s="5" t="s">
        <v>100</v>
      </c>
      <c r="F260" s="3" t="s">
        <v>101</v>
      </c>
      <c r="G260" s="3" t="s">
        <v>90</v>
      </c>
      <c r="H260" s="2" t="s">
        <v>22</v>
      </c>
      <c r="I260" s="2" t="s">
        <v>863</v>
      </c>
      <c r="J260" s="3" t="str">
        <f>HYPERLINK("https://www.boe.es/gazeta/dias/1830/06/29/pdfs/GMD-1830-78.pdf#page=4","Abrir facsímil")</f>
        <v>Abrir facsímil</v>
      </c>
      <c r="K260" s="3" t="s">
        <v>24</v>
      </c>
    </row>
    <row r="261" spans="1:11" ht="42" customHeight="1">
      <c r="A261" s="2" t="s">
        <v>864</v>
      </c>
      <c r="B261" s="2" t="s">
        <v>865</v>
      </c>
      <c r="C261" s="2" t="s">
        <v>17</v>
      </c>
      <c r="D261" s="2" t="s">
        <v>18</v>
      </c>
      <c r="E261" s="5" t="s">
        <v>161</v>
      </c>
      <c r="F261" s="3" t="s">
        <v>162</v>
      </c>
      <c r="G261" s="3" t="s">
        <v>21</v>
      </c>
      <c r="H261" s="2" t="s">
        <v>22</v>
      </c>
      <c r="I261" s="2" t="s">
        <v>866</v>
      </c>
      <c r="J261" s="3" t="str">
        <f>HYPERLINK("https://www.boe.es/gazeta/dias/1830/09/04/pdfs/GMD-1830-107.pdf#page=3","Abrir facsímil")</f>
        <v>Abrir facsímil</v>
      </c>
      <c r="K261" s="3" t="s">
        <v>24</v>
      </c>
    </row>
    <row r="262" spans="1:11" ht="42" customHeight="1">
      <c r="A262" s="2" t="s">
        <v>867</v>
      </c>
      <c r="B262" s="2" t="s">
        <v>868</v>
      </c>
      <c r="C262" s="2" t="s">
        <v>36</v>
      </c>
      <c r="D262" s="2" t="s">
        <v>37</v>
      </c>
      <c r="E262" s="5" t="s">
        <v>191</v>
      </c>
      <c r="F262" s="3" t="s">
        <v>192</v>
      </c>
      <c r="G262" s="3" t="s">
        <v>30</v>
      </c>
      <c r="H262" s="2" t="s">
        <v>22</v>
      </c>
      <c r="I262" s="2" t="s">
        <v>869</v>
      </c>
      <c r="J262" s="3" t="str">
        <f>HYPERLINK("https://www.boe.es/gazeta/dias/1830/01/21/pdfs/GMD-1830-9.pdf#page=2","Abrir facsímil")</f>
        <v>Abrir facsímil</v>
      </c>
      <c r="K262" s="3" t="s">
        <v>24</v>
      </c>
    </row>
    <row r="263" spans="1:11" ht="42" customHeight="1">
      <c r="A263" s="2" t="s">
        <v>870</v>
      </c>
      <c r="B263" s="2" t="s">
        <v>870</v>
      </c>
      <c r="C263" s="2" t="s">
        <v>36</v>
      </c>
      <c r="D263" s="2" t="s">
        <v>37</v>
      </c>
      <c r="E263" s="5" t="s">
        <v>256</v>
      </c>
      <c r="F263" s="3" t="s">
        <v>257</v>
      </c>
      <c r="G263" s="3" t="s">
        <v>30</v>
      </c>
      <c r="H263" s="2" t="s">
        <v>22</v>
      </c>
      <c r="I263" s="2" t="s">
        <v>871</v>
      </c>
      <c r="J263" s="3" t="str">
        <f>HYPERLINK("https://www.boe.es/gazeta/dias/1830/08/07/pdfs/GMD-1830-95.pdf#page=2","Abrir facsímil")</f>
        <v>Abrir facsímil</v>
      </c>
      <c r="K263" s="3" t="s">
        <v>24</v>
      </c>
    </row>
    <row r="264" spans="1:11" ht="42" customHeight="1">
      <c r="A264" s="2" t="s">
        <v>872</v>
      </c>
      <c r="B264" s="2" t="s">
        <v>872</v>
      </c>
      <c r="C264" s="2" t="s">
        <v>109</v>
      </c>
      <c r="D264" s="2" t="s">
        <v>18</v>
      </c>
      <c r="E264" s="5" t="s">
        <v>260</v>
      </c>
      <c r="F264" s="3" t="s">
        <v>261</v>
      </c>
      <c r="G264" s="3" t="s">
        <v>90</v>
      </c>
      <c r="H264" s="2" t="s">
        <v>22</v>
      </c>
      <c r="I264" s="2" t="s">
        <v>873</v>
      </c>
      <c r="J264" s="3" t="str">
        <f>HYPERLINK("https://www.boe.es/gazeta/dias/1830/02/02/pdfs/GMD-1830-14.pdf#page=4","Abrir facsímil")</f>
        <v>Abrir facsímil</v>
      </c>
      <c r="K264" s="3" t="s">
        <v>24</v>
      </c>
    </row>
    <row r="265" spans="1:11" ht="42" customHeight="1">
      <c r="A265" s="2" t="s">
        <v>874</v>
      </c>
      <c r="B265" s="2" t="s">
        <v>875</v>
      </c>
      <c r="C265" s="2" t="s">
        <v>17</v>
      </c>
      <c r="D265" s="2" t="s">
        <v>18</v>
      </c>
      <c r="E265" s="5" t="s">
        <v>149</v>
      </c>
      <c r="F265" s="3" t="s">
        <v>150</v>
      </c>
      <c r="G265" s="3" t="s">
        <v>90</v>
      </c>
      <c r="H265" s="2" t="s">
        <v>22</v>
      </c>
      <c r="I265" s="2" t="s">
        <v>876</v>
      </c>
      <c r="J265" s="3" t="str">
        <f>HYPERLINK("https://www.boe.es/gazeta/dias/1830/01/07/pdfs/GMD-1830-3.pdf#page=4","Abrir facsímil")</f>
        <v>Abrir facsímil</v>
      </c>
      <c r="K265" s="3" t="s">
        <v>24</v>
      </c>
    </row>
    <row r="266" spans="1:11" ht="42" customHeight="1">
      <c r="A266" s="2" t="s">
        <v>877</v>
      </c>
      <c r="B266" s="2" t="s">
        <v>878</v>
      </c>
      <c r="C266" s="2" t="s">
        <v>43</v>
      </c>
      <c r="D266" s="2" t="s">
        <v>44</v>
      </c>
      <c r="E266" s="5" t="s">
        <v>879</v>
      </c>
      <c r="F266" s="3" t="s">
        <v>880</v>
      </c>
      <c r="G266" s="3" t="s">
        <v>21</v>
      </c>
      <c r="H266" s="2" t="s">
        <v>22</v>
      </c>
      <c r="I266" s="2" t="s">
        <v>881</v>
      </c>
      <c r="J266" s="3" t="str">
        <f>HYPERLINK("https://www.boe.es/gazeta/dias/1830/05/15/pdfs/GMD-1830-59.pdf#page=3","Abrir facsímil")</f>
        <v>Abrir facsímil</v>
      </c>
      <c r="K266" s="3" t="s">
        <v>24</v>
      </c>
    </row>
    <row r="267" spans="1:11" ht="42" customHeight="1">
      <c r="A267" s="2" t="s">
        <v>882</v>
      </c>
      <c r="B267" s="2" t="s">
        <v>883</v>
      </c>
      <c r="C267" s="2" t="s">
        <v>36</v>
      </c>
      <c r="D267" s="2" t="s">
        <v>37</v>
      </c>
      <c r="E267" s="5" t="s">
        <v>367</v>
      </c>
      <c r="F267" s="3" t="s">
        <v>368</v>
      </c>
      <c r="G267" s="3" t="s">
        <v>90</v>
      </c>
      <c r="H267" s="2" t="s">
        <v>22</v>
      </c>
      <c r="I267" s="2" t="s">
        <v>884</v>
      </c>
      <c r="J267" s="3" t="str">
        <f>HYPERLINK("https://www.boe.es/gazeta/dias/1830/09/02/pdfs/GMD-1830-106.pdf#page=4","Abrir facsímil")</f>
        <v>Abrir facsímil</v>
      </c>
      <c r="K267" s="3" t="s">
        <v>24</v>
      </c>
    </row>
    <row r="268" spans="1:11" ht="42" customHeight="1">
      <c r="A268" s="2" t="s">
        <v>885</v>
      </c>
      <c r="B268" s="2" t="s">
        <v>886</v>
      </c>
      <c r="C268" s="2" t="s">
        <v>43</v>
      </c>
      <c r="D268" s="2" t="s">
        <v>44</v>
      </c>
      <c r="E268" s="5" t="s">
        <v>487</v>
      </c>
      <c r="F268" s="3" t="s">
        <v>488</v>
      </c>
      <c r="G268" s="3" t="s">
        <v>21</v>
      </c>
      <c r="H268" s="2" t="s">
        <v>22</v>
      </c>
      <c r="I268" s="2" t="s">
        <v>887</v>
      </c>
      <c r="J268" s="3" t="str">
        <f>HYPERLINK("https://www.boe.es/gazeta/dias/1830/03/18/pdfs/GMD-1830-33.pdf#page=3","Abrir facsímil")</f>
        <v>Abrir facsímil</v>
      </c>
      <c r="K268" s="3" t="s">
        <v>24</v>
      </c>
    </row>
    <row r="269" spans="1:11" ht="42" customHeight="1">
      <c r="A269" s="2" t="s">
        <v>888</v>
      </c>
      <c r="B269" s="2" t="s">
        <v>889</v>
      </c>
      <c r="C269" s="2" t="s">
        <v>109</v>
      </c>
      <c r="D269" s="2" t="s">
        <v>18</v>
      </c>
      <c r="E269" s="5" t="s">
        <v>612</v>
      </c>
      <c r="F269" s="3" t="s">
        <v>613</v>
      </c>
      <c r="G269" s="3" t="s">
        <v>90</v>
      </c>
      <c r="H269" s="2" t="s">
        <v>22</v>
      </c>
      <c r="I269" s="2" t="s">
        <v>890</v>
      </c>
      <c r="J269" s="3" t="str">
        <f>HYPERLINK("https://www.boe.es/gazeta/dias/1830/09/25/pdfs/GMD-1830-116.pdf#page=4","Abrir facsímil")</f>
        <v>Abrir facsímil</v>
      </c>
      <c r="K269" s="3" t="s">
        <v>24</v>
      </c>
    </row>
    <row r="270" spans="1:11" ht="42" customHeight="1">
      <c r="A270" s="2" t="s">
        <v>891</v>
      </c>
      <c r="B270" s="2" t="s">
        <v>892</v>
      </c>
      <c r="C270" s="2" t="s">
        <v>17</v>
      </c>
      <c r="D270" s="2" t="s">
        <v>18</v>
      </c>
      <c r="E270" s="5" t="s">
        <v>637</v>
      </c>
      <c r="F270" s="3" t="s">
        <v>638</v>
      </c>
      <c r="G270" s="3" t="s">
        <v>90</v>
      </c>
      <c r="H270" s="2" t="s">
        <v>22</v>
      </c>
      <c r="I270" s="2" t="s">
        <v>893</v>
      </c>
      <c r="J270" s="3" t="str">
        <f>HYPERLINK("https://www.boe.es/gazeta/dias/1830/08/28/pdfs/GMD-1830-104.pdf#page=4","Abrir facsímil")</f>
        <v>Abrir facsímil</v>
      </c>
      <c r="K270" s="3" t="s">
        <v>24</v>
      </c>
    </row>
    <row r="271" spans="1:11" ht="42" customHeight="1">
      <c r="A271" s="2" t="s">
        <v>894</v>
      </c>
      <c r="B271" s="2" t="s">
        <v>895</v>
      </c>
      <c r="C271" s="2" t="s">
        <v>36</v>
      </c>
      <c r="D271" s="2" t="s">
        <v>37</v>
      </c>
      <c r="E271" s="5" t="s">
        <v>111</v>
      </c>
      <c r="F271" s="3" t="s">
        <v>112</v>
      </c>
      <c r="G271" s="3" t="s">
        <v>52</v>
      </c>
      <c r="H271" s="2" t="s">
        <v>22</v>
      </c>
      <c r="I271" s="2" t="s">
        <v>896</v>
      </c>
      <c r="J271" s="3" t="str">
        <f>HYPERLINK("https://www.boe.es/gazeta/dias/1830/11/16/pdfs/GMD-1830-139.pdf#page=1","Abrir facsímil")</f>
        <v>Abrir facsímil</v>
      </c>
      <c r="K271" s="3" t="s">
        <v>24</v>
      </c>
    </row>
    <row r="272" spans="1:11" ht="42" customHeight="1">
      <c r="A272" s="2" t="s">
        <v>897</v>
      </c>
      <c r="B272" s="2" t="s">
        <v>897</v>
      </c>
      <c r="C272" s="2" t="s">
        <v>55</v>
      </c>
      <c r="D272" s="2" t="s">
        <v>18</v>
      </c>
      <c r="E272" s="5" t="s">
        <v>898</v>
      </c>
      <c r="F272" s="3" t="s">
        <v>899</v>
      </c>
      <c r="G272" s="3" t="s">
        <v>21</v>
      </c>
      <c r="H272" s="2" t="s">
        <v>22</v>
      </c>
      <c r="I272" s="2" t="s">
        <v>900</v>
      </c>
      <c r="J272" s="3" t="str">
        <f>HYPERLINK("https://www.boe.es/gazeta/dias/1830/05/29/pdfs/GMD-1830-65.pdf#page=3","Abrir facsímil")</f>
        <v>Abrir facsímil</v>
      </c>
      <c r="K272" s="3" t="s">
        <v>24</v>
      </c>
    </row>
    <row r="273" spans="1:11" ht="42" customHeight="1">
      <c r="A273" s="2" t="s">
        <v>901</v>
      </c>
      <c r="B273" s="2" t="s">
        <v>901</v>
      </c>
      <c r="C273" s="2" t="s">
        <v>36</v>
      </c>
      <c r="D273" s="2" t="s">
        <v>37</v>
      </c>
      <c r="E273" s="5" t="s">
        <v>902</v>
      </c>
      <c r="F273" s="3" t="s">
        <v>903</v>
      </c>
      <c r="G273" s="3" t="s">
        <v>30</v>
      </c>
      <c r="H273" s="2" t="s">
        <v>22</v>
      </c>
      <c r="I273" s="2" t="s">
        <v>904</v>
      </c>
      <c r="J273" s="3" t="str">
        <f>HYPERLINK("https://www.boe.es/gazeta/dias/1830/04/17/pdfs/GMD-1830-46.pdf#page=2","Abrir facsímil")</f>
        <v>Abrir facsímil</v>
      </c>
      <c r="K273" s="3" t="s">
        <v>24</v>
      </c>
    </row>
    <row r="274" spans="1:11" ht="42" customHeight="1">
      <c r="A274" s="2" t="s">
        <v>905</v>
      </c>
      <c r="B274" s="2" t="s">
        <v>905</v>
      </c>
      <c r="C274" s="2" t="s">
        <v>36</v>
      </c>
      <c r="D274" s="2" t="s">
        <v>37</v>
      </c>
      <c r="E274" s="5" t="s">
        <v>502</v>
      </c>
      <c r="F274" s="3" t="s">
        <v>503</v>
      </c>
      <c r="G274" s="3" t="s">
        <v>52</v>
      </c>
      <c r="H274" s="2" t="s">
        <v>22</v>
      </c>
      <c r="I274" s="2" t="s">
        <v>906</v>
      </c>
      <c r="J274" s="3" t="str">
        <f>HYPERLINK("https://www.boe.es/gazeta/dias/1830/09/18/pdfs/GMD-1830-113.pdf#page=1","Abrir facsímil")</f>
        <v>Abrir facsímil</v>
      </c>
      <c r="K274" s="3" t="s">
        <v>24</v>
      </c>
    </row>
    <row r="275" spans="1:11" ht="42" customHeight="1">
      <c r="A275" s="2" t="s">
        <v>905</v>
      </c>
      <c r="B275" s="2" t="s">
        <v>905</v>
      </c>
      <c r="C275" s="2" t="s">
        <v>36</v>
      </c>
      <c r="D275" s="2" t="s">
        <v>37</v>
      </c>
      <c r="E275" s="5" t="s">
        <v>446</v>
      </c>
      <c r="F275" s="3" t="s">
        <v>447</v>
      </c>
      <c r="G275" s="3" t="s">
        <v>52</v>
      </c>
      <c r="H275" s="2" t="s">
        <v>22</v>
      </c>
      <c r="I275" s="2" t="s">
        <v>907</v>
      </c>
      <c r="J275" s="3" t="str">
        <f>HYPERLINK("https://www.boe.es/gazeta/dias/1830/09/21/pdfs/GMD-1830-114.pdf#page=1","Abrir facsímil")</f>
        <v>Abrir facsímil</v>
      </c>
      <c r="K275" s="3" t="s">
        <v>24</v>
      </c>
    </row>
    <row r="276" spans="1:11" ht="42" customHeight="1">
      <c r="A276" s="2" t="s">
        <v>905</v>
      </c>
      <c r="B276" s="2" t="s">
        <v>905</v>
      </c>
      <c r="C276" s="2" t="s">
        <v>36</v>
      </c>
      <c r="D276" s="2" t="s">
        <v>37</v>
      </c>
      <c r="E276" s="5" t="s">
        <v>580</v>
      </c>
      <c r="F276" s="3" t="s">
        <v>581</v>
      </c>
      <c r="G276" s="3" t="s">
        <v>52</v>
      </c>
      <c r="H276" s="2" t="s">
        <v>22</v>
      </c>
      <c r="I276" s="2" t="s">
        <v>908</v>
      </c>
      <c r="J276" s="3" t="str">
        <f>HYPERLINK("https://www.boe.es/gazeta/dias/1830/09/30/pdfs/GMD-1830-118.pdf#page=1","Abrir facsímil")</f>
        <v>Abrir facsímil</v>
      </c>
      <c r="K276" s="3" t="s">
        <v>24</v>
      </c>
    </row>
    <row r="277" spans="1:11" ht="42" customHeight="1">
      <c r="A277" s="2" t="s">
        <v>905</v>
      </c>
      <c r="B277" s="2" t="s">
        <v>905</v>
      </c>
      <c r="C277" s="2" t="s">
        <v>36</v>
      </c>
      <c r="D277" s="2" t="s">
        <v>37</v>
      </c>
      <c r="E277" s="5" t="s">
        <v>580</v>
      </c>
      <c r="F277" s="3" t="s">
        <v>581</v>
      </c>
      <c r="G277" s="3" t="s">
        <v>30</v>
      </c>
      <c r="H277" s="2" t="s">
        <v>22</v>
      </c>
      <c r="I277" s="2" t="s">
        <v>909</v>
      </c>
      <c r="J277" s="3" t="str">
        <f>HYPERLINK("https://www.boe.es/gazeta/dias/1830/09/30/pdfs/GMD-1830-118.pdf#page=2","Abrir facsímil")</f>
        <v>Abrir facsímil</v>
      </c>
      <c r="K277" s="3" t="s">
        <v>24</v>
      </c>
    </row>
    <row r="278" spans="1:11" ht="42" customHeight="1">
      <c r="A278" s="2" t="s">
        <v>910</v>
      </c>
      <c r="B278" s="2" t="s">
        <v>911</v>
      </c>
      <c r="C278" s="2" t="s">
        <v>27</v>
      </c>
      <c r="D278" s="2" t="s">
        <v>18</v>
      </c>
      <c r="E278" s="5" t="s">
        <v>201</v>
      </c>
      <c r="F278" s="3" t="s">
        <v>202</v>
      </c>
      <c r="G278" s="3" t="s">
        <v>90</v>
      </c>
      <c r="H278" s="2" t="s">
        <v>22</v>
      </c>
      <c r="I278" s="2" t="s">
        <v>912</v>
      </c>
      <c r="J278" s="3" t="str">
        <f>HYPERLINK("https://www.boe.es/gazeta/dias/1830/09/16/pdfs/GMD-1830-112.pdf#page=4","Abrir facsímil")</f>
        <v>Abrir facsímil</v>
      </c>
      <c r="K278" s="3" t="s">
        <v>24</v>
      </c>
    </row>
    <row r="279" spans="1:11" ht="42" customHeight="1">
      <c r="A279" s="2" t="s">
        <v>913</v>
      </c>
      <c r="B279" s="2" t="s">
        <v>914</v>
      </c>
      <c r="C279" s="2" t="s">
        <v>36</v>
      </c>
      <c r="D279" s="2" t="s">
        <v>37</v>
      </c>
      <c r="E279" s="5" t="s">
        <v>499</v>
      </c>
      <c r="F279" s="3" t="s">
        <v>500</v>
      </c>
      <c r="G279" s="3" t="s">
        <v>90</v>
      </c>
      <c r="H279" s="2" t="s">
        <v>22</v>
      </c>
      <c r="I279" s="2" t="s">
        <v>915</v>
      </c>
      <c r="J279" s="3" t="str">
        <f>HYPERLINK("https://www.boe.es/gazeta/dias/1830/04/03/pdfs/GMD-1830-40.pdf#page=4","Abrir facsímil")</f>
        <v>Abrir facsímil</v>
      </c>
      <c r="K279" s="3" t="s">
        <v>24</v>
      </c>
    </row>
    <row r="280" spans="1:11" ht="42" customHeight="1">
      <c r="A280" s="2" t="s">
        <v>916</v>
      </c>
      <c r="B280" s="2" t="s">
        <v>917</v>
      </c>
      <c r="C280" s="2" t="s">
        <v>109</v>
      </c>
      <c r="D280" s="2" t="s">
        <v>18</v>
      </c>
      <c r="E280" s="5" t="s">
        <v>272</v>
      </c>
      <c r="F280" s="3" t="s">
        <v>273</v>
      </c>
      <c r="G280" s="3" t="s">
        <v>853</v>
      </c>
      <c r="H280" s="2" t="s">
        <v>22</v>
      </c>
      <c r="I280" s="2" t="s">
        <v>918</v>
      </c>
      <c r="J280" s="3" t="str">
        <f>HYPERLINK("https://www.boe.es/gazeta/dias/1830/11/27/pdfs/GMD-1830-145.pdf#page=4","Abrir facsímil")</f>
        <v>Abrir facsímil</v>
      </c>
      <c r="K280" s="3" t="s">
        <v>24</v>
      </c>
    </row>
    <row r="281" spans="1:11" ht="42" customHeight="1">
      <c r="A281" s="2" t="s">
        <v>919</v>
      </c>
      <c r="B281" s="2" t="s">
        <v>919</v>
      </c>
      <c r="C281" s="2" t="s">
        <v>36</v>
      </c>
      <c r="D281" s="2" t="s">
        <v>37</v>
      </c>
      <c r="E281" s="5" t="s">
        <v>491</v>
      </c>
      <c r="F281" s="3" t="s">
        <v>492</v>
      </c>
      <c r="G281" s="3" t="s">
        <v>30</v>
      </c>
      <c r="H281" s="2" t="s">
        <v>22</v>
      </c>
      <c r="I281" s="2" t="s">
        <v>920</v>
      </c>
      <c r="J281" s="3" t="str">
        <f>HYPERLINK("https://www.boe.es/gazeta/dias/1830/11/13/pdfs/GMD-1830-138.pdf#page=2","Abrir facsímil")</f>
        <v>Abrir facsímil</v>
      </c>
      <c r="K281" s="3" t="s">
        <v>24</v>
      </c>
    </row>
    <row r="282" spans="1:11" ht="42" customHeight="1">
      <c r="A282" s="2" t="s">
        <v>921</v>
      </c>
      <c r="B282" s="2" t="s">
        <v>922</v>
      </c>
      <c r="C282" s="2" t="s">
        <v>36</v>
      </c>
      <c r="D282" s="2" t="s">
        <v>37</v>
      </c>
      <c r="E282" s="5" t="s">
        <v>464</v>
      </c>
      <c r="F282" s="3" t="s">
        <v>465</v>
      </c>
      <c r="G282" s="3" t="s">
        <v>21</v>
      </c>
      <c r="H282" s="2" t="s">
        <v>22</v>
      </c>
      <c r="I282" s="2" t="s">
        <v>923</v>
      </c>
      <c r="J282" s="3" t="str">
        <f>HYPERLINK("https://www.boe.es/gazeta/dias/1830/11/11/pdfs/GMD-1830-137.pdf#page=3","Abrir facsímil")</f>
        <v>Abrir facsímil</v>
      </c>
      <c r="K282" s="3" t="s">
        <v>24</v>
      </c>
    </row>
    <row r="283" spans="1:11" ht="42" customHeight="1">
      <c r="A283" s="2" t="s">
        <v>924</v>
      </c>
      <c r="B283" s="2" t="s">
        <v>924</v>
      </c>
      <c r="C283" s="2" t="s">
        <v>17</v>
      </c>
      <c r="D283" s="2" t="s">
        <v>18</v>
      </c>
      <c r="E283" s="5" t="s">
        <v>114</v>
      </c>
      <c r="F283" s="3" t="s">
        <v>115</v>
      </c>
      <c r="G283" s="3" t="s">
        <v>90</v>
      </c>
      <c r="H283" s="2" t="s">
        <v>22</v>
      </c>
      <c r="I283" s="2" t="s">
        <v>925</v>
      </c>
      <c r="J283" s="3" t="str">
        <f>HYPERLINK("https://www.boe.es/gazeta/dias/1830/11/30/pdfs/GMD-1830-146.pdf#page=4","Abrir facsímil")</f>
        <v>Abrir facsímil</v>
      </c>
      <c r="K283" s="3" t="s">
        <v>24</v>
      </c>
    </row>
    <row r="284" spans="1:11" ht="42" customHeight="1">
      <c r="A284" s="2" t="s">
        <v>926</v>
      </c>
      <c r="B284" s="2" t="s">
        <v>926</v>
      </c>
      <c r="C284" s="2" t="s">
        <v>17</v>
      </c>
      <c r="D284" s="2" t="s">
        <v>18</v>
      </c>
      <c r="E284" s="5" t="s">
        <v>149</v>
      </c>
      <c r="F284" s="3" t="s">
        <v>150</v>
      </c>
      <c r="G284" s="3" t="s">
        <v>90</v>
      </c>
      <c r="H284" s="2" t="s">
        <v>22</v>
      </c>
      <c r="I284" s="2" t="s">
        <v>927</v>
      </c>
      <c r="J284" s="3" t="str">
        <f>HYPERLINK("https://www.boe.es/gazeta/dias/1830/01/07/pdfs/GMD-1830-3.pdf#page=4","Abrir facsímil")</f>
        <v>Abrir facsímil</v>
      </c>
      <c r="K284" s="3" t="s">
        <v>24</v>
      </c>
    </row>
    <row r="285" spans="1:11" ht="42" customHeight="1">
      <c r="A285" s="2" t="s">
        <v>928</v>
      </c>
      <c r="B285" s="2" t="s">
        <v>928</v>
      </c>
      <c r="C285" s="2" t="s">
        <v>36</v>
      </c>
      <c r="D285" s="2" t="s">
        <v>37</v>
      </c>
      <c r="E285" s="5" t="s">
        <v>88</v>
      </c>
      <c r="F285" s="3" t="s">
        <v>89</v>
      </c>
      <c r="G285" s="3" t="s">
        <v>929</v>
      </c>
      <c r="H285" s="2" t="s">
        <v>22</v>
      </c>
      <c r="I285" s="2" t="s">
        <v>930</v>
      </c>
      <c r="J285" s="3" t="str">
        <f>HYPERLINK("https://www.boe.es/gazeta/dias/1830/04/01/pdfs/GMD-1830-39.pdf#page=6","Abrir facsímil")</f>
        <v>Abrir facsímil</v>
      </c>
      <c r="K285" s="3" t="s">
        <v>24</v>
      </c>
    </row>
    <row r="286" spans="1:11" ht="42" customHeight="1">
      <c r="A286" s="2" t="s">
        <v>928</v>
      </c>
      <c r="B286" s="2" t="s">
        <v>928</v>
      </c>
      <c r="C286" s="2" t="s">
        <v>84</v>
      </c>
      <c r="D286" s="2" t="s">
        <v>18</v>
      </c>
      <c r="E286" s="5" t="s">
        <v>931</v>
      </c>
      <c r="F286" s="3" t="s">
        <v>932</v>
      </c>
      <c r="G286" s="3" t="s">
        <v>21</v>
      </c>
      <c r="H286" s="2" t="s">
        <v>22</v>
      </c>
      <c r="I286" s="2" t="s">
        <v>933</v>
      </c>
      <c r="J286" s="3" t="str">
        <f>HYPERLINK("https://www.boe.es/gazeta/dias/1830/06/03/pdfs/GMD-1830-67.pdf#page=3","Abrir facsímil")</f>
        <v>Abrir facsímil</v>
      </c>
      <c r="K286" s="3" t="s">
        <v>24</v>
      </c>
    </row>
    <row r="287" spans="1:11" ht="42" customHeight="1">
      <c r="A287" s="2" t="s">
        <v>934</v>
      </c>
      <c r="B287" s="2" t="s">
        <v>935</v>
      </c>
      <c r="C287" s="2" t="s">
        <v>36</v>
      </c>
      <c r="D287" s="2" t="s">
        <v>37</v>
      </c>
      <c r="E287" s="5" t="s">
        <v>491</v>
      </c>
      <c r="F287" s="3" t="s">
        <v>492</v>
      </c>
      <c r="G287" s="3" t="s">
        <v>52</v>
      </c>
      <c r="H287" s="2" t="s">
        <v>22</v>
      </c>
      <c r="I287" s="2" t="s">
        <v>936</v>
      </c>
      <c r="J287" s="3" t="str">
        <f>HYPERLINK("https://www.boe.es/gazeta/dias/1830/11/13/pdfs/GMD-1830-138.pdf#page=1","Abrir facsímil")</f>
        <v>Abrir facsímil</v>
      </c>
      <c r="K287" s="3" t="s">
        <v>24</v>
      </c>
    </row>
    <row r="288" spans="1:11" ht="42" customHeight="1">
      <c r="A288" s="2" t="s">
        <v>937</v>
      </c>
      <c r="B288" s="2" t="s">
        <v>938</v>
      </c>
      <c r="C288" s="2" t="s">
        <v>36</v>
      </c>
      <c r="D288" s="2" t="s">
        <v>37</v>
      </c>
      <c r="E288" s="5" t="s">
        <v>939</v>
      </c>
      <c r="F288" s="3" t="s">
        <v>940</v>
      </c>
      <c r="G288" s="3" t="s">
        <v>52</v>
      </c>
      <c r="H288" s="2" t="s">
        <v>31</v>
      </c>
      <c r="I288" s="2" t="s">
        <v>941</v>
      </c>
      <c r="J288" s="3" t="str">
        <f>HYPERLINK("https://www.boe.es/gazeta/dias/1830/02/09/pdfs/GMD-1830-17.pdf#page=1","Abrir facsímil")</f>
        <v>Abrir facsímil</v>
      </c>
      <c r="K288" s="3" t="s">
        <v>33</v>
      </c>
    </row>
    <row r="289" spans="1:11" ht="42" customHeight="1">
      <c r="A289" s="2" t="s">
        <v>942</v>
      </c>
      <c r="B289" s="2" t="s">
        <v>943</v>
      </c>
      <c r="C289" s="2" t="s">
        <v>84</v>
      </c>
      <c r="D289" s="2" t="s">
        <v>18</v>
      </c>
      <c r="E289" s="5" t="s">
        <v>263</v>
      </c>
      <c r="F289" s="3" t="s">
        <v>264</v>
      </c>
      <c r="G289" s="3" t="s">
        <v>90</v>
      </c>
      <c r="H289" s="2" t="s">
        <v>22</v>
      </c>
      <c r="I289" s="2" t="s">
        <v>944</v>
      </c>
      <c r="J289" s="3" t="str">
        <f>HYPERLINK("https://www.boe.es/gazeta/dias/1830/07/03/pdfs/GMD-1830-80.pdf#page=4","Abrir facsímil")</f>
        <v>Abrir facsímil</v>
      </c>
      <c r="K289" s="3" t="s">
        <v>24</v>
      </c>
    </row>
    <row r="290" spans="1:11" ht="42" customHeight="1">
      <c r="A290" s="2" t="s">
        <v>945</v>
      </c>
      <c r="B290" s="2" t="s">
        <v>945</v>
      </c>
      <c r="C290" s="2" t="s">
        <v>55</v>
      </c>
      <c r="D290" s="2" t="s">
        <v>18</v>
      </c>
      <c r="E290" s="5" t="s">
        <v>69</v>
      </c>
      <c r="F290" s="3" t="s">
        <v>70</v>
      </c>
      <c r="G290" s="3" t="s">
        <v>52</v>
      </c>
      <c r="H290" s="2" t="s">
        <v>22</v>
      </c>
      <c r="I290" s="2" t="s">
        <v>946</v>
      </c>
      <c r="J290" s="3" t="str">
        <f>HYPERLINK("https://www.boe.es/gazeta/dias/1830/10/16/pdfs/GMD-1830-125.pdf#page=1","Abrir facsímil")</f>
        <v>Abrir facsímil</v>
      </c>
      <c r="K290" s="3" t="s">
        <v>24</v>
      </c>
    </row>
    <row r="291" spans="1:11" ht="42" customHeight="1">
      <c r="A291" s="2" t="s">
        <v>945</v>
      </c>
      <c r="B291" s="2" t="s">
        <v>945</v>
      </c>
      <c r="C291" s="2" t="s">
        <v>36</v>
      </c>
      <c r="D291" s="2" t="s">
        <v>37</v>
      </c>
      <c r="E291" s="5" t="s">
        <v>947</v>
      </c>
      <c r="F291" s="3" t="s">
        <v>948</v>
      </c>
      <c r="G291" s="3" t="s">
        <v>30</v>
      </c>
      <c r="H291" s="2" t="s">
        <v>22</v>
      </c>
      <c r="I291" s="2" t="s">
        <v>949</v>
      </c>
      <c r="J291" s="3" t="str">
        <f>HYPERLINK("https://www.boe.es/gazeta/dias/1830/11/25/pdfs/GMD-1830-144.pdf#page=2","Abrir facsímil")</f>
        <v>Abrir facsímil</v>
      </c>
      <c r="K291" s="3" t="s">
        <v>24</v>
      </c>
    </row>
    <row r="292" spans="1:11" ht="42" customHeight="1">
      <c r="A292" s="2" t="s">
        <v>950</v>
      </c>
      <c r="B292" s="2" t="s">
        <v>951</v>
      </c>
      <c r="C292" s="2" t="s">
        <v>27</v>
      </c>
      <c r="D292" s="2" t="s">
        <v>18</v>
      </c>
      <c r="E292" s="5" t="s">
        <v>106</v>
      </c>
      <c r="F292" s="3" t="s">
        <v>107</v>
      </c>
      <c r="G292" s="3" t="s">
        <v>90</v>
      </c>
      <c r="H292" s="2" t="s">
        <v>22</v>
      </c>
      <c r="I292" s="2" t="s">
        <v>952</v>
      </c>
      <c r="J292" s="3" t="str">
        <f>HYPERLINK("https://www.boe.es/gazeta/dias/1830/09/14/pdfs/GMD-1830-111.pdf#page=4","Abrir facsímil")</f>
        <v>Abrir facsímil</v>
      </c>
      <c r="K292" s="3" t="s">
        <v>24</v>
      </c>
    </row>
    <row r="293" spans="1:11" ht="42" customHeight="1">
      <c r="A293" s="2" t="s">
        <v>953</v>
      </c>
      <c r="B293" s="2" t="s">
        <v>954</v>
      </c>
      <c r="C293" s="2" t="s">
        <v>27</v>
      </c>
      <c r="D293" s="2" t="s">
        <v>18</v>
      </c>
      <c r="E293" s="5" t="s">
        <v>153</v>
      </c>
      <c r="F293" s="3" t="s">
        <v>154</v>
      </c>
      <c r="G293" s="3" t="s">
        <v>90</v>
      </c>
      <c r="H293" s="2" t="s">
        <v>22</v>
      </c>
      <c r="I293" s="2" t="s">
        <v>955</v>
      </c>
      <c r="J293" s="3" t="str">
        <f>HYPERLINK("https://www.boe.es/gazeta/dias/1830/07/22/pdfs/GMD-1830-88.pdf#page=4","Abrir facsímil")</f>
        <v>Abrir facsímil</v>
      </c>
      <c r="K293" s="3" t="s">
        <v>24</v>
      </c>
    </row>
    <row r="294" spans="1:11" ht="42" customHeight="1">
      <c r="A294" s="2" t="s">
        <v>956</v>
      </c>
      <c r="B294" s="2" t="s">
        <v>957</v>
      </c>
      <c r="C294" s="2" t="s">
        <v>84</v>
      </c>
      <c r="D294" s="2" t="s">
        <v>18</v>
      </c>
      <c r="E294" s="5" t="s">
        <v>315</v>
      </c>
      <c r="F294" s="3" t="s">
        <v>316</v>
      </c>
      <c r="G294" s="3" t="s">
        <v>90</v>
      </c>
      <c r="H294" s="2" t="s">
        <v>22</v>
      </c>
      <c r="I294" s="2" t="s">
        <v>958</v>
      </c>
      <c r="J294" s="3" t="str">
        <f>HYPERLINK("https://www.boe.es/gazeta/dias/1830/05/04/pdfs/GMD-1830-53.pdf#page=4","Abrir facsímil")</f>
        <v>Abrir facsímil</v>
      </c>
      <c r="K294" s="3" t="s">
        <v>24</v>
      </c>
    </row>
    <row r="295" spans="1:11" ht="42" customHeight="1">
      <c r="A295" s="2" t="s">
        <v>959</v>
      </c>
      <c r="B295" s="2" t="s">
        <v>960</v>
      </c>
      <c r="C295" s="2" t="s">
        <v>17</v>
      </c>
      <c r="D295" s="2" t="s">
        <v>18</v>
      </c>
      <c r="E295" s="5" t="s">
        <v>185</v>
      </c>
      <c r="F295" s="3" t="s">
        <v>186</v>
      </c>
      <c r="G295" s="3" t="s">
        <v>187</v>
      </c>
      <c r="H295" s="2" t="s">
        <v>22</v>
      </c>
      <c r="I295" s="2" t="s">
        <v>961</v>
      </c>
      <c r="J295" s="3" t="str">
        <f>HYPERLINK("https://www.boe.es/gazeta/dias/1830/01/12/pdfs/GMD-1830-5.pdf#page=3","Abrir facsímil")</f>
        <v>Abrir facsímil</v>
      </c>
      <c r="K295" s="3" t="s">
        <v>24</v>
      </c>
    </row>
    <row r="296" spans="1:11" ht="42" customHeight="1">
      <c r="A296" s="2" t="s">
        <v>962</v>
      </c>
      <c r="B296" s="2" t="s">
        <v>962</v>
      </c>
      <c r="C296" s="2" t="s">
        <v>27</v>
      </c>
      <c r="D296" s="2" t="s">
        <v>18</v>
      </c>
      <c r="E296" s="5" t="s">
        <v>499</v>
      </c>
      <c r="F296" s="3" t="s">
        <v>500</v>
      </c>
      <c r="G296" s="3" t="s">
        <v>21</v>
      </c>
      <c r="H296" s="2" t="s">
        <v>22</v>
      </c>
      <c r="I296" s="2" t="s">
        <v>963</v>
      </c>
      <c r="J296" s="3" t="str">
        <f>HYPERLINK("https://www.boe.es/gazeta/dias/1830/04/03/pdfs/GMD-1830-40.pdf#page=3","Abrir facsímil")</f>
        <v>Abrir facsímil</v>
      </c>
      <c r="K296" s="3" t="s">
        <v>24</v>
      </c>
    </row>
    <row r="297" spans="1:11" ht="42" customHeight="1">
      <c r="A297" s="2" t="s">
        <v>962</v>
      </c>
      <c r="B297" s="2" t="s">
        <v>962</v>
      </c>
      <c r="C297" s="2" t="s">
        <v>27</v>
      </c>
      <c r="D297" s="2" t="s">
        <v>18</v>
      </c>
      <c r="E297" s="5" t="s">
        <v>370</v>
      </c>
      <c r="F297" s="3" t="s">
        <v>371</v>
      </c>
      <c r="G297" s="3" t="s">
        <v>90</v>
      </c>
      <c r="H297" s="2" t="s">
        <v>22</v>
      </c>
      <c r="I297" s="2" t="s">
        <v>964</v>
      </c>
      <c r="J297" s="3" t="str">
        <f>HYPERLINK("https://www.boe.es/gazeta/dias/1830/10/14/pdfs/GMD-1830-124.pdf#page=4","Abrir facsímil")</f>
        <v>Abrir facsímil</v>
      </c>
      <c r="K297" s="3" t="s">
        <v>24</v>
      </c>
    </row>
    <row r="298" spans="1:11" ht="42" customHeight="1">
      <c r="A298" s="2" t="s">
        <v>965</v>
      </c>
      <c r="B298" s="2" t="s">
        <v>965</v>
      </c>
      <c r="C298" s="2" t="s">
        <v>36</v>
      </c>
      <c r="D298" s="2" t="s">
        <v>37</v>
      </c>
      <c r="E298" s="5" t="s">
        <v>180</v>
      </c>
      <c r="F298" s="3" t="s">
        <v>181</v>
      </c>
      <c r="G298" s="3" t="s">
        <v>21</v>
      </c>
      <c r="H298" s="2" t="s">
        <v>22</v>
      </c>
      <c r="I298" s="2" t="s">
        <v>966</v>
      </c>
      <c r="J298" s="3" t="str">
        <f>HYPERLINK("https://www.boe.es/gazeta/dias/1830/12/11/pdfs/GMD-1830-151.pdf#page=3","Abrir facsímil")</f>
        <v>Abrir facsímil</v>
      </c>
      <c r="K298" s="3" t="s">
        <v>24</v>
      </c>
    </row>
    <row r="299" spans="1:11" ht="42" customHeight="1">
      <c r="A299" s="2" t="s">
        <v>967</v>
      </c>
      <c r="B299" s="2" t="s">
        <v>967</v>
      </c>
      <c r="C299" s="2" t="s">
        <v>27</v>
      </c>
      <c r="D299" s="2" t="s">
        <v>18</v>
      </c>
      <c r="E299" s="5" t="s">
        <v>939</v>
      </c>
      <c r="F299" s="3" t="s">
        <v>940</v>
      </c>
      <c r="G299" s="3" t="s">
        <v>21</v>
      </c>
      <c r="H299" s="2" t="s">
        <v>22</v>
      </c>
      <c r="I299" s="2" t="s">
        <v>968</v>
      </c>
      <c r="J299" s="3" t="str">
        <f>HYPERLINK("https://www.boe.es/gazeta/dias/1830/02/09/pdfs/GMD-1830-17.pdf#page=3","Abrir facsímil")</f>
        <v>Abrir facsímil</v>
      </c>
      <c r="K299" s="3" t="s">
        <v>24</v>
      </c>
    </row>
    <row r="300" spans="1:11" ht="42" customHeight="1">
      <c r="A300" s="2" t="s">
        <v>967</v>
      </c>
      <c r="B300" s="2" t="s">
        <v>967</v>
      </c>
      <c r="C300" s="2" t="s">
        <v>84</v>
      </c>
      <c r="D300" s="2" t="s">
        <v>18</v>
      </c>
      <c r="E300" s="5" t="s">
        <v>969</v>
      </c>
      <c r="F300" s="3" t="s">
        <v>970</v>
      </c>
      <c r="G300" s="3" t="s">
        <v>21</v>
      </c>
      <c r="H300" s="2" t="s">
        <v>22</v>
      </c>
      <c r="I300" s="2" t="s">
        <v>971</v>
      </c>
      <c r="J300" s="3" t="str">
        <f>HYPERLINK("https://www.boe.es/gazeta/dias/1830/10/12/pdfs/GMD-1830-123.pdf#page=3","Abrir facsímil")</f>
        <v>Abrir facsímil</v>
      </c>
      <c r="K300" s="3" t="s">
        <v>24</v>
      </c>
    </row>
    <row r="301" spans="1:11" ht="42" customHeight="1">
      <c r="A301" s="2" t="s">
        <v>972</v>
      </c>
      <c r="B301" s="2" t="s">
        <v>973</v>
      </c>
      <c r="C301" s="2" t="s">
        <v>17</v>
      </c>
      <c r="D301" s="2" t="s">
        <v>18</v>
      </c>
      <c r="E301" s="5" t="s">
        <v>191</v>
      </c>
      <c r="F301" s="3" t="s">
        <v>192</v>
      </c>
      <c r="G301" s="3" t="s">
        <v>30</v>
      </c>
      <c r="H301" s="2" t="s">
        <v>22</v>
      </c>
      <c r="I301" s="2" t="s">
        <v>974</v>
      </c>
      <c r="J301" s="3" t="str">
        <f>HYPERLINK("https://www.boe.es/gazeta/dias/1830/01/21/pdfs/GMD-1830-9.pdf#page=2","Abrir facsímil")</f>
        <v>Abrir facsímil</v>
      </c>
      <c r="K301" s="3" t="s">
        <v>24</v>
      </c>
    </row>
    <row r="302" spans="1:11" ht="42" customHeight="1">
      <c r="A302" s="2" t="s">
        <v>975</v>
      </c>
      <c r="B302" s="2" t="s">
        <v>976</v>
      </c>
      <c r="C302" s="2" t="s">
        <v>36</v>
      </c>
      <c r="D302" s="2" t="s">
        <v>37</v>
      </c>
      <c r="E302" s="5" t="s">
        <v>733</v>
      </c>
      <c r="F302" s="3" t="s">
        <v>734</v>
      </c>
      <c r="G302" s="3" t="s">
        <v>52</v>
      </c>
      <c r="H302" s="2" t="s">
        <v>22</v>
      </c>
      <c r="I302" s="2" t="s">
        <v>977</v>
      </c>
      <c r="J302" s="3" t="str">
        <f>HYPERLINK("https://www.boe.es/gazeta/dias/1830/10/30/pdfs/GMD-1830-131.pdf#page=1","Abrir facsímil")</f>
        <v>Abrir facsímil</v>
      </c>
      <c r="K302" s="3" t="s">
        <v>24</v>
      </c>
    </row>
    <row r="303" spans="1:11" ht="42" customHeight="1">
      <c r="A303" s="2" t="s">
        <v>978</v>
      </c>
      <c r="B303" s="2" t="s">
        <v>979</v>
      </c>
      <c r="C303" s="2" t="s">
        <v>36</v>
      </c>
      <c r="D303" s="2" t="s">
        <v>37</v>
      </c>
      <c r="E303" s="5" t="s">
        <v>357</v>
      </c>
      <c r="F303" s="3" t="s">
        <v>358</v>
      </c>
      <c r="G303" s="3" t="s">
        <v>980</v>
      </c>
      <c r="H303" s="2" t="s">
        <v>22</v>
      </c>
      <c r="I303" s="2" t="s">
        <v>981</v>
      </c>
      <c r="J303" s="3" t="str">
        <f>HYPERLINK("https://www.boe.es/gazeta/dias/1830/05/08/pdfs/GMD-1830-55.pdf#page=3","Abrir facsímil")</f>
        <v>Abrir facsímil</v>
      </c>
      <c r="K303" s="3" t="s">
        <v>24</v>
      </c>
    </row>
    <row r="304" spans="1:11" ht="42" customHeight="1">
      <c r="A304" s="2" t="s">
        <v>982</v>
      </c>
      <c r="B304" s="2" t="s">
        <v>982</v>
      </c>
      <c r="C304" s="2" t="s">
        <v>36</v>
      </c>
      <c r="D304" s="2" t="s">
        <v>37</v>
      </c>
      <c r="E304" s="5" t="s">
        <v>281</v>
      </c>
      <c r="F304" s="3" t="s">
        <v>282</v>
      </c>
      <c r="G304" s="3" t="s">
        <v>90</v>
      </c>
      <c r="H304" s="2" t="s">
        <v>22</v>
      </c>
      <c r="I304" s="2" t="s">
        <v>983</v>
      </c>
      <c r="J304" s="3" t="str">
        <f>HYPERLINK("https://www.boe.es/gazeta/dias/1830/06/26/pdfs/GMD-1830-77.pdf#page=4","Abrir facsímil")</f>
        <v>Abrir facsímil</v>
      </c>
      <c r="K304" s="3" t="s">
        <v>24</v>
      </c>
    </row>
    <row r="305" spans="1:11" ht="42" customHeight="1">
      <c r="A305" s="2" t="s">
        <v>984</v>
      </c>
      <c r="B305" s="2" t="s">
        <v>985</v>
      </c>
      <c r="C305" s="2" t="s">
        <v>43</v>
      </c>
      <c r="D305" s="2" t="s">
        <v>44</v>
      </c>
      <c r="E305" s="5" t="s">
        <v>772</v>
      </c>
      <c r="F305" s="3" t="s">
        <v>773</v>
      </c>
      <c r="G305" s="3" t="s">
        <v>90</v>
      </c>
      <c r="H305" s="2" t="s">
        <v>22</v>
      </c>
      <c r="I305" s="2" t="s">
        <v>986</v>
      </c>
      <c r="J305" s="3" t="str">
        <f>HYPERLINK("https://www.boe.es/gazeta/dias/1830/12/25/pdfs/GMD-1830-157.pdf#page=4","Abrir facsímil")</f>
        <v>Abrir facsímil</v>
      </c>
      <c r="K305" s="3" t="s">
        <v>24</v>
      </c>
    </row>
    <row r="306" spans="1:11" ht="42" customHeight="1">
      <c r="A306" s="2" t="s">
        <v>987</v>
      </c>
      <c r="B306" s="2" t="s">
        <v>988</v>
      </c>
      <c r="C306" s="2" t="s">
        <v>36</v>
      </c>
      <c r="D306" s="2" t="s">
        <v>37</v>
      </c>
      <c r="E306" s="5" t="s">
        <v>989</v>
      </c>
      <c r="F306" s="3" t="s">
        <v>990</v>
      </c>
      <c r="G306" s="3" t="s">
        <v>52</v>
      </c>
      <c r="H306" s="2" t="s">
        <v>22</v>
      </c>
      <c r="I306" s="2" t="s">
        <v>991</v>
      </c>
      <c r="J306" s="3" t="str">
        <f>HYPERLINK("https://www.boe.es/gazeta/dias/1830/10/26/pdfs/GMD-1830-129.pdf#page=1","Abrir facsímil")</f>
        <v>Abrir facsímil</v>
      </c>
      <c r="K306" s="3" t="s">
        <v>24</v>
      </c>
    </row>
    <row r="307" spans="1:11" ht="42" customHeight="1">
      <c r="A307" s="2" t="s">
        <v>992</v>
      </c>
      <c r="B307" s="2" t="s">
        <v>993</v>
      </c>
      <c r="C307" s="2" t="s">
        <v>17</v>
      </c>
      <c r="D307" s="2" t="s">
        <v>18</v>
      </c>
      <c r="E307" s="5" t="s">
        <v>594</v>
      </c>
      <c r="F307" s="3" t="s">
        <v>595</v>
      </c>
      <c r="G307" s="3" t="s">
        <v>90</v>
      </c>
      <c r="H307" s="2" t="s">
        <v>22</v>
      </c>
      <c r="I307" s="2" t="s">
        <v>994</v>
      </c>
      <c r="J307" s="3" t="str">
        <f>HYPERLINK("https://www.boe.es/gazeta/dias/1830/10/28/pdfs/GMD-1830-130.pdf#page=4","Abrir facsímil")</f>
        <v>Abrir facsímil</v>
      </c>
      <c r="K307" s="3" t="s">
        <v>24</v>
      </c>
    </row>
    <row r="308" spans="1:11" ht="42" customHeight="1">
      <c r="A308" s="2" t="s">
        <v>995</v>
      </c>
      <c r="B308" s="2" t="s">
        <v>996</v>
      </c>
      <c r="C308" s="2" t="s">
        <v>36</v>
      </c>
      <c r="D308" s="2" t="s">
        <v>37</v>
      </c>
      <c r="E308" s="5" t="s">
        <v>388</v>
      </c>
      <c r="F308" s="3" t="s">
        <v>389</v>
      </c>
      <c r="G308" s="3" t="s">
        <v>52</v>
      </c>
      <c r="H308" s="2" t="s">
        <v>22</v>
      </c>
      <c r="I308" s="2" t="s">
        <v>997</v>
      </c>
      <c r="J308" s="3" t="str">
        <f>HYPERLINK("https://www.boe.es/gazeta/dias/1830/10/05/pdfs/GMD-1830-120.pdf#page=1","Abrir facsímil")</f>
        <v>Abrir facsímil</v>
      </c>
      <c r="K308" s="3" t="s">
        <v>24</v>
      </c>
    </row>
    <row r="309" spans="1:11" ht="42" customHeight="1">
      <c r="A309" s="2" t="s">
        <v>998</v>
      </c>
      <c r="B309" s="2" t="s">
        <v>998</v>
      </c>
      <c r="C309" s="2" t="s">
        <v>36</v>
      </c>
      <c r="D309" s="2" t="s">
        <v>37</v>
      </c>
      <c r="E309" s="5" t="s">
        <v>999</v>
      </c>
      <c r="F309" s="3" t="s">
        <v>1000</v>
      </c>
      <c r="G309" s="3" t="s">
        <v>1001</v>
      </c>
      <c r="H309" s="2" t="s">
        <v>22</v>
      </c>
      <c r="I309" s="2" t="s">
        <v>1002</v>
      </c>
      <c r="J309" s="3" t="str">
        <f>HYPERLINK("https://www.boe.es/gazeta/dias/1830/11/02/pdfs/GMD-1830-133.pdf#page=3","Abrir facsímil")</f>
        <v>Abrir facsímil</v>
      </c>
      <c r="K309" s="3" t="s">
        <v>24</v>
      </c>
    </row>
    <row r="310" spans="1:11" ht="42" customHeight="1">
      <c r="A310" s="2" t="s">
        <v>1003</v>
      </c>
      <c r="B310" s="2" t="s">
        <v>1003</v>
      </c>
      <c r="C310" s="2" t="s">
        <v>36</v>
      </c>
      <c r="D310" s="2" t="s">
        <v>37</v>
      </c>
      <c r="E310" s="5" t="s">
        <v>426</v>
      </c>
      <c r="F310" s="3" t="s">
        <v>427</v>
      </c>
      <c r="G310" s="3" t="s">
        <v>21</v>
      </c>
      <c r="H310" s="2" t="s">
        <v>22</v>
      </c>
      <c r="I310" s="2" t="s">
        <v>1004</v>
      </c>
      <c r="J310" s="3" t="str">
        <f>HYPERLINK("https://www.boe.es/gazeta/dias/1830/10/21/pdfs/GMD-1830-127.pdf#page=3","Abrir facsímil")</f>
        <v>Abrir facsímil</v>
      </c>
      <c r="K310" s="3" t="s">
        <v>24</v>
      </c>
    </row>
    <row r="311" spans="1:11" ht="42" customHeight="1">
      <c r="A311" s="2" t="s">
        <v>1005</v>
      </c>
      <c r="B311" s="2" t="s">
        <v>1006</v>
      </c>
      <c r="C311" s="2" t="s">
        <v>43</v>
      </c>
      <c r="D311" s="2" t="s">
        <v>44</v>
      </c>
      <c r="E311" s="5" t="s">
        <v>383</v>
      </c>
      <c r="F311" s="3" t="s">
        <v>384</v>
      </c>
      <c r="G311" s="3" t="s">
        <v>90</v>
      </c>
      <c r="H311" s="2" t="s">
        <v>31</v>
      </c>
      <c r="I311" s="2" t="s">
        <v>1007</v>
      </c>
      <c r="J311" s="3" t="str">
        <f>HYPERLINK("https://www.boe.es/gazeta/dias/1830/06/12/pdfs/GMD-1830-71.pdf#page=4","Abrir facsímil")</f>
        <v>Abrir facsímil</v>
      </c>
      <c r="K311" s="3" t="s">
        <v>33</v>
      </c>
    </row>
    <row r="312" spans="1:11" ht="42" customHeight="1">
      <c r="A312" s="2" t="s">
        <v>1008</v>
      </c>
      <c r="B312" s="2" t="s">
        <v>1008</v>
      </c>
      <c r="C312" s="2" t="s">
        <v>36</v>
      </c>
      <c r="D312" s="2" t="s">
        <v>37</v>
      </c>
      <c r="E312" s="5" t="s">
        <v>1009</v>
      </c>
      <c r="F312" s="3" t="s">
        <v>1010</v>
      </c>
      <c r="G312" s="3" t="s">
        <v>21</v>
      </c>
      <c r="H312" s="2" t="s">
        <v>22</v>
      </c>
      <c r="I312" s="2" t="s">
        <v>1011</v>
      </c>
      <c r="J312" s="3" t="str">
        <f>HYPERLINK("https://www.boe.es/gazeta/dias/1830/03/30/pdfs/GMD-1830-38.pdf#page=3","Abrir facsímil")</f>
        <v>Abrir facsímil</v>
      </c>
      <c r="K312" s="3" t="s">
        <v>24</v>
      </c>
    </row>
    <row r="313" spans="1:11" ht="42" customHeight="1">
      <c r="A313" s="2" t="s">
        <v>1012</v>
      </c>
      <c r="B313" s="2" t="s">
        <v>1012</v>
      </c>
      <c r="C313" s="2" t="s">
        <v>36</v>
      </c>
      <c r="D313" s="2" t="s">
        <v>37</v>
      </c>
      <c r="E313" s="5" t="s">
        <v>969</v>
      </c>
      <c r="F313" s="3" t="s">
        <v>970</v>
      </c>
      <c r="G313" s="3" t="s">
        <v>21</v>
      </c>
      <c r="H313" s="2" t="s">
        <v>22</v>
      </c>
      <c r="I313" s="2" t="s">
        <v>1013</v>
      </c>
      <c r="J313" s="3" t="str">
        <f>HYPERLINK("https://www.boe.es/gazeta/dias/1830/10/12/pdfs/GMD-1830-123.pdf#page=3","Abrir facsímil")</f>
        <v>Abrir facsímil</v>
      </c>
      <c r="K313" s="3" t="s">
        <v>24</v>
      </c>
    </row>
    <row r="314" spans="1:11" ht="42" customHeight="1">
      <c r="A314" s="2" t="s">
        <v>1014</v>
      </c>
      <c r="B314" s="2" t="s">
        <v>1014</v>
      </c>
      <c r="C314" s="2" t="s">
        <v>36</v>
      </c>
      <c r="D314" s="2" t="s">
        <v>37</v>
      </c>
      <c r="E314" s="5" t="s">
        <v>687</v>
      </c>
      <c r="F314" s="3" t="s">
        <v>688</v>
      </c>
      <c r="G314" s="3" t="s">
        <v>21</v>
      </c>
      <c r="H314" s="2" t="s">
        <v>22</v>
      </c>
      <c r="I314" s="2" t="s">
        <v>1015</v>
      </c>
      <c r="J314" s="3" t="str">
        <f>HYPERLINK("https://www.boe.es/gazeta/dias/1830/06/10/pdfs/GMD-1830-70.pdf#page=3","Abrir facsímil")</f>
        <v>Abrir facsímil</v>
      </c>
      <c r="K314" s="3" t="s">
        <v>24</v>
      </c>
    </row>
    <row r="315" spans="1:11" ht="42" customHeight="1">
      <c r="A315" s="2" t="s">
        <v>1016</v>
      </c>
      <c r="B315" s="2" t="s">
        <v>1017</v>
      </c>
      <c r="C315" s="2" t="s">
        <v>43</v>
      </c>
      <c r="D315" s="2" t="s">
        <v>44</v>
      </c>
      <c r="E315" s="5" t="s">
        <v>133</v>
      </c>
      <c r="F315" s="3" t="s">
        <v>134</v>
      </c>
      <c r="G315" s="3" t="s">
        <v>52</v>
      </c>
      <c r="H315" s="2" t="s">
        <v>22</v>
      </c>
      <c r="I315" s="2" t="s">
        <v>1018</v>
      </c>
      <c r="J315" s="3" t="str">
        <f>HYPERLINK("https://www.boe.es/gazeta/dias/1830/10/19/pdfs/GMD-1830-126.pdf#page=1","Abrir facsímil")</f>
        <v>Abrir facsímil</v>
      </c>
      <c r="K315" s="3" t="s">
        <v>24</v>
      </c>
    </row>
    <row r="316" spans="1:11" ht="42" customHeight="1">
      <c r="A316" s="2" t="s">
        <v>1019</v>
      </c>
      <c r="B316" s="2" t="s">
        <v>1020</v>
      </c>
      <c r="C316" s="2" t="s">
        <v>84</v>
      </c>
      <c r="D316" s="2" t="s">
        <v>18</v>
      </c>
      <c r="E316" s="5" t="s">
        <v>1021</v>
      </c>
      <c r="F316" s="3" t="s">
        <v>1022</v>
      </c>
      <c r="G316" s="3" t="s">
        <v>90</v>
      </c>
      <c r="H316" s="2" t="s">
        <v>31</v>
      </c>
      <c r="I316" s="2" t="s">
        <v>1023</v>
      </c>
      <c r="J316" s="3" t="str">
        <f>HYPERLINK("https://www.boe.es/gazeta/dias/1830/06/01/pdfs/GMD-1830-66.pdf#page=4","Abrir facsímil")</f>
        <v>Abrir facsímil</v>
      </c>
      <c r="K316" s="3" t="s">
        <v>33</v>
      </c>
    </row>
    <row r="317" spans="1:11" ht="42" customHeight="1">
      <c r="A317" s="2" t="s">
        <v>1024</v>
      </c>
      <c r="B317" s="2" t="s">
        <v>1025</v>
      </c>
      <c r="C317" s="2" t="s">
        <v>84</v>
      </c>
      <c r="D317" s="2" t="s">
        <v>18</v>
      </c>
      <c r="E317" s="5" t="s">
        <v>396</v>
      </c>
      <c r="F317" s="3" t="s">
        <v>397</v>
      </c>
      <c r="G317" s="3" t="s">
        <v>90</v>
      </c>
      <c r="H317" s="2" t="s">
        <v>22</v>
      </c>
      <c r="I317" s="2" t="s">
        <v>1026</v>
      </c>
      <c r="J317" s="3" t="str">
        <f>HYPERLINK("https://www.boe.es/gazeta/dias/1830/12/14/pdfs/GMD-1830-152.pdf#page=4","Abrir facsímil")</f>
        <v>Abrir facsímil</v>
      </c>
      <c r="K317" s="3" t="s">
        <v>24</v>
      </c>
    </row>
    <row r="318" spans="1:11" ht="42" customHeight="1">
      <c r="A318" s="2" t="s">
        <v>1027</v>
      </c>
      <c r="B318" s="2" t="s">
        <v>1028</v>
      </c>
      <c r="C318" s="2" t="s">
        <v>36</v>
      </c>
      <c r="D318" s="2" t="s">
        <v>37</v>
      </c>
      <c r="E318" s="5" t="s">
        <v>329</v>
      </c>
      <c r="F318" s="3" t="s">
        <v>330</v>
      </c>
      <c r="G318" s="3" t="s">
        <v>21</v>
      </c>
      <c r="H318" s="2" t="s">
        <v>22</v>
      </c>
      <c r="I318" s="2" t="s">
        <v>1029</v>
      </c>
      <c r="J318" s="3" t="str">
        <f>HYPERLINK("https://www.boe.es/gazeta/dias/1830/01/14/pdfs/GMD-1830-6.pdf#page=3","Abrir facsímil")</f>
        <v>Abrir facsímil</v>
      </c>
      <c r="K318" s="3" t="s">
        <v>24</v>
      </c>
    </row>
    <row r="319" spans="1:11" ht="42" customHeight="1">
      <c r="A319" s="2" t="s">
        <v>1030</v>
      </c>
      <c r="B319" s="2" t="s">
        <v>1031</v>
      </c>
      <c r="C319" s="2" t="s">
        <v>84</v>
      </c>
      <c r="D319" s="2" t="s">
        <v>18</v>
      </c>
      <c r="E319" s="5" t="s">
        <v>532</v>
      </c>
      <c r="F319" s="3" t="s">
        <v>533</v>
      </c>
      <c r="G319" s="3" t="s">
        <v>90</v>
      </c>
      <c r="H319" s="2" t="s">
        <v>22</v>
      </c>
      <c r="I319" s="2" t="s">
        <v>1032</v>
      </c>
      <c r="J319" s="3" t="str">
        <f>HYPERLINK("https://www.boe.es/gazeta/dias/1830/01/19/pdfs/GMD-1830-8.pdf#page=4","Abrir facsímil")</f>
        <v>Abrir facsímil</v>
      </c>
      <c r="K319" s="3" t="s">
        <v>24</v>
      </c>
    </row>
    <row r="320" spans="1:11" ht="42" customHeight="1">
      <c r="A320" s="2" t="s">
        <v>1033</v>
      </c>
      <c r="B320" s="2" t="s">
        <v>1033</v>
      </c>
      <c r="C320" s="2" t="s">
        <v>36</v>
      </c>
      <c r="D320" s="2" t="s">
        <v>37</v>
      </c>
      <c r="E320" s="5" t="s">
        <v>1034</v>
      </c>
      <c r="F320" s="3" t="s">
        <v>1035</v>
      </c>
      <c r="G320" s="3" t="s">
        <v>30</v>
      </c>
      <c r="H320" s="2" t="s">
        <v>22</v>
      </c>
      <c r="I320" s="2" t="s">
        <v>1036</v>
      </c>
      <c r="J320" s="3" t="str">
        <f>HYPERLINK("https://www.boe.es/gazeta/dias/1830/04/13/pdfs/GMD-1830-44.pdf#page=2","Abrir facsímil")</f>
        <v>Abrir facsímil</v>
      </c>
      <c r="K320" s="3" t="s">
        <v>24</v>
      </c>
    </row>
    <row r="321" spans="1:11" ht="42" customHeight="1">
      <c r="A321" s="2" t="s">
        <v>1037</v>
      </c>
      <c r="B321" s="2" t="s">
        <v>1037</v>
      </c>
      <c r="C321" s="2" t="s">
        <v>36</v>
      </c>
      <c r="D321" s="2" t="s">
        <v>37</v>
      </c>
      <c r="E321" s="5" t="s">
        <v>1034</v>
      </c>
      <c r="F321" s="3" t="s">
        <v>1035</v>
      </c>
      <c r="G321" s="3" t="s">
        <v>30</v>
      </c>
      <c r="H321" s="2" t="s">
        <v>22</v>
      </c>
      <c r="I321" s="2" t="s">
        <v>1038</v>
      </c>
      <c r="J321" s="3" t="str">
        <f>HYPERLINK("https://www.boe.es/gazeta/dias/1830/04/13/pdfs/GMD-1830-44.pdf#page=2","Abrir facsímil")</f>
        <v>Abrir facsímil</v>
      </c>
      <c r="K321" s="3" t="s">
        <v>24</v>
      </c>
    </row>
    <row r="322" spans="1:11" ht="42" customHeight="1">
      <c r="A322" s="2" t="s">
        <v>1039</v>
      </c>
      <c r="B322" s="2" t="s">
        <v>1040</v>
      </c>
      <c r="C322" s="2" t="s">
        <v>109</v>
      </c>
      <c r="D322" s="2" t="s">
        <v>18</v>
      </c>
      <c r="E322" s="5" t="s">
        <v>161</v>
      </c>
      <c r="F322" s="3" t="s">
        <v>162</v>
      </c>
      <c r="G322" s="3" t="s">
        <v>90</v>
      </c>
      <c r="H322" s="2" t="s">
        <v>22</v>
      </c>
      <c r="I322" s="2" t="s">
        <v>1041</v>
      </c>
      <c r="J322" s="3" t="str">
        <f>HYPERLINK("https://www.boe.es/gazeta/dias/1830/09/04/pdfs/GMD-1830-107.pdf#page=4","Abrir facsímil")</f>
        <v>Abrir facsímil</v>
      </c>
      <c r="K322" s="3" t="s">
        <v>24</v>
      </c>
    </row>
    <row r="323" spans="1:11" ht="42" customHeight="1">
      <c r="A323" s="2" t="s">
        <v>1042</v>
      </c>
      <c r="B323" s="2" t="s">
        <v>1043</v>
      </c>
      <c r="C323" s="2" t="s">
        <v>36</v>
      </c>
      <c r="D323" s="2" t="s">
        <v>37</v>
      </c>
      <c r="E323" s="5" t="s">
        <v>1044</v>
      </c>
      <c r="F323" s="3" t="s">
        <v>1045</v>
      </c>
      <c r="G323" s="3" t="s">
        <v>90</v>
      </c>
      <c r="H323" s="2" t="s">
        <v>31</v>
      </c>
      <c r="I323" s="2" t="s">
        <v>1046</v>
      </c>
      <c r="J323" s="3" t="str">
        <f>HYPERLINK("https://www.boe.es/gazeta/dias/1830/08/19/pdfs/GMD-1830-100.pdf#page=4","Abrir facsímil")</f>
        <v>Abrir facsímil</v>
      </c>
      <c r="K323" s="3" t="s">
        <v>33</v>
      </c>
    </row>
    <row r="324" spans="1:11" ht="42" customHeight="1">
      <c r="A324" s="2" t="s">
        <v>1047</v>
      </c>
      <c r="B324" s="2" t="s">
        <v>1047</v>
      </c>
      <c r="C324" s="2" t="s">
        <v>36</v>
      </c>
      <c r="D324" s="2" t="s">
        <v>37</v>
      </c>
      <c r="E324" s="5" t="s">
        <v>580</v>
      </c>
      <c r="F324" s="3" t="s">
        <v>581</v>
      </c>
      <c r="G324" s="3" t="s">
        <v>21</v>
      </c>
      <c r="H324" s="2" t="s">
        <v>22</v>
      </c>
      <c r="I324" s="2" t="s">
        <v>1048</v>
      </c>
      <c r="J324" s="3" t="str">
        <f>HYPERLINK("https://www.boe.es/gazeta/dias/1830/09/30/pdfs/GMD-1830-118.pdf#page=3","Abrir facsímil")</f>
        <v>Abrir facsímil</v>
      </c>
      <c r="K324" s="3" t="s">
        <v>24</v>
      </c>
    </row>
    <row r="325" spans="1:11" ht="42" customHeight="1">
      <c r="A325" s="2" t="s">
        <v>1049</v>
      </c>
      <c r="B325" s="2" t="s">
        <v>1049</v>
      </c>
      <c r="C325" s="2" t="s">
        <v>17</v>
      </c>
      <c r="D325" s="2" t="s">
        <v>18</v>
      </c>
      <c r="E325" s="5" t="s">
        <v>69</v>
      </c>
      <c r="F325" s="3" t="s">
        <v>70</v>
      </c>
      <c r="G325" s="3" t="s">
        <v>52</v>
      </c>
      <c r="H325" s="2" t="s">
        <v>22</v>
      </c>
      <c r="I325" s="2" t="s">
        <v>1050</v>
      </c>
      <c r="J325" s="3" t="str">
        <f>HYPERLINK("https://www.boe.es/gazeta/dias/1830/10/16/pdfs/GMD-1830-125.pdf#page=1","Abrir facsímil")</f>
        <v>Abrir facsímil</v>
      </c>
      <c r="K325" s="3" t="s">
        <v>24</v>
      </c>
    </row>
    <row r="326" spans="1:11" ht="42" customHeight="1">
      <c r="A326" s="2" t="s">
        <v>1051</v>
      </c>
      <c r="B326" s="2" t="s">
        <v>1051</v>
      </c>
      <c r="C326" s="2" t="s">
        <v>36</v>
      </c>
      <c r="D326" s="2" t="s">
        <v>37</v>
      </c>
      <c r="E326" s="5" t="s">
        <v>357</v>
      </c>
      <c r="F326" s="3" t="s">
        <v>358</v>
      </c>
      <c r="G326" s="3" t="s">
        <v>980</v>
      </c>
      <c r="H326" s="2" t="s">
        <v>22</v>
      </c>
      <c r="I326" s="2" t="s">
        <v>1052</v>
      </c>
      <c r="J326" s="3" t="str">
        <f>HYPERLINK("https://www.boe.es/gazeta/dias/1830/05/08/pdfs/GMD-1830-55.pdf#page=3","Abrir facsímil")</f>
        <v>Abrir facsímil</v>
      </c>
      <c r="K326" s="3" t="s">
        <v>24</v>
      </c>
    </row>
    <row r="327" spans="1:11" ht="42" customHeight="1">
      <c r="A327" s="2" t="s">
        <v>1051</v>
      </c>
      <c r="B327" s="2" t="s">
        <v>1051</v>
      </c>
      <c r="C327" s="2" t="s">
        <v>36</v>
      </c>
      <c r="D327" s="2" t="s">
        <v>37</v>
      </c>
      <c r="E327" s="5" t="s">
        <v>1053</v>
      </c>
      <c r="F327" s="3" t="s">
        <v>1054</v>
      </c>
      <c r="G327" s="3" t="s">
        <v>21</v>
      </c>
      <c r="H327" s="2" t="s">
        <v>22</v>
      </c>
      <c r="I327" s="2" t="s">
        <v>1055</v>
      </c>
      <c r="J327" s="3" t="str">
        <f>HYPERLINK("https://www.boe.es/gazeta/dias/1830/05/11/pdfs/GMD-1830-57.pdf#page=3","Abrir facsímil")</f>
        <v>Abrir facsímil</v>
      </c>
      <c r="K327" s="3" t="s">
        <v>24</v>
      </c>
    </row>
    <row r="328" spans="1:11" ht="42" customHeight="1">
      <c r="A328" s="2" t="s">
        <v>1051</v>
      </c>
      <c r="B328" s="2" t="s">
        <v>1051</v>
      </c>
      <c r="C328" s="2" t="s">
        <v>36</v>
      </c>
      <c r="D328" s="2" t="s">
        <v>37</v>
      </c>
      <c r="E328" s="5" t="s">
        <v>403</v>
      </c>
      <c r="F328" s="3" t="s">
        <v>404</v>
      </c>
      <c r="G328" s="3" t="s">
        <v>90</v>
      </c>
      <c r="H328" s="2" t="s">
        <v>22</v>
      </c>
      <c r="I328" s="2" t="s">
        <v>1056</v>
      </c>
      <c r="J328" s="3" t="str">
        <f>HYPERLINK("https://www.boe.es/gazeta/dias/1830/07/15/pdfs/GMD-1830-85.pdf#page=4","Abrir facsímil")</f>
        <v>Abrir facsímil</v>
      </c>
      <c r="K328" s="3" t="s">
        <v>24</v>
      </c>
    </row>
    <row r="329" spans="1:11" ht="42" customHeight="1">
      <c r="A329" s="2" t="s">
        <v>1051</v>
      </c>
      <c r="B329" s="2" t="s">
        <v>1051</v>
      </c>
      <c r="C329" s="2" t="s">
        <v>36</v>
      </c>
      <c r="D329" s="2" t="s">
        <v>37</v>
      </c>
      <c r="E329" s="5" t="s">
        <v>343</v>
      </c>
      <c r="F329" s="3" t="s">
        <v>344</v>
      </c>
      <c r="G329" s="3" t="s">
        <v>21</v>
      </c>
      <c r="H329" s="2" t="s">
        <v>22</v>
      </c>
      <c r="I329" s="2" t="s">
        <v>1057</v>
      </c>
      <c r="J329" s="3" t="str">
        <f>HYPERLINK("https://www.boe.es/gazeta/dias/1830/07/20/pdfs/GMD-1830-87.pdf#page=3","Abrir facsímil")</f>
        <v>Abrir facsímil</v>
      </c>
      <c r="K329" s="3" t="s">
        <v>24</v>
      </c>
    </row>
    <row r="330" spans="1:11" ht="42" customHeight="1">
      <c r="A330" s="2" t="s">
        <v>1058</v>
      </c>
      <c r="B330" s="2" t="s">
        <v>1058</v>
      </c>
      <c r="C330" s="2" t="s">
        <v>36</v>
      </c>
      <c r="D330" s="2" t="s">
        <v>37</v>
      </c>
      <c r="E330" s="5" t="s">
        <v>50</v>
      </c>
      <c r="F330" s="3" t="s">
        <v>51</v>
      </c>
      <c r="G330" s="3" t="s">
        <v>30</v>
      </c>
      <c r="H330" s="2" t="s">
        <v>22</v>
      </c>
      <c r="I330" s="2" t="s">
        <v>1059</v>
      </c>
      <c r="J330" s="3" t="str">
        <f>HYPERLINK("https://www.boe.es/gazeta/dias/1830/07/27/pdfs/GMD-1830-90.pdf#page=2","Abrir facsímil")</f>
        <v>Abrir facsímil</v>
      </c>
      <c r="K330" s="3" t="s">
        <v>24</v>
      </c>
    </row>
    <row r="331" spans="1:11" ht="42" customHeight="1">
      <c r="A331" s="2" t="s">
        <v>1051</v>
      </c>
      <c r="B331" s="2" t="s">
        <v>1051</v>
      </c>
      <c r="C331" s="2" t="s">
        <v>36</v>
      </c>
      <c r="D331" s="2" t="s">
        <v>37</v>
      </c>
      <c r="E331" s="5" t="s">
        <v>460</v>
      </c>
      <c r="F331" s="3" t="s">
        <v>461</v>
      </c>
      <c r="G331" s="3" t="s">
        <v>21</v>
      </c>
      <c r="H331" s="2" t="s">
        <v>22</v>
      </c>
      <c r="I331" s="2" t="s">
        <v>1060</v>
      </c>
      <c r="J331" s="3" t="str">
        <f>HYPERLINK("https://www.boe.es/gazeta/dias/1830/08/03/pdfs/GMD-1830-93.pdf#page=3","Abrir facsímil")</f>
        <v>Abrir facsímil</v>
      </c>
      <c r="K331" s="3" t="s">
        <v>24</v>
      </c>
    </row>
    <row r="332" spans="1:11" ht="42" customHeight="1">
      <c r="A332" s="2" t="s">
        <v>1051</v>
      </c>
      <c r="B332" s="2" t="s">
        <v>1051</v>
      </c>
      <c r="C332" s="2" t="s">
        <v>36</v>
      </c>
      <c r="D332" s="2" t="s">
        <v>37</v>
      </c>
      <c r="E332" s="5" t="s">
        <v>460</v>
      </c>
      <c r="F332" s="3" t="s">
        <v>461</v>
      </c>
      <c r="G332" s="3" t="s">
        <v>90</v>
      </c>
      <c r="H332" s="2" t="s">
        <v>22</v>
      </c>
      <c r="I332" s="2" t="s">
        <v>1061</v>
      </c>
      <c r="J332" s="3" t="str">
        <f>HYPERLINK("https://www.boe.es/gazeta/dias/1830/08/03/pdfs/GMD-1830-93.pdf#page=4","Abrir facsímil")</f>
        <v>Abrir facsímil</v>
      </c>
      <c r="K332" s="3" t="s">
        <v>24</v>
      </c>
    </row>
    <row r="333" spans="1:11" ht="42" customHeight="1">
      <c r="A333" s="2" t="s">
        <v>1051</v>
      </c>
      <c r="B333" s="2" t="s">
        <v>1051</v>
      </c>
      <c r="C333" s="2" t="s">
        <v>36</v>
      </c>
      <c r="D333" s="2" t="s">
        <v>37</v>
      </c>
      <c r="E333" s="5" t="s">
        <v>1062</v>
      </c>
      <c r="F333" s="3" t="s">
        <v>1063</v>
      </c>
      <c r="G333" s="3" t="s">
        <v>90</v>
      </c>
      <c r="H333" s="2" t="s">
        <v>22</v>
      </c>
      <c r="I333" s="2" t="s">
        <v>1064</v>
      </c>
      <c r="J333" s="3" t="str">
        <f>HYPERLINK("https://www.boe.es/gazeta/dias/1830/08/14/pdfs/GMD-1830-98.pdf#page=4","Abrir facsímil")</f>
        <v>Abrir facsímil</v>
      </c>
      <c r="K333" s="3" t="s">
        <v>24</v>
      </c>
    </row>
    <row r="334" spans="1:11" ht="42" customHeight="1">
      <c r="A334" s="2" t="s">
        <v>1051</v>
      </c>
      <c r="B334" s="2" t="s">
        <v>1051</v>
      </c>
      <c r="C334" s="2" t="s">
        <v>36</v>
      </c>
      <c r="D334" s="2" t="s">
        <v>37</v>
      </c>
      <c r="E334" s="5" t="s">
        <v>364</v>
      </c>
      <c r="F334" s="3" t="s">
        <v>365</v>
      </c>
      <c r="G334" s="3" t="s">
        <v>21</v>
      </c>
      <c r="H334" s="2" t="s">
        <v>22</v>
      </c>
      <c r="I334" s="2" t="s">
        <v>1065</v>
      </c>
      <c r="J334" s="3" t="str">
        <f>HYPERLINK("https://www.boe.es/gazeta/dias/1830/08/26/pdfs/GMD-1830-103.pdf#page=3","Abrir facsímil")</f>
        <v>Abrir facsímil</v>
      </c>
      <c r="K334" s="3" t="s">
        <v>24</v>
      </c>
    </row>
    <row r="335" spans="1:11" ht="42" customHeight="1">
      <c r="A335" s="2" t="s">
        <v>1051</v>
      </c>
      <c r="B335" s="2" t="s">
        <v>1051</v>
      </c>
      <c r="C335" s="2" t="s">
        <v>36</v>
      </c>
      <c r="D335" s="2" t="s">
        <v>37</v>
      </c>
      <c r="E335" s="5" t="s">
        <v>637</v>
      </c>
      <c r="F335" s="3" t="s">
        <v>638</v>
      </c>
      <c r="G335" s="3" t="s">
        <v>30</v>
      </c>
      <c r="H335" s="2" t="s">
        <v>22</v>
      </c>
      <c r="I335" s="2" t="s">
        <v>1066</v>
      </c>
      <c r="J335" s="3" t="str">
        <f>HYPERLINK("https://www.boe.es/gazeta/dias/1830/08/28/pdfs/GMD-1830-104.pdf#page=2","Abrir facsímil")</f>
        <v>Abrir facsímil</v>
      </c>
      <c r="K335" s="3" t="s">
        <v>24</v>
      </c>
    </row>
    <row r="336" spans="1:11" ht="42" customHeight="1">
      <c r="A336" s="2" t="s">
        <v>1051</v>
      </c>
      <c r="B336" s="2" t="s">
        <v>1051</v>
      </c>
      <c r="C336" s="2" t="s">
        <v>36</v>
      </c>
      <c r="D336" s="2" t="s">
        <v>37</v>
      </c>
      <c r="E336" s="5" t="s">
        <v>367</v>
      </c>
      <c r="F336" s="3" t="s">
        <v>368</v>
      </c>
      <c r="G336" s="3" t="s">
        <v>21</v>
      </c>
      <c r="H336" s="2" t="s">
        <v>22</v>
      </c>
      <c r="I336" s="2" t="s">
        <v>1067</v>
      </c>
      <c r="J336" s="3" t="str">
        <f>HYPERLINK("https://www.boe.es/gazeta/dias/1830/09/02/pdfs/GMD-1830-106.pdf#page=3","Abrir facsímil")</f>
        <v>Abrir facsímil</v>
      </c>
      <c r="K336" s="3" t="s">
        <v>24</v>
      </c>
    </row>
    <row r="337" spans="1:11" ht="42" customHeight="1">
      <c r="A337" s="2" t="s">
        <v>1051</v>
      </c>
      <c r="B337" s="2" t="s">
        <v>1051</v>
      </c>
      <c r="C337" s="2" t="s">
        <v>36</v>
      </c>
      <c r="D337" s="2" t="s">
        <v>37</v>
      </c>
      <c r="E337" s="5" t="s">
        <v>648</v>
      </c>
      <c r="F337" s="3" t="s">
        <v>649</v>
      </c>
      <c r="G337" s="3" t="s">
        <v>30</v>
      </c>
      <c r="H337" s="2" t="s">
        <v>22</v>
      </c>
      <c r="I337" s="2" t="s">
        <v>1068</v>
      </c>
      <c r="J337" s="3" t="str">
        <f>HYPERLINK("https://www.boe.es/gazeta/dias/1830/09/11/pdfs/GMD-1830-110.pdf#page=2","Abrir facsímil")</f>
        <v>Abrir facsímil</v>
      </c>
      <c r="K337" s="3" t="s">
        <v>24</v>
      </c>
    </row>
    <row r="338" spans="1:11" ht="42" customHeight="1">
      <c r="A338" s="2" t="s">
        <v>1051</v>
      </c>
      <c r="B338" s="2" t="s">
        <v>1051</v>
      </c>
      <c r="C338" s="2" t="s">
        <v>36</v>
      </c>
      <c r="D338" s="2" t="s">
        <v>37</v>
      </c>
      <c r="E338" s="5" t="s">
        <v>1069</v>
      </c>
      <c r="F338" s="3" t="s">
        <v>1070</v>
      </c>
      <c r="G338" s="3" t="s">
        <v>21</v>
      </c>
      <c r="H338" s="2" t="s">
        <v>22</v>
      </c>
      <c r="I338" s="2" t="s">
        <v>1071</v>
      </c>
      <c r="J338" s="3" t="str">
        <f>HYPERLINK("https://www.boe.es/gazeta/dias/1830/09/23/pdfs/GMD-1830-115.pdf#page=3","Abrir facsímil")</f>
        <v>Abrir facsímil</v>
      </c>
      <c r="K338" s="3" t="s">
        <v>24</v>
      </c>
    </row>
    <row r="339" spans="1:11" ht="42" customHeight="1">
      <c r="A339" s="2" t="s">
        <v>1051</v>
      </c>
      <c r="B339" s="2" t="s">
        <v>1051</v>
      </c>
      <c r="C339" s="2" t="s">
        <v>36</v>
      </c>
      <c r="D339" s="2" t="s">
        <v>37</v>
      </c>
      <c r="E339" s="5" t="s">
        <v>653</v>
      </c>
      <c r="F339" s="3" t="s">
        <v>654</v>
      </c>
      <c r="G339" s="3" t="s">
        <v>21</v>
      </c>
      <c r="H339" s="2" t="s">
        <v>22</v>
      </c>
      <c r="I339" s="2" t="s">
        <v>1072</v>
      </c>
      <c r="J339" s="3" t="str">
        <f>HYPERLINK("https://www.boe.es/gazeta/dias/1830/10/02/pdfs/GMD-1830-119.pdf#page=3","Abrir facsímil")</f>
        <v>Abrir facsímil</v>
      </c>
      <c r="K339" s="3" t="s">
        <v>24</v>
      </c>
    </row>
    <row r="340" spans="1:11" ht="42" customHeight="1">
      <c r="A340" s="2" t="s">
        <v>1051</v>
      </c>
      <c r="B340" s="2" t="s">
        <v>1051</v>
      </c>
      <c r="C340" s="2" t="s">
        <v>17</v>
      </c>
      <c r="D340" s="2" t="s">
        <v>18</v>
      </c>
      <c r="E340" s="5" t="s">
        <v>733</v>
      </c>
      <c r="F340" s="3" t="s">
        <v>734</v>
      </c>
      <c r="G340" s="3" t="s">
        <v>90</v>
      </c>
      <c r="H340" s="2" t="s">
        <v>22</v>
      </c>
      <c r="I340" s="2" t="s">
        <v>1073</v>
      </c>
      <c r="J340" s="3" t="str">
        <f>HYPERLINK("https://www.boe.es/gazeta/dias/1830/10/30/pdfs/GMD-1830-131.pdf#page=4","Abrir facsímil")</f>
        <v>Abrir facsímil</v>
      </c>
      <c r="K340" s="3" t="s">
        <v>24</v>
      </c>
    </row>
    <row r="341" spans="1:11" ht="42" customHeight="1">
      <c r="A341" s="2" t="s">
        <v>1051</v>
      </c>
      <c r="B341" s="2" t="s">
        <v>1051</v>
      </c>
      <c r="C341" s="2" t="s">
        <v>36</v>
      </c>
      <c r="D341" s="2" t="s">
        <v>37</v>
      </c>
      <c r="E341" s="5" t="s">
        <v>947</v>
      </c>
      <c r="F341" s="3" t="s">
        <v>948</v>
      </c>
      <c r="G341" s="3" t="s">
        <v>21</v>
      </c>
      <c r="H341" s="2" t="s">
        <v>22</v>
      </c>
      <c r="I341" s="2" t="s">
        <v>1074</v>
      </c>
      <c r="J341" s="3" t="str">
        <f>HYPERLINK("https://www.boe.es/gazeta/dias/1830/11/25/pdfs/GMD-1830-144.pdf#page=3","Abrir facsímil")</f>
        <v>Abrir facsímil</v>
      </c>
      <c r="K341" s="3" t="s">
        <v>24</v>
      </c>
    </row>
    <row r="342" spans="1:11" ht="42" customHeight="1">
      <c r="A342" s="2" t="s">
        <v>1075</v>
      </c>
      <c r="B342" s="2" t="s">
        <v>1076</v>
      </c>
      <c r="C342" s="2" t="s">
        <v>36</v>
      </c>
      <c r="D342" s="2" t="s">
        <v>37</v>
      </c>
      <c r="E342" s="5" t="s">
        <v>502</v>
      </c>
      <c r="F342" s="3" t="s">
        <v>503</v>
      </c>
      <c r="G342" s="3" t="s">
        <v>21</v>
      </c>
      <c r="H342" s="2" t="s">
        <v>22</v>
      </c>
      <c r="I342" s="2" t="s">
        <v>1077</v>
      </c>
      <c r="J342" s="3" t="str">
        <f>HYPERLINK("https://www.boe.es/gazeta/dias/1830/09/18/pdfs/GMD-1830-113.pdf#page=3","Abrir facsímil")</f>
        <v>Abrir facsímil</v>
      </c>
      <c r="K342" s="3" t="s">
        <v>24</v>
      </c>
    </row>
    <row r="343" spans="1:11" ht="42" customHeight="1">
      <c r="A343" s="2" t="s">
        <v>1078</v>
      </c>
      <c r="B343" s="2" t="s">
        <v>1078</v>
      </c>
      <c r="C343" s="2" t="s">
        <v>36</v>
      </c>
      <c r="D343" s="2" t="s">
        <v>37</v>
      </c>
      <c r="E343" s="5" t="s">
        <v>28</v>
      </c>
      <c r="F343" s="3" t="s">
        <v>29</v>
      </c>
      <c r="G343" s="3" t="s">
        <v>21</v>
      </c>
      <c r="H343" s="2" t="s">
        <v>22</v>
      </c>
      <c r="I343" s="2" t="s">
        <v>1079</v>
      </c>
      <c r="J343" s="3" t="str">
        <f>HYPERLINK("https://www.boe.es/gazeta/dias/1830/12/28/pdfs/GMD-1830-158.pdf#page=3","Abrir facsímil")</f>
        <v>Abrir facsímil</v>
      </c>
      <c r="K343" s="3" t="s">
        <v>24</v>
      </c>
    </row>
    <row r="344" spans="1:11" ht="42" customHeight="1">
      <c r="A344" s="2" t="s">
        <v>1080</v>
      </c>
      <c r="B344" s="2" t="s">
        <v>1081</v>
      </c>
      <c r="C344" s="2" t="s">
        <v>36</v>
      </c>
      <c r="D344" s="2" t="s">
        <v>37</v>
      </c>
      <c r="E344" s="5" t="s">
        <v>561</v>
      </c>
      <c r="F344" s="3" t="s">
        <v>562</v>
      </c>
      <c r="G344" s="3" t="s">
        <v>21</v>
      </c>
      <c r="H344" s="2" t="s">
        <v>22</v>
      </c>
      <c r="I344" s="2" t="s">
        <v>1082</v>
      </c>
      <c r="J344" s="3" t="str">
        <f>HYPERLINK("https://www.boe.es/gazeta/dias/1830/10/09/pdfs/GMD-1830-122.pdf#page=3","Abrir facsímil")</f>
        <v>Abrir facsímil</v>
      </c>
      <c r="K344" s="3" t="s">
        <v>24</v>
      </c>
    </row>
    <row r="345" spans="1:11" ht="42" customHeight="1">
      <c r="A345" s="2" t="s">
        <v>1083</v>
      </c>
      <c r="B345" s="2" t="s">
        <v>1084</v>
      </c>
      <c r="C345" s="2" t="s">
        <v>17</v>
      </c>
      <c r="D345" s="2" t="s">
        <v>18</v>
      </c>
      <c r="E345" s="5" t="s">
        <v>161</v>
      </c>
      <c r="F345" s="3" t="s">
        <v>162</v>
      </c>
      <c r="G345" s="3" t="s">
        <v>21</v>
      </c>
      <c r="H345" s="2" t="s">
        <v>22</v>
      </c>
      <c r="I345" s="2" t="s">
        <v>1085</v>
      </c>
      <c r="J345" s="3" t="str">
        <f>HYPERLINK("https://www.boe.es/gazeta/dias/1830/09/04/pdfs/GMD-1830-107.pdf#page=3","Abrir facsímil")</f>
        <v>Abrir facsímil</v>
      </c>
      <c r="K345" s="3" t="s">
        <v>24</v>
      </c>
    </row>
    <row r="346" spans="1:11" ht="42" customHeight="1">
      <c r="A346" s="2" t="s">
        <v>1086</v>
      </c>
      <c r="B346" s="2" t="s">
        <v>1086</v>
      </c>
      <c r="C346" s="2" t="s">
        <v>36</v>
      </c>
      <c r="D346" s="2" t="s">
        <v>37</v>
      </c>
      <c r="E346" s="5" t="s">
        <v>624</v>
      </c>
      <c r="F346" s="3" t="s">
        <v>625</v>
      </c>
      <c r="G346" s="3" t="s">
        <v>52</v>
      </c>
      <c r="H346" s="2" t="s">
        <v>22</v>
      </c>
      <c r="I346" s="2" t="s">
        <v>1087</v>
      </c>
      <c r="J346" s="3" t="str">
        <f>HYPERLINK("https://www.boe.es/gazeta/dias/1830/09/09/pdfs/GMD-1830-109.pdf#page=1","Abrir facsímil")</f>
        <v>Abrir facsímil</v>
      </c>
      <c r="K346" s="3" t="s">
        <v>24</v>
      </c>
    </row>
    <row r="347" spans="1:11" ht="42" customHeight="1">
      <c r="A347" s="2" t="s">
        <v>1086</v>
      </c>
      <c r="B347" s="2" t="s">
        <v>1086</v>
      </c>
      <c r="C347" s="2" t="s">
        <v>36</v>
      </c>
      <c r="D347" s="2" t="s">
        <v>37</v>
      </c>
      <c r="E347" s="5" t="s">
        <v>388</v>
      </c>
      <c r="F347" s="3" t="s">
        <v>389</v>
      </c>
      <c r="G347" s="3" t="s">
        <v>30</v>
      </c>
      <c r="H347" s="2" t="s">
        <v>22</v>
      </c>
      <c r="I347" s="2" t="s">
        <v>1088</v>
      </c>
      <c r="J347" s="3" t="str">
        <f>HYPERLINK("https://www.boe.es/gazeta/dias/1830/10/05/pdfs/GMD-1830-120.pdf#page=2","Abrir facsímil")</f>
        <v>Abrir facsímil</v>
      </c>
      <c r="K347" s="3" t="s">
        <v>24</v>
      </c>
    </row>
    <row r="348" spans="1:11" ht="42" customHeight="1">
      <c r="A348" s="2" t="s">
        <v>1089</v>
      </c>
      <c r="B348" s="2" t="s">
        <v>1090</v>
      </c>
      <c r="C348" s="2" t="s">
        <v>36</v>
      </c>
      <c r="D348" s="2" t="s">
        <v>37</v>
      </c>
      <c r="E348" s="5" t="s">
        <v>507</v>
      </c>
      <c r="F348" s="3" t="s">
        <v>508</v>
      </c>
      <c r="G348" s="3" t="s">
        <v>30</v>
      </c>
      <c r="H348" s="2" t="s">
        <v>22</v>
      </c>
      <c r="I348" s="2" t="s">
        <v>1091</v>
      </c>
      <c r="J348" s="3" t="str">
        <f>HYPERLINK("https://www.boe.es/gazeta/dias/1830/02/16/pdfs/GMD-1830-20.pdf#page=2","Abrir facsímil")</f>
        <v>Abrir facsímil</v>
      </c>
      <c r="K348" s="3" t="s">
        <v>24</v>
      </c>
    </row>
    <row r="349" spans="1:11" ht="42" customHeight="1">
      <c r="A349" s="2" t="s">
        <v>1092</v>
      </c>
      <c r="B349" s="2" t="s">
        <v>1093</v>
      </c>
      <c r="C349" s="2" t="s">
        <v>84</v>
      </c>
      <c r="D349" s="2" t="s">
        <v>18</v>
      </c>
      <c r="E349" s="5" t="s">
        <v>580</v>
      </c>
      <c r="F349" s="3" t="s">
        <v>581</v>
      </c>
      <c r="G349" s="3" t="s">
        <v>90</v>
      </c>
      <c r="H349" s="2" t="s">
        <v>22</v>
      </c>
      <c r="I349" s="2" t="s">
        <v>1094</v>
      </c>
      <c r="J349" s="3" t="str">
        <f>HYPERLINK("https://www.boe.es/gazeta/dias/1830/09/30/pdfs/GMD-1830-118.pdf#page=4","Abrir facsímil")</f>
        <v>Abrir facsímil</v>
      </c>
      <c r="K349" s="3" t="s">
        <v>24</v>
      </c>
    </row>
    <row r="350" spans="1:11" ht="42" customHeight="1">
      <c r="A350" s="2" t="s">
        <v>1095</v>
      </c>
      <c r="B350" s="2" t="s">
        <v>1096</v>
      </c>
      <c r="C350" s="2" t="s">
        <v>36</v>
      </c>
      <c r="D350" s="2" t="s">
        <v>37</v>
      </c>
      <c r="E350" s="5" t="s">
        <v>97</v>
      </c>
      <c r="F350" s="3" t="s">
        <v>98</v>
      </c>
      <c r="G350" s="3" t="s">
        <v>30</v>
      </c>
      <c r="H350" s="2" t="s">
        <v>31</v>
      </c>
      <c r="I350" s="2" t="s">
        <v>1097</v>
      </c>
      <c r="J350" s="3" t="str">
        <f>HYPERLINK("https://www.boe.es/gazeta/dias/1830/06/22/pdfs/GMD-1830-75.pdf#page=2","Abrir facsímil")</f>
        <v>Abrir facsímil</v>
      </c>
      <c r="K350" s="3" t="s">
        <v>33</v>
      </c>
    </row>
    <row r="351" spans="1:11" ht="42" customHeight="1">
      <c r="A351" s="2" t="s">
        <v>1098</v>
      </c>
      <c r="B351" s="2" t="s">
        <v>1099</v>
      </c>
      <c r="C351" s="2" t="s">
        <v>84</v>
      </c>
      <c r="D351" s="2" t="s">
        <v>18</v>
      </c>
      <c r="E351" s="5" t="s">
        <v>375</v>
      </c>
      <c r="F351" s="3" t="s">
        <v>376</v>
      </c>
      <c r="G351" s="3" t="s">
        <v>21</v>
      </c>
      <c r="H351" s="2" t="s">
        <v>22</v>
      </c>
      <c r="I351" s="2" t="s">
        <v>1100</v>
      </c>
      <c r="J351" s="3" t="str">
        <f>HYPERLINK("https://www.boe.es/gazeta/dias/1830/01/02/pdfs/GMD-1830-1.pdf#page=3","Abrir facsímil")</f>
        <v>Abrir facsímil</v>
      </c>
      <c r="K351" s="3" t="s">
        <v>24</v>
      </c>
    </row>
    <row r="352" spans="1:11" ht="42" customHeight="1">
      <c r="A352" s="2" t="s">
        <v>1101</v>
      </c>
      <c r="B352" s="2" t="s">
        <v>1102</v>
      </c>
      <c r="C352" s="2" t="s">
        <v>43</v>
      </c>
      <c r="D352" s="2" t="s">
        <v>44</v>
      </c>
      <c r="E352" s="5" t="s">
        <v>532</v>
      </c>
      <c r="F352" s="3" t="s">
        <v>533</v>
      </c>
      <c r="G352" s="3" t="s">
        <v>90</v>
      </c>
      <c r="H352" s="2" t="s">
        <v>31</v>
      </c>
      <c r="I352" s="2" t="s">
        <v>1103</v>
      </c>
      <c r="J352" s="3" t="str">
        <f>HYPERLINK("https://www.boe.es/gazeta/dias/1830/01/19/pdfs/GMD-1830-8.pdf#page=4","Abrir facsímil")</f>
        <v>Abrir facsímil</v>
      </c>
      <c r="K352" s="3" t="s">
        <v>33</v>
      </c>
    </row>
    <row r="353" spans="1:11" ht="42" customHeight="1">
      <c r="A353" s="2" t="s">
        <v>1104</v>
      </c>
      <c r="B353" s="2" t="s">
        <v>1105</v>
      </c>
      <c r="C353" s="2" t="s">
        <v>17</v>
      </c>
      <c r="D353" s="2" t="s">
        <v>18</v>
      </c>
      <c r="E353" s="5" t="s">
        <v>939</v>
      </c>
      <c r="F353" s="3" t="s">
        <v>940</v>
      </c>
      <c r="G353" s="3" t="s">
        <v>21</v>
      </c>
      <c r="H353" s="2" t="s">
        <v>22</v>
      </c>
      <c r="I353" s="2" t="s">
        <v>1106</v>
      </c>
      <c r="J353" s="3" t="str">
        <f>HYPERLINK("https://www.boe.es/gazeta/dias/1830/02/09/pdfs/GMD-1830-17.pdf#page=3","Abrir facsímil")</f>
        <v>Abrir facsímil</v>
      </c>
      <c r="K353" s="3" t="s">
        <v>24</v>
      </c>
    </row>
    <row r="354" spans="1:11" ht="42" customHeight="1">
      <c r="A354" s="2" t="s">
        <v>1107</v>
      </c>
      <c r="B354" s="2" t="s">
        <v>1108</v>
      </c>
      <c r="C354" s="2" t="s">
        <v>36</v>
      </c>
      <c r="D354" s="2" t="s">
        <v>37</v>
      </c>
      <c r="E354" s="5" t="s">
        <v>553</v>
      </c>
      <c r="F354" s="3" t="s">
        <v>554</v>
      </c>
      <c r="G354" s="3" t="s">
        <v>30</v>
      </c>
      <c r="H354" s="2" t="s">
        <v>22</v>
      </c>
      <c r="I354" s="2" t="s">
        <v>1109</v>
      </c>
      <c r="J354" s="3" t="str">
        <f>HYPERLINK("https://www.boe.es/gazeta/dias/1830/01/16/pdfs/GMD-1830-7.pdf#page=2","Abrir facsímil")</f>
        <v>Abrir facsímil</v>
      </c>
      <c r="K354" s="3" t="s">
        <v>24</v>
      </c>
    </row>
    <row r="355" spans="1:11" ht="42" customHeight="1">
      <c r="A355" s="2" t="s">
        <v>1110</v>
      </c>
      <c r="B355" s="2" t="s">
        <v>1111</v>
      </c>
      <c r="C355" s="2" t="s">
        <v>68</v>
      </c>
      <c r="D355" s="2" t="s">
        <v>18</v>
      </c>
      <c r="E355" s="5" t="s">
        <v>69</v>
      </c>
      <c r="F355" s="3" t="s">
        <v>70</v>
      </c>
      <c r="G355" s="3" t="s">
        <v>90</v>
      </c>
      <c r="H355" s="2" t="s">
        <v>22</v>
      </c>
      <c r="I355" s="2" t="s">
        <v>1112</v>
      </c>
      <c r="J355" s="3" t="str">
        <f>HYPERLINK("https://www.boe.es/gazeta/dias/1830/10/16/pdfs/GMD-1830-125.pdf#page=4","Abrir facsímil")</f>
        <v>Abrir facsímil</v>
      </c>
      <c r="K355" s="3" t="s">
        <v>24</v>
      </c>
    </row>
    <row r="356" spans="1:11" ht="42" customHeight="1">
      <c r="A356" s="2" t="s">
        <v>1113</v>
      </c>
      <c r="B356" s="2" t="s">
        <v>1114</v>
      </c>
      <c r="C356" s="2" t="s">
        <v>17</v>
      </c>
      <c r="D356" s="2" t="s">
        <v>18</v>
      </c>
      <c r="E356" s="5" t="s">
        <v>69</v>
      </c>
      <c r="F356" s="3" t="s">
        <v>70</v>
      </c>
      <c r="G356" s="3" t="s">
        <v>90</v>
      </c>
      <c r="H356" s="2" t="s">
        <v>22</v>
      </c>
      <c r="I356" s="2" t="s">
        <v>1115</v>
      </c>
      <c r="J356" s="3" t="str">
        <f>HYPERLINK("https://www.boe.es/gazeta/dias/1830/10/16/pdfs/GMD-1830-125.pdf#page=4","Abrir facsímil")</f>
        <v>Abrir facsímil</v>
      </c>
      <c r="K356" s="3" t="s">
        <v>24</v>
      </c>
    </row>
    <row r="357" spans="1:11" ht="42" customHeight="1">
      <c r="A357" s="2" t="s">
        <v>1116</v>
      </c>
      <c r="B357" s="2" t="s">
        <v>1116</v>
      </c>
      <c r="C357" s="2" t="s">
        <v>36</v>
      </c>
      <c r="D357" s="2" t="s">
        <v>37</v>
      </c>
      <c r="E357" s="5" t="s">
        <v>28</v>
      </c>
      <c r="F357" s="3" t="s">
        <v>29</v>
      </c>
      <c r="G357" s="3" t="s">
        <v>21</v>
      </c>
      <c r="H357" s="2" t="s">
        <v>22</v>
      </c>
      <c r="I357" s="2" t="s">
        <v>1117</v>
      </c>
      <c r="J357" s="3" t="str">
        <f>HYPERLINK("https://www.boe.es/gazeta/dias/1830/12/28/pdfs/GMD-1830-158.pdf#page=3","Abrir facsímil")</f>
        <v>Abrir facsímil</v>
      </c>
      <c r="K357" s="3" t="s">
        <v>24</v>
      </c>
    </row>
    <row r="358" spans="1:11" ht="42" customHeight="1">
      <c r="A358" s="2" t="s">
        <v>1118</v>
      </c>
      <c r="B358" s="2" t="s">
        <v>1118</v>
      </c>
      <c r="C358" s="2" t="s">
        <v>43</v>
      </c>
      <c r="D358" s="2" t="s">
        <v>44</v>
      </c>
      <c r="E358" s="5" t="s">
        <v>1119</v>
      </c>
      <c r="F358" s="3" t="s">
        <v>1120</v>
      </c>
      <c r="G358" s="3" t="s">
        <v>30</v>
      </c>
      <c r="H358" s="2" t="s">
        <v>22</v>
      </c>
      <c r="I358" s="2" t="s">
        <v>1121</v>
      </c>
      <c r="J358" s="3" t="str">
        <f>HYPERLINK("https://www.boe.es/gazeta/dias/1830/11/20/pdfs/GMD-1830-141.pdf#page=2","Abrir facsímil")</f>
        <v>Abrir facsímil</v>
      </c>
      <c r="K358" s="3" t="s">
        <v>24</v>
      </c>
    </row>
    <row r="359" spans="1:11" ht="42" customHeight="1">
      <c r="A359" s="2" t="s">
        <v>1122</v>
      </c>
      <c r="B359" s="2" t="s">
        <v>1123</v>
      </c>
      <c r="C359" s="2" t="s">
        <v>17</v>
      </c>
      <c r="D359" s="2" t="s">
        <v>18</v>
      </c>
      <c r="E359" s="5" t="s">
        <v>45</v>
      </c>
      <c r="F359" s="3" t="s">
        <v>46</v>
      </c>
      <c r="G359" s="3" t="s">
        <v>21</v>
      </c>
      <c r="H359" s="2" t="s">
        <v>22</v>
      </c>
      <c r="I359" s="2" t="s">
        <v>1124</v>
      </c>
      <c r="J359" s="3" t="str">
        <f>HYPERLINK("https://www.boe.es/gazeta/dias/1830/01/05/pdfs/GMD-1830-2.pdf#page=3","Abrir facsímil")</f>
        <v>Abrir facsímil</v>
      </c>
      <c r="K359" s="3" t="s">
        <v>24</v>
      </c>
    </row>
    <row r="360" spans="1:11" ht="42" customHeight="1">
      <c r="A360" s="2" t="s">
        <v>1125</v>
      </c>
      <c r="B360" s="2" t="s">
        <v>1125</v>
      </c>
      <c r="C360" s="2" t="s">
        <v>36</v>
      </c>
      <c r="D360" s="2" t="s">
        <v>37</v>
      </c>
      <c r="E360" s="5" t="s">
        <v>1126</v>
      </c>
      <c r="F360" s="3" t="s">
        <v>1127</v>
      </c>
      <c r="G360" s="3" t="s">
        <v>21</v>
      </c>
      <c r="H360" s="2" t="s">
        <v>22</v>
      </c>
      <c r="I360" s="2" t="s">
        <v>1128</v>
      </c>
      <c r="J360" s="3" t="str">
        <f>HYPERLINK("https://www.boe.es/gazeta/dias/1830/03/06/pdfs/GMD-1830-28.pdf#page=3","Abrir facsímil")</f>
        <v>Abrir facsímil</v>
      </c>
      <c r="K360" s="3" t="s">
        <v>24</v>
      </c>
    </row>
    <row r="361" spans="1:11" ht="42" customHeight="1">
      <c r="A361" s="2" t="s">
        <v>1129</v>
      </c>
      <c r="B361" s="2" t="s">
        <v>1129</v>
      </c>
      <c r="C361" s="2" t="s">
        <v>36</v>
      </c>
      <c r="D361" s="2" t="s">
        <v>37</v>
      </c>
      <c r="E361" s="5" t="s">
        <v>487</v>
      </c>
      <c r="F361" s="3" t="s">
        <v>488</v>
      </c>
      <c r="G361" s="3" t="s">
        <v>30</v>
      </c>
      <c r="H361" s="2" t="s">
        <v>22</v>
      </c>
      <c r="I361" s="2" t="s">
        <v>1130</v>
      </c>
      <c r="J361" s="3" t="str">
        <f>HYPERLINK("https://www.boe.es/gazeta/dias/1830/03/18/pdfs/GMD-1830-33.pdf#page=2","Abrir facsímil")</f>
        <v>Abrir facsímil</v>
      </c>
      <c r="K361" s="3" t="s">
        <v>24</v>
      </c>
    </row>
    <row r="362" spans="1:11" ht="42" customHeight="1">
      <c r="A362" s="2" t="s">
        <v>1131</v>
      </c>
      <c r="B362" s="2" t="s">
        <v>1132</v>
      </c>
      <c r="C362" s="2" t="s">
        <v>36</v>
      </c>
      <c r="D362" s="2" t="s">
        <v>37</v>
      </c>
      <c r="E362" s="5" t="s">
        <v>616</v>
      </c>
      <c r="F362" s="3" t="s">
        <v>617</v>
      </c>
      <c r="G362" s="3" t="s">
        <v>21</v>
      </c>
      <c r="H362" s="2" t="s">
        <v>22</v>
      </c>
      <c r="I362" s="2" t="s">
        <v>1133</v>
      </c>
      <c r="J362" s="3" t="str">
        <f>HYPERLINK("https://www.boe.es/gazeta/dias/1830/01/23/pdfs/GMD-1830-10.pdf#page=3","Abrir facsímil")</f>
        <v>Abrir facsímil</v>
      </c>
      <c r="K362" s="3" t="s">
        <v>24</v>
      </c>
    </row>
    <row r="363" spans="1:11" ht="42" customHeight="1">
      <c r="A363" s="2" t="s">
        <v>1134</v>
      </c>
      <c r="B363" s="2" t="s">
        <v>1134</v>
      </c>
      <c r="C363" s="2" t="s">
        <v>36</v>
      </c>
      <c r="D363" s="2" t="s">
        <v>37</v>
      </c>
      <c r="E363" s="5" t="s">
        <v>111</v>
      </c>
      <c r="F363" s="3" t="s">
        <v>112</v>
      </c>
      <c r="G363" s="3" t="s">
        <v>21</v>
      </c>
      <c r="H363" s="2" t="s">
        <v>22</v>
      </c>
      <c r="I363" s="2" t="s">
        <v>1135</v>
      </c>
      <c r="J363" s="3" t="str">
        <f>HYPERLINK("https://www.boe.es/gazeta/dias/1830/11/16/pdfs/GMD-1830-139.pdf#page=3","Abrir facsímil")</f>
        <v>Abrir facsímil</v>
      </c>
      <c r="K363" s="3" t="s">
        <v>24</v>
      </c>
    </row>
    <row r="364" spans="1:11" ht="42" customHeight="1">
      <c r="A364" s="2" t="s">
        <v>1136</v>
      </c>
      <c r="B364" s="2" t="s">
        <v>1137</v>
      </c>
      <c r="C364" s="2" t="s">
        <v>17</v>
      </c>
      <c r="D364" s="2" t="s">
        <v>18</v>
      </c>
      <c r="E364" s="5" t="s">
        <v>185</v>
      </c>
      <c r="F364" s="3" t="s">
        <v>186</v>
      </c>
      <c r="G364" s="3" t="s">
        <v>206</v>
      </c>
      <c r="H364" s="2" t="s">
        <v>22</v>
      </c>
      <c r="I364" s="2" t="s">
        <v>1138</v>
      </c>
      <c r="J364" s="3" t="str">
        <f>HYPERLINK("https://www.boe.es/gazeta/dias/1830/01/12/pdfs/GMD-1830-5.pdf#page=4","Abrir facsímil")</f>
        <v>Abrir facsímil</v>
      </c>
      <c r="K364" s="3" t="s">
        <v>24</v>
      </c>
    </row>
    <row r="365" spans="1:11" ht="42" customHeight="1">
      <c r="A365" s="2" t="s">
        <v>1139</v>
      </c>
      <c r="B365" s="2" t="s">
        <v>1140</v>
      </c>
      <c r="C365" s="2" t="s">
        <v>36</v>
      </c>
      <c r="D365" s="2" t="s">
        <v>37</v>
      </c>
      <c r="E365" s="5" t="s">
        <v>507</v>
      </c>
      <c r="F365" s="3" t="s">
        <v>508</v>
      </c>
      <c r="G365" s="3" t="s">
        <v>1141</v>
      </c>
      <c r="H365" s="2" t="s">
        <v>22</v>
      </c>
      <c r="I365" s="2" t="s">
        <v>1142</v>
      </c>
      <c r="J365" s="3" t="str">
        <f>HYPERLINK("https://www.boe.es/gazeta/dias/1830/02/16/pdfs/GMD-1830-20.pdf#page=4","Abrir facsímil")</f>
        <v>Abrir facsímil</v>
      </c>
      <c r="K365" s="3" t="s">
        <v>24</v>
      </c>
    </row>
    <row r="366" spans="1:11" ht="42" customHeight="1">
      <c r="A366" s="2" t="s">
        <v>1139</v>
      </c>
      <c r="B366" s="2" t="s">
        <v>1140</v>
      </c>
      <c r="C366" s="2" t="s">
        <v>36</v>
      </c>
      <c r="D366" s="2" t="s">
        <v>37</v>
      </c>
      <c r="E366" s="5" t="s">
        <v>383</v>
      </c>
      <c r="F366" s="3" t="s">
        <v>384</v>
      </c>
      <c r="G366" s="3" t="s">
        <v>90</v>
      </c>
      <c r="H366" s="2" t="s">
        <v>22</v>
      </c>
      <c r="I366" s="2" t="s">
        <v>1143</v>
      </c>
      <c r="J366" s="3" t="str">
        <f>HYPERLINK("https://www.boe.es/gazeta/dias/1830/06/12/pdfs/GMD-1830-71.pdf#page=4","Abrir facsímil")</f>
        <v>Abrir facsímil</v>
      </c>
      <c r="K366" s="3" t="s">
        <v>24</v>
      </c>
    </row>
    <row r="367" spans="1:11" ht="42" customHeight="1">
      <c r="A367" s="2" t="s">
        <v>1144</v>
      </c>
      <c r="B367" s="2" t="s">
        <v>1145</v>
      </c>
      <c r="C367" s="2" t="s">
        <v>109</v>
      </c>
      <c r="D367" s="2" t="s">
        <v>18</v>
      </c>
      <c r="E367" s="5" t="s">
        <v>708</v>
      </c>
      <c r="F367" s="3" t="s">
        <v>709</v>
      </c>
      <c r="G367" s="3" t="s">
        <v>52</v>
      </c>
      <c r="H367" s="2" t="s">
        <v>22</v>
      </c>
      <c r="I367" s="2" t="s">
        <v>1146</v>
      </c>
      <c r="J367" s="3" t="str">
        <f>HYPERLINK("https://www.boe.es/gazeta/dias/1830/09/28/pdfs/GMD-1830-117.pdf#page=1","Abrir facsímil")</f>
        <v>Abrir facsímil</v>
      </c>
      <c r="K367" s="3" t="s">
        <v>24</v>
      </c>
    </row>
    <row r="368" spans="1:11" ht="42" customHeight="1">
      <c r="A368" s="2" t="s">
        <v>1147</v>
      </c>
      <c r="B368" s="2" t="s">
        <v>1148</v>
      </c>
      <c r="C368" s="2" t="s">
        <v>27</v>
      </c>
      <c r="D368" s="2" t="s">
        <v>18</v>
      </c>
      <c r="E368" s="5" t="s">
        <v>1149</v>
      </c>
      <c r="F368" s="3" t="s">
        <v>1150</v>
      </c>
      <c r="G368" s="3" t="s">
        <v>90</v>
      </c>
      <c r="H368" s="2" t="s">
        <v>22</v>
      </c>
      <c r="I368" s="2" t="s">
        <v>1151</v>
      </c>
      <c r="J368" s="3" t="str">
        <f>HYPERLINK("https://www.boe.es/gazeta/dias/1830/07/31/pdfs/GMD-1830-92.pdf#page=4","Abrir facsímil")</f>
        <v>Abrir facsímil</v>
      </c>
      <c r="K368" s="3" t="s">
        <v>24</v>
      </c>
    </row>
    <row r="369" spans="1:11" ht="42" customHeight="1">
      <c r="A369" s="2" t="s">
        <v>1152</v>
      </c>
      <c r="B369" s="2" t="s">
        <v>1153</v>
      </c>
      <c r="C369" s="2" t="s">
        <v>17</v>
      </c>
      <c r="D369" s="2" t="s">
        <v>18</v>
      </c>
      <c r="E369" s="5" t="s">
        <v>305</v>
      </c>
      <c r="F369" s="3" t="s">
        <v>306</v>
      </c>
      <c r="G369" s="3" t="s">
        <v>52</v>
      </c>
      <c r="H369" s="2" t="s">
        <v>22</v>
      </c>
      <c r="I369" s="2" t="s">
        <v>1154</v>
      </c>
      <c r="J369" s="3" t="str">
        <f>HYPERLINK("https://www.boe.es/gazeta/dias/1830/04/24/pdfs/GMD-1830-49.pdf#page=1","Abrir facsímil")</f>
        <v>Abrir facsímil</v>
      </c>
      <c r="K369" s="3" t="s">
        <v>24</v>
      </c>
    </row>
    <row r="370" spans="1:11" ht="42" customHeight="1">
      <c r="A370" s="2" t="s">
        <v>1155</v>
      </c>
      <c r="B370" s="2" t="s">
        <v>1156</v>
      </c>
      <c r="C370" s="2" t="s">
        <v>84</v>
      </c>
      <c r="D370" s="2" t="s">
        <v>18</v>
      </c>
      <c r="E370" s="5" t="s">
        <v>772</v>
      </c>
      <c r="F370" s="3" t="s">
        <v>773</v>
      </c>
      <c r="G370" s="3" t="s">
        <v>90</v>
      </c>
      <c r="H370" s="2" t="s">
        <v>22</v>
      </c>
      <c r="I370" s="2" t="s">
        <v>1157</v>
      </c>
      <c r="J370" s="3" t="str">
        <f>HYPERLINK("https://www.boe.es/gazeta/dias/1830/12/25/pdfs/GMD-1830-157.pdf#page=4","Abrir facsímil")</f>
        <v>Abrir facsímil</v>
      </c>
      <c r="K370" s="3" t="s">
        <v>24</v>
      </c>
    </row>
    <row r="371" spans="1:11" ht="42" customHeight="1">
      <c r="A371" s="2" t="s">
        <v>1158</v>
      </c>
      <c r="B371" s="2" t="s">
        <v>1159</v>
      </c>
      <c r="C371" s="2" t="s">
        <v>109</v>
      </c>
      <c r="D371" s="2" t="s">
        <v>18</v>
      </c>
      <c r="E371" s="5" t="s">
        <v>716</v>
      </c>
      <c r="F371" s="3" t="s">
        <v>717</v>
      </c>
      <c r="G371" s="3" t="s">
        <v>90</v>
      </c>
      <c r="H371" s="2" t="s">
        <v>22</v>
      </c>
      <c r="I371" s="2" t="s">
        <v>1160</v>
      </c>
      <c r="J371" s="3" t="str">
        <f>HYPERLINK("https://www.boe.es/gazeta/dias/1830/08/24/pdfs/GMD-1830-102.pdf#page=4","Abrir facsímil")</f>
        <v>Abrir facsímil</v>
      </c>
      <c r="K371" s="3" t="s">
        <v>24</v>
      </c>
    </row>
    <row r="372" spans="1:11" ht="42" customHeight="1">
      <c r="A372" s="2" t="s">
        <v>1161</v>
      </c>
      <c r="B372" s="2" t="s">
        <v>1161</v>
      </c>
      <c r="C372" s="2" t="s">
        <v>36</v>
      </c>
      <c r="D372" s="2" t="s">
        <v>37</v>
      </c>
      <c r="E372" s="5" t="s">
        <v>502</v>
      </c>
      <c r="F372" s="3" t="s">
        <v>503</v>
      </c>
      <c r="G372" s="3" t="s">
        <v>21</v>
      </c>
      <c r="H372" s="2" t="s">
        <v>22</v>
      </c>
      <c r="I372" s="2" t="s">
        <v>1162</v>
      </c>
      <c r="J372" s="3" t="str">
        <f>HYPERLINK("https://www.boe.es/gazeta/dias/1830/09/18/pdfs/GMD-1830-113.pdf#page=3","Abrir facsímil")</f>
        <v>Abrir facsímil</v>
      </c>
      <c r="K372" s="3" t="s">
        <v>24</v>
      </c>
    </row>
    <row r="373" spans="1:11" ht="42" customHeight="1">
      <c r="A373" s="2" t="s">
        <v>1163</v>
      </c>
      <c r="B373" s="2" t="s">
        <v>1164</v>
      </c>
      <c r="C373" s="2" t="s">
        <v>36</v>
      </c>
      <c r="D373" s="2" t="s">
        <v>37</v>
      </c>
      <c r="E373" s="5" t="s">
        <v>128</v>
      </c>
      <c r="F373" s="3" t="s">
        <v>129</v>
      </c>
      <c r="G373" s="3" t="s">
        <v>21</v>
      </c>
      <c r="H373" s="2" t="s">
        <v>22</v>
      </c>
      <c r="I373" s="2" t="s">
        <v>1165</v>
      </c>
      <c r="J373" s="3" t="str">
        <f>HYPERLINK("https://www.boe.es/gazeta/dias/1830/02/23/pdfs/GMD-1830-23.pdf#page=3","Abrir facsímil")</f>
        <v>Abrir facsímil</v>
      </c>
      <c r="K373" s="3" t="s">
        <v>24</v>
      </c>
    </row>
    <row r="374" spans="1:11" ht="42" customHeight="1">
      <c r="A374" s="2" t="s">
        <v>1166</v>
      </c>
      <c r="B374" s="2" t="s">
        <v>1167</v>
      </c>
      <c r="C374" s="2" t="s">
        <v>36</v>
      </c>
      <c r="D374" s="2" t="s">
        <v>37</v>
      </c>
      <c r="E374" s="5" t="s">
        <v>211</v>
      </c>
      <c r="F374" s="3" t="s">
        <v>212</v>
      </c>
      <c r="G374" s="3" t="s">
        <v>90</v>
      </c>
      <c r="H374" s="2" t="s">
        <v>22</v>
      </c>
      <c r="I374" s="2" t="s">
        <v>1168</v>
      </c>
      <c r="J374" s="3" t="str">
        <f>HYPERLINK("https://www.boe.es/gazeta/dias/1830/04/15/pdfs/GMD-1830-45.pdf#page=4","Abrir facsímil")</f>
        <v>Abrir facsímil</v>
      </c>
      <c r="K374" s="3" t="s">
        <v>24</v>
      </c>
    </row>
    <row r="375" spans="1:11" ht="42" customHeight="1">
      <c r="A375" s="2" t="s">
        <v>1169</v>
      </c>
      <c r="B375" s="2" t="s">
        <v>1170</v>
      </c>
      <c r="C375" s="2" t="s">
        <v>17</v>
      </c>
      <c r="D375" s="2" t="s">
        <v>18</v>
      </c>
      <c r="E375" s="5" t="s">
        <v>276</v>
      </c>
      <c r="F375" s="3" t="s">
        <v>277</v>
      </c>
      <c r="G375" s="3" t="s">
        <v>90</v>
      </c>
      <c r="H375" s="2" t="s">
        <v>22</v>
      </c>
      <c r="I375" s="2" t="s">
        <v>1171</v>
      </c>
      <c r="J375" s="3" t="str">
        <f>HYPERLINK("https://www.boe.es/gazeta/dias/1830/06/05/pdfs/GMD-1830-68.pdf#page=4","Abrir facsímil")</f>
        <v>Abrir facsímil</v>
      </c>
      <c r="K375" s="3" t="s">
        <v>24</v>
      </c>
    </row>
    <row r="376" spans="1:11" ht="42" customHeight="1">
      <c r="A376" s="2" t="s">
        <v>1172</v>
      </c>
      <c r="B376" s="2" t="s">
        <v>1172</v>
      </c>
      <c r="C376" s="2" t="s">
        <v>36</v>
      </c>
      <c r="D376" s="2" t="s">
        <v>37</v>
      </c>
      <c r="E376" s="5" t="s">
        <v>224</v>
      </c>
      <c r="F376" s="3" t="s">
        <v>225</v>
      </c>
      <c r="G376" s="3" t="s">
        <v>21</v>
      </c>
      <c r="H376" s="2" t="s">
        <v>22</v>
      </c>
      <c r="I376" s="2" t="s">
        <v>1173</v>
      </c>
      <c r="J376" s="3" t="str">
        <f>HYPERLINK("https://www.boe.es/gazeta/dias/1830/03/04/pdfs/GMD-1830-27.pdf#page=3","Abrir facsímil")</f>
        <v>Abrir facsímil</v>
      </c>
      <c r="K376" s="3" t="s">
        <v>24</v>
      </c>
    </row>
    <row r="377" spans="1:11" ht="42" customHeight="1">
      <c r="A377" s="2" t="s">
        <v>1174</v>
      </c>
      <c r="B377" s="2" t="s">
        <v>1175</v>
      </c>
      <c r="C377" s="2" t="s">
        <v>43</v>
      </c>
      <c r="D377" s="2" t="s">
        <v>44</v>
      </c>
      <c r="E377" s="5" t="s">
        <v>479</v>
      </c>
      <c r="F377" s="3" t="s">
        <v>480</v>
      </c>
      <c r="G377" s="3" t="s">
        <v>52</v>
      </c>
      <c r="H377" s="2" t="s">
        <v>22</v>
      </c>
      <c r="I377" s="2" t="s">
        <v>1176</v>
      </c>
      <c r="J377" s="3" t="str">
        <f>HYPERLINK("https://www.boe.es/gazeta/dias/1830/03/25/pdfs/GMD-1830-36.pdf#page=1","Abrir facsímil")</f>
        <v>Abrir facsímil</v>
      </c>
      <c r="K377" s="3" t="s">
        <v>24</v>
      </c>
    </row>
    <row r="378" spans="1:11" ht="42" customHeight="1">
      <c r="A378" s="2" t="s">
        <v>1177</v>
      </c>
      <c r="B378" s="2" t="s">
        <v>1178</v>
      </c>
      <c r="C378" s="2" t="s">
        <v>17</v>
      </c>
      <c r="D378" s="2" t="s">
        <v>18</v>
      </c>
      <c r="E378" s="5" t="s">
        <v>653</v>
      </c>
      <c r="F378" s="3" t="s">
        <v>654</v>
      </c>
      <c r="G378" s="3" t="s">
        <v>52</v>
      </c>
      <c r="H378" s="2" t="s">
        <v>22</v>
      </c>
      <c r="I378" s="2" t="s">
        <v>1179</v>
      </c>
      <c r="J378" s="3" t="str">
        <f>HYPERLINK("https://www.boe.es/gazeta/dias/1830/10/02/pdfs/GMD-1830-119.pdf#page=1","Abrir facsímil")</f>
        <v>Abrir facsímil</v>
      </c>
      <c r="K378" s="3" t="s">
        <v>24</v>
      </c>
    </row>
    <row r="379" spans="1:11" ht="42" customHeight="1">
      <c r="A379" s="2" t="s">
        <v>1180</v>
      </c>
      <c r="B379" s="2" t="s">
        <v>1181</v>
      </c>
      <c r="C379" s="2" t="s">
        <v>36</v>
      </c>
      <c r="D379" s="2" t="s">
        <v>37</v>
      </c>
      <c r="E379" s="5" t="s">
        <v>333</v>
      </c>
      <c r="F379" s="3" t="s">
        <v>334</v>
      </c>
      <c r="G379" s="3" t="s">
        <v>52</v>
      </c>
      <c r="H379" s="2" t="s">
        <v>22</v>
      </c>
      <c r="I379" s="2" t="s">
        <v>1182</v>
      </c>
      <c r="J379" s="3" t="str">
        <f>HYPERLINK("https://www.boe.es/gazeta/dias/1830/06/08/pdfs/GMD-1830-69.pdf#page=1","Abrir facsímil")</f>
        <v>Abrir facsímil</v>
      </c>
      <c r="K379" s="3" t="s">
        <v>24</v>
      </c>
    </row>
    <row r="380" spans="1:11" ht="42" customHeight="1">
      <c r="A380" s="2" t="s">
        <v>1183</v>
      </c>
      <c r="B380" s="2" t="s">
        <v>1184</v>
      </c>
      <c r="C380" s="2" t="s">
        <v>17</v>
      </c>
      <c r="D380" s="2" t="s">
        <v>18</v>
      </c>
      <c r="E380" s="5" t="s">
        <v>185</v>
      </c>
      <c r="F380" s="3" t="s">
        <v>186</v>
      </c>
      <c r="G380" s="3" t="s">
        <v>187</v>
      </c>
      <c r="H380" s="2" t="s">
        <v>22</v>
      </c>
      <c r="I380" s="2" t="s">
        <v>1185</v>
      </c>
      <c r="J380" s="3" t="str">
        <f>HYPERLINK("https://www.boe.es/gazeta/dias/1830/01/12/pdfs/GMD-1830-5.pdf#page=3","Abrir facsímil")</f>
        <v>Abrir facsímil</v>
      </c>
      <c r="K380" s="3" t="s">
        <v>24</v>
      </c>
    </row>
    <row r="381" spans="1:11" ht="42" customHeight="1">
      <c r="A381" s="2" t="s">
        <v>1186</v>
      </c>
      <c r="B381" s="2" t="s">
        <v>1187</v>
      </c>
      <c r="C381" s="2" t="s">
        <v>17</v>
      </c>
      <c r="D381" s="2" t="s">
        <v>18</v>
      </c>
      <c r="E381" s="5" t="s">
        <v>375</v>
      </c>
      <c r="F381" s="3" t="s">
        <v>376</v>
      </c>
      <c r="G381" s="3" t="s">
        <v>21</v>
      </c>
      <c r="H381" s="2" t="s">
        <v>22</v>
      </c>
      <c r="I381" s="2" t="s">
        <v>1188</v>
      </c>
      <c r="J381" s="3" t="str">
        <f>HYPERLINK("https://www.boe.es/gazeta/dias/1830/01/02/pdfs/GMD-1830-1.pdf#page=3","Abrir facsímil")</f>
        <v>Abrir facsímil</v>
      </c>
      <c r="K381" s="3" t="s">
        <v>24</v>
      </c>
    </row>
    <row r="382" spans="1:11" ht="42" customHeight="1">
      <c r="A382" s="2" t="s">
        <v>1189</v>
      </c>
      <c r="B382" s="2" t="s">
        <v>1189</v>
      </c>
      <c r="C382" s="2" t="s">
        <v>36</v>
      </c>
      <c r="D382" s="2" t="s">
        <v>37</v>
      </c>
      <c r="E382" s="5" t="s">
        <v>514</v>
      </c>
      <c r="F382" s="3" t="s">
        <v>515</v>
      </c>
      <c r="G382" s="3" t="s">
        <v>929</v>
      </c>
      <c r="H382" s="2" t="s">
        <v>22</v>
      </c>
      <c r="I382" s="2" t="s">
        <v>1190</v>
      </c>
      <c r="J382" s="3" t="str">
        <f>HYPERLINK("https://www.boe.es/gazeta/dias/1830/01/26/pdfs/GMD-1830-11.pdf#page=6","Abrir facsímil")</f>
        <v>Abrir facsímil</v>
      </c>
      <c r="K382" s="3" t="s">
        <v>24</v>
      </c>
    </row>
    <row r="383" spans="1:11" ht="42" customHeight="1">
      <c r="A383" s="2" t="s">
        <v>1191</v>
      </c>
      <c r="B383" s="2" t="s">
        <v>1191</v>
      </c>
      <c r="C383" s="2" t="s">
        <v>17</v>
      </c>
      <c r="D383" s="2" t="s">
        <v>18</v>
      </c>
      <c r="E383" s="5" t="s">
        <v>100</v>
      </c>
      <c r="F383" s="3" t="s">
        <v>101</v>
      </c>
      <c r="G383" s="3" t="s">
        <v>30</v>
      </c>
      <c r="H383" s="2" t="s">
        <v>22</v>
      </c>
      <c r="I383" s="2" t="s">
        <v>1192</v>
      </c>
      <c r="J383" s="3" t="str">
        <f>HYPERLINK("https://www.boe.es/gazeta/dias/1830/06/29/pdfs/GMD-1830-78.pdf#page=2","Abrir facsímil")</f>
        <v>Abrir facsímil</v>
      </c>
      <c r="K383" s="3" t="s">
        <v>24</v>
      </c>
    </row>
    <row r="384" spans="1:11" ht="42" customHeight="1">
      <c r="A384" s="2" t="s">
        <v>1193</v>
      </c>
      <c r="B384" s="2" t="s">
        <v>1194</v>
      </c>
      <c r="C384" s="2" t="s">
        <v>17</v>
      </c>
      <c r="D384" s="2" t="s">
        <v>18</v>
      </c>
      <c r="E384" s="5" t="s">
        <v>1195</v>
      </c>
      <c r="F384" s="3" t="s">
        <v>1196</v>
      </c>
      <c r="G384" s="3" t="s">
        <v>21</v>
      </c>
      <c r="H384" s="2" t="s">
        <v>22</v>
      </c>
      <c r="I384" s="2" t="s">
        <v>1197</v>
      </c>
      <c r="J384" s="3" t="str">
        <f>HYPERLINK("https://www.boe.es/gazeta/dias/1830/02/06/pdfs/GMD-1830-16.pdf#page=3","Abrir facsímil")</f>
        <v>Abrir facsímil</v>
      </c>
      <c r="K384" s="3" t="s">
        <v>24</v>
      </c>
    </row>
    <row r="385" spans="1:11" ht="42" customHeight="1">
      <c r="A385" s="2" t="s">
        <v>1198</v>
      </c>
      <c r="B385" s="2" t="s">
        <v>1199</v>
      </c>
      <c r="C385" s="2" t="s">
        <v>17</v>
      </c>
      <c r="D385" s="2" t="s">
        <v>18</v>
      </c>
      <c r="E385" s="5" t="s">
        <v>133</v>
      </c>
      <c r="F385" s="3" t="s">
        <v>134</v>
      </c>
      <c r="G385" s="3" t="s">
        <v>90</v>
      </c>
      <c r="H385" s="2" t="s">
        <v>22</v>
      </c>
      <c r="I385" s="2" t="s">
        <v>1200</v>
      </c>
      <c r="J385" s="3" t="str">
        <f>HYPERLINK("https://www.boe.es/gazeta/dias/1830/10/19/pdfs/GMD-1830-126.pdf#page=4","Abrir facsímil")</f>
        <v>Abrir facsímil</v>
      </c>
      <c r="K385" s="3" t="s">
        <v>24</v>
      </c>
    </row>
    <row r="386" spans="1:11" ht="42" customHeight="1">
      <c r="A386" s="2" t="s">
        <v>1201</v>
      </c>
      <c r="B386" s="2" t="s">
        <v>1202</v>
      </c>
      <c r="C386" s="2" t="s">
        <v>43</v>
      </c>
      <c r="D386" s="2" t="s">
        <v>44</v>
      </c>
      <c r="E386" s="5" t="s">
        <v>133</v>
      </c>
      <c r="F386" s="3" t="s">
        <v>134</v>
      </c>
      <c r="G386" s="3" t="s">
        <v>52</v>
      </c>
      <c r="H386" s="2" t="s">
        <v>22</v>
      </c>
      <c r="I386" s="2" t="s">
        <v>1203</v>
      </c>
      <c r="J386" s="3" t="str">
        <f>HYPERLINK("https://www.boe.es/gazeta/dias/1830/10/19/pdfs/GMD-1830-126.pdf#page=1","Abrir facsímil")</f>
        <v>Abrir facsímil</v>
      </c>
      <c r="K386" s="3" t="s">
        <v>24</v>
      </c>
    </row>
    <row r="387" spans="1:11" ht="42" customHeight="1">
      <c r="A387" s="2" t="s">
        <v>1204</v>
      </c>
      <c r="B387" s="2" t="s">
        <v>1204</v>
      </c>
      <c r="C387" s="2" t="s">
        <v>17</v>
      </c>
      <c r="D387" s="2" t="s">
        <v>18</v>
      </c>
      <c r="E387" s="5" t="s">
        <v>305</v>
      </c>
      <c r="F387" s="3" t="s">
        <v>306</v>
      </c>
      <c r="G387" s="3" t="s">
        <v>30</v>
      </c>
      <c r="H387" s="2" t="s">
        <v>22</v>
      </c>
      <c r="I387" s="2" t="s">
        <v>1205</v>
      </c>
      <c r="J387" s="3" t="str">
        <f>HYPERLINK("https://www.boe.es/gazeta/dias/1830/04/24/pdfs/GMD-1830-49.pdf#page=2","Abrir facsímil")</f>
        <v>Abrir facsímil</v>
      </c>
      <c r="K387" s="3" t="s">
        <v>24</v>
      </c>
    </row>
    <row r="388" spans="1:11" ht="42" customHeight="1">
      <c r="A388" s="2" t="s">
        <v>1206</v>
      </c>
      <c r="B388" s="2" t="s">
        <v>1206</v>
      </c>
      <c r="C388" s="2" t="s">
        <v>36</v>
      </c>
      <c r="D388" s="2" t="s">
        <v>37</v>
      </c>
      <c r="E388" s="5" t="s">
        <v>487</v>
      </c>
      <c r="F388" s="3" t="s">
        <v>488</v>
      </c>
      <c r="G388" s="3" t="s">
        <v>90</v>
      </c>
      <c r="H388" s="2" t="s">
        <v>22</v>
      </c>
      <c r="I388" s="2" t="s">
        <v>1207</v>
      </c>
      <c r="J388" s="3" t="str">
        <f>HYPERLINK("https://www.boe.es/gazeta/dias/1830/03/18/pdfs/GMD-1830-33.pdf#page=4","Abrir facsímil")</f>
        <v>Abrir facsímil</v>
      </c>
      <c r="K388" s="3" t="s">
        <v>24</v>
      </c>
    </row>
    <row r="389" spans="1:11" ht="42" customHeight="1">
      <c r="A389" s="2" t="s">
        <v>1208</v>
      </c>
      <c r="B389" s="2" t="s">
        <v>1209</v>
      </c>
      <c r="C389" s="2" t="s">
        <v>36</v>
      </c>
      <c r="D389" s="2" t="s">
        <v>37</v>
      </c>
      <c r="E389" s="5" t="s">
        <v>367</v>
      </c>
      <c r="F389" s="3" t="s">
        <v>368</v>
      </c>
      <c r="G389" s="3" t="s">
        <v>30</v>
      </c>
      <c r="H389" s="2" t="s">
        <v>22</v>
      </c>
      <c r="I389" s="2" t="s">
        <v>1210</v>
      </c>
      <c r="J389" s="3" t="str">
        <f>HYPERLINK("https://www.boe.es/gazeta/dias/1830/09/02/pdfs/GMD-1830-106.pdf#page=2","Abrir facsímil")</f>
        <v>Abrir facsímil</v>
      </c>
      <c r="K389" s="3" t="s">
        <v>24</v>
      </c>
    </row>
    <row r="390" spans="1:11" ht="42" customHeight="1">
      <c r="A390" s="2" t="s">
        <v>1211</v>
      </c>
      <c r="B390" s="2" t="s">
        <v>1212</v>
      </c>
      <c r="C390" s="2" t="s">
        <v>17</v>
      </c>
      <c r="D390" s="2" t="s">
        <v>18</v>
      </c>
      <c r="E390" s="5" t="s">
        <v>161</v>
      </c>
      <c r="F390" s="3" t="s">
        <v>162</v>
      </c>
      <c r="G390" s="3" t="s">
        <v>90</v>
      </c>
      <c r="H390" s="2" t="s">
        <v>22</v>
      </c>
      <c r="I390" s="2" t="s">
        <v>1213</v>
      </c>
      <c r="J390" s="3" t="str">
        <f>HYPERLINK("https://www.boe.es/gazeta/dias/1830/09/04/pdfs/GMD-1830-107.pdf#page=4","Abrir facsímil")</f>
        <v>Abrir facsímil</v>
      </c>
      <c r="K390" s="3" t="s">
        <v>24</v>
      </c>
    </row>
    <row r="391" spans="1:11" ht="42" customHeight="1">
      <c r="A391" s="2" t="s">
        <v>1214</v>
      </c>
      <c r="B391" s="2" t="s">
        <v>1214</v>
      </c>
      <c r="C391" s="2" t="s">
        <v>36</v>
      </c>
      <c r="D391" s="2" t="s">
        <v>37</v>
      </c>
      <c r="E391" s="5" t="s">
        <v>60</v>
      </c>
      <c r="F391" s="3" t="s">
        <v>61</v>
      </c>
      <c r="G391" s="3" t="s">
        <v>30</v>
      </c>
      <c r="H391" s="2" t="s">
        <v>22</v>
      </c>
      <c r="I391" s="2" t="s">
        <v>1215</v>
      </c>
      <c r="J391" s="3" t="str">
        <f>HYPERLINK("https://www.boe.es/gazeta/dias/1830/02/27/pdfs/GMD-1830-25.pdf#page=2","Abrir facsímil")</f>
        <v>Abrir facsímil</v>
      </c>
      <c r="K391" s="3" t="s">
        <v>24</v>
      </c>
    </row>
    <row r="392" spans="1:11" ht="42" customHeight="1">
      <c r="A392" s="2" t="s">
        <v>1214</v>
      </c>
      <c r="B392" s="2" t="s">
        <v>1214</v>
      </c>
      <c r="C392" s="2" t="s">
        <v>43</v>
      </c>
      <c r="D392" s="2" t="s">
        <v>44</v>
      </c>
      <c r="E392" s="5" t="s">
        <v>474</v>
      </c>
      <c r="F392" s="3" t="s">
        <v>475</v>
      </c>
      <c r="G392" s="3" t="s">
        <v>30</v>
      </c>
      <c r="H392" s="2" t="s">
        <v>22</v>
      </c>
      <c r="I392" s="2" t="s">
        <v>1216</v>
      </c>
      <c r="J392" s="3" t="str">
        <f>HYPERLINK("https://www.boe.es/gazeta/dias/1830/08/05/pdfs/GMD-1830-94.pdf#page=2","Abrir facsímil")</f>
        <v>Abrir facsímil</v>
      </c>
      <c r="K392" s="3" t="s">
        <v>24</v>
      </c>
    </row>
    <row r="393" spans="1:11" ht="42" customHeight="1">
      <c r="A393" s="2" t="s">
        <v>1217</v>
      </c>
      <c r="B393" s="2" t="s">
        <v>1218</v>
      </c>
      <c r="C393" s="2" t="s">
        <v>27</v>
      </c>
      <c r="D393" s="2" t="s">
        <v>18</v>
      </c>
      <c r="E393" s="5" t="s">
        <v>383</v>
      </c>
      <c r="F393" s="3" t="s">
        <v>384</v>
      </c>
      <c r="G393" s="3" t="s">
        <v>90</v>
      </c>
      <c r="H393" s="2" t="s">
        <v>22</v>
      </c>
      <c r="I393" s="2" t="s">
        <v>1219</v>
      </c>
      <c r="J393" s="3" t="str">
        <f>HYPERLINK("https://www.boe.es/gazeta/dias/1830/06/12/pdfs/GMD-1830-71.pdf#page=4","Abrir facsímil")</f>
        <v>Abrir facsímil</v>
      </c>
      <c r="K393" s="3" t="s">
        <v>24</v>
      </c>
    </row>
    <row r="394" spans="1:11" ht="42" customHeight="1">
      <c r="A394" s="2" t="s">
        <v>1220</v>
      </c>
      <c r="B394" s="2" t="s">
        <v>1221</v>
      </c>
      <c r="C394" s="2" t="s">
        <v>17</v>
      </c>
      <c r="D394" s="2" t="s">
        <v>18</v>
      </c>
      <c r="E394" s="5" t="s">
        <v>396</v>
      </c>
      <c r="F394" s="3" t="s">
        <v>397</v>
      </c>
      <c r="G394" s="3" t="s">
        <v>90</v>
      </c>
      <c r="H394" s="2" t="s">
        <v>31</v>
      </c>
      <c r="I394" s="2" t="s">
        <v>1222</v>
      </c>
      <c r="J394" s="3" t="str">
        <f>HYPERLINK("https://www.boe.es/gazeta/dias/1830/12/14/pdfs/GMD-1830-152.pdf#page=4","Abrir facsímil")</f>
        <v>Abrir facsímil</v>
      </c>
      <c r="K394" s="3" t="s">
        <v>33</v>
      </c>
    </row>
    <row r="395" spans="1:11" ht="42" customHeight="1">
      <c r="A395" s="2" t="s">
        <v>1223</v>
      </c>
      <c r="B395" s="2" t="s">
        <v>1224</v>
      </c>
      <c r="C395" s="2" t="s">
        <v>36</v>
      </c>
      <c r="D395" s="2" t="s">
        <v>37</v>
      </c>
      <c r="E395" s="5" t="s">
        <v>426</v>
      </c>
      <c r="F395" s="3" t="s">
        <v>427</v>
      </c>
      <c r="G395" s="3" t="s">
        <v>21</v>
      </c>
      <c r="H395" s="2" t="s">
        <v>22</v>
      </c>
      <c r="I395" s="2" t="s">
        <v>1225</v>
      </c>
      <c r="J395" s="3" t="str">
        <f>HYPERLINK("https://www.boe.es/gazeta/dias/1830/10/21/pdfs/GMD-1830-127.pdf#page=3","Abrir facsímil")</f>
        <v>Abrir facsímil</v>
      </c>
      <c r="K395" s="3" t="s">
        <v>24</v>
      </c>
    </row>
    <row r="396" spans="1:11" ht="42" customHeight="1">
      <c r="A396" s="2" t="s">
        <v>1226</v>
      </c>
      <c r="B396" s="2" t="s">
        <v>1227</v>
      </c>
      <c r="C396" s="2" t="s">
        <v>27</v>
      </c>
      <c r="D396" s="2" t="s">
        <v>18</v>
      </c>
      <c r="E396" s="5" t="s">
        <v>56</v>
      </c>
      <c r="F396" s="3" t="s">
        <v>57</v>
      </c>
      <c r="G396" s="3" t="s">
        <v>90</v>
      </c>
      <c r="H396" s="2" t="s">
        <v>22</v>
      </c>
      <c r="I396" s="2" t="s">
        <v>1228</v>
      </c>
      <c r="J396" s="3" t="str">
        <f>HYPERLINK("https://www.boe.es/gazeta/dias/1830/06/19/pdfs/GMD-1830-74.pdf#page=4","Abrir facsímil")</f>
        <v>Abrir facsímil</v>
      </c>
      <c r="K396" s="3" t="s">
        <v>24</v>
      </c>
    </row>
    <row r="397" spans="1:11" ht="42" customHeight="1">
      <c r="A397" s="2" t="s">
        <v>1229</v>
      </c>
      <c r="B397" s="2" t="s">
        <v>1229</v>
      </c>
      <c r="C397" s="2" t="s">
        <v>36</v>
      </c>
      <c r="D397" s="2" t="s">
        <v>37</v>
      </c>
      <c r="E397" s="5" t="s">
        <v>687</v>
      </c>
      <c r="F397" s="3" t="s">
        <v>688</v>
      </c>
      <c r="G397" s="3" t="s">
        <v>21</v>
      </c>
      <c r="H397" s="2" t="s">
        <v>22</v>
      </c>
      <c r="I397" s="2" t="s">
        <v>1230</v>
      </c>
      <c r="J397" s="3" t="str">
        <f>HYPERLINK("https://www.boe.es/gazeta/dias/1830/06/10/pdfs/GMD-1830-70.pdf#page=3","Abrir facsímil")</f>
        <v>Abrir facsímil</v>
      </c>
      <c r="K397" s="3" t="s">
        <v>24</v>
      </c>
    </row>
    <row r="398" spans="1:11" ht="42" customHeight="1">
      <c r="A398" s="2" t="s">
        <v>1229</v>
      </c>
      <c r="B398" s="2" t="s">
        <v>1229</v>
      </c>
      <c r="C398" s="2" t="s">
        <v>36</v>
      </c>
      <c r="D398" s="2" t="s">
        <v>37</v>
      </c>
      <c r="E398" s="5" t="s">
        <v>343</v>
      </c>
      <c r="F398" s="3" t="s">
        <v>344</v>
      </c>
      <c r="G398" s="3" t="s">
        <v>52</v>
      </c>
      <c r="H398" s="2" t="s">
        <v>22</v>
      </c>
      <c r="I398" s="2" t="s">
        <v>1231</v>
      </c>
      <c r="J398" s="3" t="str">
        <f>HYPERLINK("https://www.boe.es/gazeta/dias/1830/07/20/pdfs/GMD-1830-87.pdf#page=1","Abrir facsímil")</f>
        <v>Abrir facsímil</v>
      </c>
      <c r="K398" s="3" t="s">
        <v>24</v>
      </c>
    </row>
    <row r="399" spans="1:11" ht="42" customHeight="1">
      <c r="A399" s="2" t="s">
        <v>1229</v>
      </c>
      <c r="B399" s="2" t="s">
        <v>1229</v>
      </c>
      <c r="C399" s="2" t="s">
        <v>36</v>
      </c>
      <c r="D399" s="2" t="s">
        <v>37</v>
      </c>
      <c r="E399" s="5" t="s">
        <v>947</v>
      </c>
      <c r="F399" s="3" t="s">
        <v>948</v>
      </c>
      <c r="G399" s="3" t="s">
        <v>30</v>
      </c>
      <c r="H399" s="2" t="s">
        <v>22</v>
      </c>
      <c r="I399" s="2" t="s">
        <v>1232</v>
      </c>
      <c r="J399" s="3" t="str">
        <f>HYPERLINK("https://www.boe.es/gazeta/dias/1830/11/25/pdfs/GMD-1830-144.pdf#page=2","Abrir facsímil")</f>
        <v>Abrir facsímil</v>
      </c>
      <c r="K399" s="3" t="s">
        <v>24</v>
      </c>
    </row>
    <row r="400" spans="1:11" ht="42" customHeight="1">
      <c r="A400" s="2" t="s">
        <v>1233</v>
      </c>
      <c r="B400" s="2" t="s">
        <v>1233</v>
      </c>
      <c r="C400" s="2" t="s">
        <v>17</v>
      </c>
      <c r="D400" s="2" t="s">
        <v>18</v>
      </c>
      <c r="E400" s="5" t="s">
        <v>185</v>
      </c>
      <c r="F400" s="3" t="s">
        <v>186</v>
      </c>
      <c r="G400" s="3" t="s">
        <v>30</v>
      </c>
      <c r="H400" s="2" t="s">
        <v>22</v>
      </c>
      <c r="I400" s="2" t="s">
        <v>1234</v>
      </c>
      <c r="J400" s="3" t="str">
        <f>HYPERLINK("https://www.boe.es/gazeta/dias/1830/01/12/pdfs/GMD-1830-5.pdf#page=2","Abrir facsímil")</f>
        <v>Abrir facsímil</v>
      </c>
      <c r="K400" s="3" t="s">
        <v>24</v>
      </c>
    </row>
    <row r="401" spans="1:11" ht="42" customHeight="1">
      <c r="A401" s="2" t="s">
        <v>1235</v>
      </c>
      <c r="B401" s="2" t="s">
        <v>1236</v>
      </c>
      <c r="C401" s="2" t="s">
        <v>84</v>
      </c>
      <c r="D401" s="2" t="s">
        <v>18</v>
      </c>
      <c r="E401" s="5" t="s">
        <v>1237</v>
      </c>
      <c r="F401" s="3" t="s">
        <v>1238</v>
      </c>
      <c r="G401" s="3" t="s">
        <v>90</v>
      </c>
      <c r="H401" s="2" t="s">
        <v>31</v>
      </c>
      <c r="I401" s="2" t="s">
        <v>1239</v>
      </c>
      <c r="J401" s="3" t="str">
        <f>HYPERLINK("https://www.boe.es/gazeta/dias/1830/11/04/pdfs/GMD-1830-134.pdf#page=4","Abrir facsímil")</f>
        <v>Abrir facsímil</v>
      </c>
      <c r="K401" s="3" t="s">
        <v>33</v>
      </c>
    </row>
    <row r="402" spans="1:11" ht="42" customHeight="1">
      <c r="A402" s="2" t="s">
        <v>1240</v>
      </c>
      <c r="B402" s="2" t="s">
        <v>1241</v>
      </c>
      <c r="C402" s="2" t="s">
        <v>36</v>
      </c>
      <c r="D402" s="2" t="s">
        <v>37</v>
      </c>
      <c r="E402" s="5" t="s">
        <v>1242</v>
      </c>
      <c r="F402" s="3" t="s">
        <v>1243</v>
      </c>
      <c r="G402" s="3" t="s">
        <v>90</v>
      </c>
      <c r="H402" s="2" t="s">
        <v>31</v>
      </c>
      <c r="I402" s="2" t="s">
        <v>1244</v>
      </c>
      <c r="J402" s="3" t="str">
        <f>HYPERLINK("https://www.boe.es/gazeta/dias/1830/05/20/pdfs/GMD-1830-61.pdf#page=4","Abrir facsímil")</f>
        <v>Abrir facsímil</v>
      </c>
      <c r="K402" s="3" t="s">
        <v>33</v>
      </c>
    </row>
    <row r="403" spans="1:11" ht="42" customHeight="1">
      <c r="A403" s="2" t="s">
        <v>1245</v>
      </c>
      <c r="B403" s="2" t="s">
        <v>1246</v>
      </c>
      <c r="C403" s="2" t="s">
        <v>17</v>
      </c>
      <c r="D403" s="2" t="s">
        <v>18</v>
      </c>
      <c r="E403" s="5" t="s">
        <v>185</v>
      </c>
      <c r="F403" s="3" t="s">
        <v>186</v>
      </c>
      <c r="G403" s="3" t="s">
        <v>206</v>
      </c>
      <c r="H403" s="2" t="s">
        <v>22</v>
      </c>
      <c r="I403" s="2" t="s">
        <v>1247</v>
      </c>
      <c r="J403" s="3" t="str">
        <f>HYPERLINK("https://www.boe.es/gazeta/dias/1830/01/12/pdfs/GMD-1830-5.pdf#page=4","Abrir facsímil")</f>
        <v>Abrir facsímil</v>
      </c>
      <c r="K403" s="3" t="s">
        <v>24</v>
      </c>
    </row>
    <row r="404" spans="1:11" ht="42" customHeight="1">
      <c r="A404" s="2" t="s">
        <v>1248</v>
      </c>
      <c r="B404" s="2" t="s">
        <v>1248</v>
      </c>
      <c r="C404" s="2" t="s">
        <v>36</v>
      </c>
      <c r="D404" s="2" t="s">
        <v>37</v>
      </c>
      <c r="E404" s="5" t="s">
        <v>898</v>
      </c>
      <c r="F404" s="3" t="s">
        <v>899</v>
      </c>
      <c r="G404" s="3" t="s">
        <v>21</v>
      </c>
      <c r="H404" s="2" t="s">
        <v>22</v>
      </c>
      <c r="I404" s="2" t="s">
        <v>1249</v>
      </c>
      <c r="J404" s="3" t="str">
        <f>HYPERLINK("https://www.boe.es/gazeta/dias/1830/05/29/pdfs/GMD-1830-65.pdf#page=3","Abrir facsímil")</f>
        <v>Abrir facsímil</v>
      </c>
      <c r="K404" s="3" t="s">
        <v>24</v>
      </c>
    </row>
    <row r="405" spans="1:11" ht="42" customHeight="1">
      <c r="A405" s="2" t="s">
        <v>1250</v>
      </c>
      <c r="B405" s="2" t="s">
        <v>1251</v>
      </c>
      <c r="C405" s="2" t="s">
        <v>17</v>
      </c>
      <c r="D405" s="2" t="s">
        <v>18</v>
      </c>
      <c r="E405" s="5" t="s">
        <v>185</v>
      </c>
      <c r="F405" s="3" t="s">
        <v>186</v>
      </c>
      <c r="G405" s="3" t="s">
        <v>206</v>
      </c>
      <c r="H405" s="2" t="s">
        <v>22</v>
      </c>
      <c r="I405" s="2" t="s">
        <v>1252</v>
      </c>
      <c r="J405" s="3" t="str">
        <f>HYPERLINK("https://www.boe.es/gazeta/dias/1830/01/12/pdfs/GMD-1830-5.pdf#page=4","Abrir facsímil")</f>
        <v>Abrir facsímil</v>
      </c>
      <c r="K405" s="3" t="s">
        <v>24</v>
      </c>
    </row>
    <row r="406" spans="1:11" ht="42" customHeight="1">
      <c r="A406" s="2" t="s">
        <v>1253</v>
      </c>
      <c r="B406" s="2" t="s">
        <v>1254</v>
      </c>
      <c r="C406" s="2" t="s">
        <v>109</v>
      </c>
      <c r="D406" s="2" t="s">
        <v>18</v>
      </c>
      <c r="E406" s="5" t="s">
        <v>185</v>
      </c>
      <c r="F406" s="3" t="s">
        <v>186</v>
      </c>
      <c r="G406" s="3" t="s">
        <v>206</v>
      </c>
      <c r="H406" s="2" t="s">
        <v>22</v>
      </c>
      <c r="I406" s="2" t="s">
        <v>1255</v>
      </c>
      <c r="J406" s="3" t="str">
        <f>HYPERLINK("https://www.boe.es/gazeta/dias/1830/01/12/pdfs/GMD-1830-5.pdf#page=4","Abrir facsímil")</f>
        <v>Abrir facsímil</v>
      </c>
      <c r="K406" s="3" t="s">
        <v>24</v>
      </c>
    </row>
    <row r="407" spans="1:11" ht="42" customHeight="1">
      <c r="A407" s="2" t="s">
        <v>1256</v>
      </c>
      <c r="B407" s="2" t="s">
        <v>1256</v>
      </c>
      <c r="C407" s="2" t="s">
        <v>84</v>
      </c>
      <c r="D407" s="2" t="s">
        <v>18</v>
      </c>
      <c r="E407" s="5" t="s">
        <v>528</v>
      </c>
      <c r="F407" s="3" t="s">
        <v>529</v>
      </c>
      <c r="G407" s="3" t="s">
        <v>1257</v>
      </c>
      <c r="H407" s="2" t="s">
        <v>22</v>
      </c>
      <c r="I407" s="2" t="s">
        <v>1258</v>
      </c>
      <c r="J407" s="3" t="str">
        <f>HYPERLINK("https://www.boe.es/gazeta/dias/1830/07/13/pdfs/GMD-1830-84.pdf#page=4","Abrir facsímil")</f>
        <v>Abrir facsímil</v>
      </c>
      <c r="K407" s="3" t="s">
        <v>24</v>
      </c>
    </row>
    <row r="408" spans="1:11" ht="42" customHeight="1">
      <c r="A408" s="2" t="s">
        <v>1259</v>
      </c>
      <c r="B408" s="2" t="s">
        <v>1259</v>
      </c>
      <c r="C408" s="2" t="s">
        <v>36</v>
      </c>
      <c r="D408" s="2" t="s">
        <v>37</v>
      </c>
      <c r="E408" s="5" t="s">
        <v>352</v>
      </c>
      <c r="F408" s="3" t="s">
        <v>353</v>
      </c>
      <c r="G408" s="3" t="s">
        <v>90</v>
      </c>
      <c r="H408" s="2" t="s">
        <v>22</v>
      </c>
      <c r="I408" s="2" t="s">
        <v>1260</v>
      </c>
      <c r="J408" s="3" t="str">
        <f>HYPERLINK("https://www.boe.es/gazeta/dias/1830/04/10/pdfs/GMD-1830-43.pdf#page=4","Abrir facsímil")</f>
        <v>Abrir facsímil</v>
      </c>
      <c r="K408" s="3" t="s">
        <v>24</v>
      </c>
    </row>
    <row r="409" spans="1:11" ht="42" customHeight="1">
      <c r="A409" s="2" t="s">
        <v>1261</v>
      </c>
      <c r="B409" s="2" t="s">
        <v>1261</v>
      </c>
      <c r="C409" s="2" t="s">
        <v>36</v>
      </c>
      <c r="D409" s="2" t="s">
        <v>37</v>
      </c>
      <c r="E409" s="5" t="s">
        <v>931</v>
      </c>
      <c r="F409" s="3" t="s">
        <v>932</v>
      </c>
      <c r="G409" s="3" t="s">
        <v>21</v>
      </c>
      <c r="H409" s="2" t="s">
        <v>22</v>
      </c>
      <c r="I409" s="2" t="s">
        <v>1262</v>
      </c>
      <c r="J409" s="3" t="str">
        <f>HYPERLINK("https://www.boe.es/gazeta/dias/1830/06/03/pdfs/GMD-1830-67.pdf#page=3","Abrir facsímil")</f>
        <v>Abrir facsímil</v>
      </c>
      <c r="K409" s="3" t="s">
        <v>24</v>
      </c>
    </row>
    <row r="410" spans="1:11" ht="42" customHeight="1">
      <c r="A410" s="2" t="s">
        <v>1261</v>
      </c>
      <c r="B410" s="2" t="s">
        <v>1261</v>
      </c>
      <c r="C410" s="2" t="s">
        <v>36</v>
      </c>
      <c r="D410" s="2" t="s">
        <v>37</v>
      </c>
      <c r="E410" s="5" t="s">
        <v>426</v>
      </c>
      <c r="F410" s="3" t="s">
        <v>427</v>
      </c>
      <c r="G410" s="3" t="s">
        <v>90</v>
      </c>
      <c r="H410" s="2" t="s">
        <v>22</v>
      </c>
      <c r="I410" s="2" t="s">
        <v>1263</v>
      </c>
      <c r="J410" s="3" t="str">
        <f>HYPERLINK("https://www.boe.es/gazeta/dias/1830/10/21/pdfs/GMD-1830-127.pdf#page=4","Abrir facsímil")</f>
        <v>Abrir facsímil</v>
      </c>
      <c r="K410" s="3" t="s">
        <v>24</v>
      </c>
    </row>
    <row r="411" spans="1:11" ht="42" customHeight="1">
      <c r="A411" s="2" t="s">
        <v>1261</v>
      </c>
      <c r="B411" s="2" t="s">
        <v>1261</v>
      </c>
      <c r="C411" s="2" t="s">
        <v>36</v>
      </c>
      <c r="D411" s="2" t="s">
        <v>37</v>
      </c>
      <c r="E411" s="5" t="s">
        <v>170</v>
      </c>
      <c r="F411" s="3" t="s">
        <v>171</v>
      </c>
      <c r="G411" s="3" t="s">
        <v>90</v>
      </c>
      <c r="H411" s="2" t="s">
        <v>22</v>
      </c>
      <c r="I411" s="2" t="s">
        <v>1264</v>
      </c>
      <c r="J411" s="3" t="str">
        <f>HYPERLINK("https://www.boe.es/gazeta/dias/1830/12/04/pdfs/GMD-1830-148.pdf#page=4","Abrir facsímil")</f>
        <v>Abrir facsímil</v>
      </c>
      <c r="K411" s="3" t="s">
        <v>24</v>
      </c>
    </row>
    <row r="412" spans="1:11" ht="42" customHeight="1">
      <c r="A412" s="2" t="s">
        <v>1265</v>
      </c>
      <c r="B412" s="2" t="s">
        <v>1266</v>
      </c>
      <c r="C412" s="2" t="s">
        <v>36</v>
      </c>
      <c r="D412" s="2" t="s">
        <v>37</v>
      </c>
      <c r="E412" s="5" t="s">
        <v>263</v>
      </c>
      <c r="F412" s="3" t="s">
        <v>264</v>
      </c>
      <c r="G412" s="3" t="s">
        <v>90</v>
      </c>
      <c r="H412" s="2" t="s">
        <v>22</v>
      </c>
      <c r="I412" s="2" t="s">
        <v>1267</v>
      </c>
      <c r="J412" s="3" t="str">
        <f>HYPERLINK("https://www.boe.es/gazeta/dias/1830/07/03/pdfs/GMD-1830-80.pdf#page=4","Abrir facsímil")</f>
        <v>Abrir facsímil</v>
      </c>
      <c r="K412" s="3" t="s">
        <v>24</v>
      </c>
    </row>
    <row r="413" spans="1:11" ht="42" customHeight="1">
      <c r="A413" s="2" t="s">
        <v>1268</v>
      </c>
      <c r="B413" s="2" t="s">
        <v>1268</v>
      </c>
      <c r="C413" s="2" t="s">
        <v>36</v>
      </c>
      <c r="D413" s="2" t="s">
        <v>37</v>
      </c>
      <c r="E413" s="5" t="s">
        <v>256</v>
      </c>
      <c r="F413" s="3" t="s">
        <v>257</v>
      </c>
      <c r="G413" s="3" t="s">
        <v>21</v>
      </c>
      <c r="H413" s="2" t="s">
        <v>22</v>
      </c>
      <c r="I413" s="2" t="s">
        <v>1269</v>
      </c>
      <c r="J413" s="3" t="str">
        <f>HYPERLINK("https://www.boe.es/gazeta/dias/1830/08/07/pdfs/GMD-1830-95.pdf#page=3","Abrir facsímil")</f>
        <v>Abrir facsímil</v>
      </c>
      <c r="K413" s="3" t="s">
        <v>24</v>
      </c>
    </row>
    <row r="414" spans="1:11" ht="42" customHeight="1">
      <c r="A414" s="2" t="s">
        <v>1270</v>
      </c>
      <c r="B414" s="2" t="s">
        <v>1270</v>
      </c>
      <c r="C414" s="2" t="s">
        <v>36</v>
      </c>
      <c r="D414" s="2" t="s">
        <v>37</v>
      </c>
      <c r="E414" s="5" t="s">
        <v>185</v>
      </c>
      <c r="F414" s="3" t="s">
        <v>186</v>
      </c>
      <c r="G414" s="3" t="s">
        <v>52</v>
      </c>
      <c r="H414" s="2" t="s">
        <v>22</v>
      </c>
      <c r="I414" s="2" t="s">
        <v>1271</v>
      </c>
      <c r="J414" s="3" t="str">
        <f>HYPERLINK("https://www.boe.es/gazeta/dias/1830/01/12/pdfs/GMD-1830-5.pdf#page=1","Abrir facsímil")</f>
        <v>Abrir facsímil</v>
      </c>
      <c r="K414" s="3" t="s">
        <v>24</v>
      </c>
    </row>
    <row r="415" spans="1:11" ht="42" customHeight="1">
      <c r="A415" s="2" t="s">
        <v>1270</v>
      </c>
      <c r="B415" s="2" t="s">
        <v>1270</v>
      </c>
      <c r="C415" s="2" t="s">
        <v>1272</v>
      </c>
      <c r="D415" s="2" t="s">
        <v>44</v>
      </c>
      <c r="E415" s="5" t="s">
        <v>553</v>
      </c>
      <c r="F415" s="3" t="s">
        <v>554</v>
      </c>
      <c r="G415" s="3" t="s">
        <v>30</v>
      </c>
      <c r="H415" s="2" t="s">
        <v>22</v>
      </c>
      <c r="I415" s="2" t="s">
        <v>1273</v>
      </c>
      <c r="J415" s="3" t="str">
        <f>HYPERLINK("https://www.boe.es/gazeta/dias/1830/01/16/pdfs/GMD-1830-7.pdf#page=2","Abrir facsímil")</f>
        <v>Abrir facsímil</v>
      </c>
      <c r="K415" s="3" t="s">
        <v>24</v>
      </c>
    </row>
    <row r="416" spans="1:11" ht="42" customHeight="1">
      <c r="A416" s="2" t="s">
        <v>1270</v>
      </c>
      <c r="B416" s="2" t="s">
        <v>1270</v>
      </c>
      <c r="C416" s="2" t="s">
        <v>109</v>
      </c>
      <c r="D416" s="2" t="s">
        <v>18</v>
      </c>
      <c r="E416" s="5" t="s">
        <v>532</v>
      </c>
      <c r="F416" s="3" t="s">
        <v>533</v>
      </c>
      <c r="G416" s="3" t="s">
        <v>90</v>
      </c>
      <c r="H416" s="2" t="s">
        <v>22</v>
      </c>
      <c r="I416" s="2" t="s">
        <v>1274</v>
      </c>
      <c r="J416" s="3" t="str">
        <f>HYPERLINK("https://www.boe.es/gazeta/dias/1830/01/19/pdfs/GMD-1830-8.pdf#page=4","Abrir facsímil")</f>
        <v>Abrir facsímil</v>
      </c>
      <c r="K416" s="3" t="s">
        <v>24</v>
      </c>
    </row>
    <row r="417" spans="1:11" ht="42" customHeight="1">
      <c r="A417" s="2" t="s">
        <v>1270</v>
      </c>
      <c r="B417" s="2" t="s">
        <v>1270</v>
      </c>
      <c r="C417" s="2" t="s">
        <v>43</v>
      </c>
      <c r="D417" s="2" t="s">
        <v>44</v>
      </c>
      <c r="E417" s="5" t="s">
        <v>191</v>
      </c>
      <c r="F417" s="3" t="s">
        <v>192</v>
      </c>
      <c r="G417" s="3" t="s">
        <v>90</v>
      </c>
      <c r="H417" s="2" t="s">
        <v>22</v>
      </c>
      <c r="I417" s="2" t="s">
        <v>1275</v>
      </c>
      <c r="J417" s="3" t="str">
        <f>HYPERLINK("https://www.boe.es/gazeta/dias/1830/01/21/pdfs/GMD-1830-9.pdf#page=4","Abrir facsímil")</f>
        <v>Abrir facsímil</v>
      </c>
      <c r="K417" s="3" t="s">
        <v>24</v>
      </c>
    </row>
    <row r="418" spans="1:11" ht="42" customHeight="1">
      <c r="A418" s="2" t="s">
        <v>1270</v>
      </c>
      <c r="B418" s="2" t="s">
        <v>1270</v>
      </c>
      <c r="C418" s="2" t="s">
        <v>43</v>
      </c>
      <c r="D418" s="2" t="s">
        <v>44</v>
      </c>
      <c r="E418" s="5" t="s">
        <v>1276</v>
      </c>
      <c r="F418" s="3" t="s">
        <v>1277</v>
      </c>
      <c r="G418" s="3" t="s">
        <v>30</v>
      </c>
      <c r="H418" s="2" t="s">
        <v>22</v>
      </c>
      <c r="I418" s="2" t="s">
        <v>1278</v>
      </c>
      <c r="J418" s="3" t="str">
        <f>HYPERLINK("https://www.boe.es/gazeta/dias/1830/02/11/pdfs/GMD-1830-18.pdf#page=2","Abrir facsímil")</f>
        <v>Abrir facsímil</v>
      </c>
      <c r="K418" s="3" t="s">
        <v>24</v>
      </c>
    </row>
    <row r="419" spans="1:11" ht="42" customHeight="1">
      <c r="A419" s="2" t="s">
        <v>1270</v>
      </c>
      <c r="B419" s="2" t="s">
        <v>1270</v>
      </c>
      <c r="C419" s="2" t="s">
        <v>68</v>
      </c>
      <c r="D419" s="2" t="s">
        <v>18</v>
      </c>
      <c r="E419" s="5" t="s">
        <v>807</v>
      </c>
      <c r="F419" s="3" t="s">
        <v>808</v>
      </c>
      <c r="G419" s="3" t="s">
        <v>30</v>
      </c>
      <c r="H419" s="2" t="s">
        <v>22</v>
      </c>
      <c r="I419" s="2" t="s">
        <v>1279</v>
      </c>
      <c r="J419" s="3" t="str">
        <f>HYPERLINK("https://www.boe.es/gazeta/dias/1830/02/18/pdfs/GMD-1830-21.pdf#page=2","Abrir facsímil")</f>
        <v>Abrir facsímil</v>
      </c>
      <c r="K419" s="3" t="s">
        <v>24</v>
      </c>
    </row>
    <row r="420" spans="1:11" ht="42" customHeight="1">
      <c r="A420" s="2" t="s">
        <v>1270</v>
      </c>
      <c r="B420" s="2" t="s">
        <v>1270</v>
      </c>
      <c r="C420" s="2" t="s">
        <v>68</v>
      </c>
      <c r="D420" s="2" t="s">
        <v>18</v>
      </c>
      <c r="E420" s="5" t="s">
        <v>60</v>
      </c>
      <c r="F420" s="3" t="s">
        <v>61</v>
      </c>
      <c r="G420" s="3" t="s">
        <v>30</v>
      </c>
      <c r="H420" s="2" t="s">
        <v>22</v>
      </c>
      <c r="I420" s="2" t="s">
        <v>1280</v>
      </c>
      <c r="J420" s="3" t="str">
        <f>HYPERLINK("https://www.boe.es/gazeta/dias/1830/02/27/pdfs/GMD-1830-25.pdf#page=2","Abrir facsímil")</f>
        <v>Abrir facsímil</v>
      </c>
      <c r="K420" s="3" t="s">
        <v>24</v>
      </c>
    </row>
    <row r="421" spans="1:11" ht="42" customHeight="1">
      <c r="A421" s="2" t="s">
        <v>1270</v>
      </c>
      <c r="B421" s="2" t="s">
        <v>1270</v>
      </c>
      <c r="C421" s="2" t="s">
        <v>36</v>
      </c>
      <c r="D421" s="2" t="s">
        <v>37</v>
      </c>
      <c r="E421" s="5" t="s">
        <v>320</v>
      </c>
      <c r="F421" s="3" t="s">
        <v>321</v>
      </c>
      <c r="G421" s="3" t="s">
        <v>1281</v>
      </c>
      <c r="H421" s="2" t="s">
        <v>22</v>
      </c>
      <c r="I421" s="2" t="s">
        <v>1282</v>
      </c>
      <c r="J421" s="3" t="str">
        <f>HYPERLINK("https://www.boe.es/gazeta/dias/1830/03/09/pdfs/GMD-1830-29.pdf#page=2","Abrir facsímil")</f>
        <v>Abrir facsímil</v>
      </c>
      <c r="K421" s="3" t="s">
        <v>24</v>
      </c>
    </row>
    <row r="422" spans="1:11" ht="42" customHeight="1">
      <c r="A422" s="2" t="s">
        <v>1270</v>
      </c>
      <c r="B422" s="2" t="s">
        <v>1270</v>
      </c>
      <c r="C422" s="2" t="s">
        <v>36</v>
      </c>
      <c r="D422" s="2" t="s">
        <v>37</v>
      </c>
      <c r="E422" s="5" t="s">
        <v>320</v>
      </c>
      <c r="F422" s="3" t="s">
        <v>321</v>
      </c>
      <c r="G422" s="3" t="s">
        <v>52</v>
      </c>
      <c r="H422" s="2" t="s">
        <v>22</v>
      </c>
      <c r="I422" s="2" t="s">
        <v>1283</v>
      </c>
      <c r="J422" s="3" t="str">
        <f>HYPERLINK("https://www.boe.es/gazeta/dias/1830/03/09/pdfs/GMD-1830-29.pdf#page=1","Abrir facsímil")</f>
        <v>Abrir facsímil</v>
      </c>
      <c r="K422" s="3" t="s">
        <v>24</v>
      </c>
    </row>
    <row r="423" spans="1:11" ht="42" customHeight="1">
      <c r="A423" s="2" t="s">
        <v>1270</v>
      </c>
      <c r="B423" s="2" t="s">
        <v>1270</v>
      </c>
      <c r="C423" s="2" t="s">
        <v>43</v>
      </c>
      <c r="D423" s="2" t="s">
        <v>44</v>
      </c>
      <c r="E423" s="5" t="s">
        <v>487</v>
      </c>
      <c r="F423" s="3" t="s">
        <v>488</v>
      </c>
      <c r="G423" s="3" t="s">
        <v>52</v>
      </c>
      <c r="H423" s="2" t="s">
        <v>22</v>
      </c>
      <c r="I423" s="2" t="s">
        <v>1284</v>
      </c>
      <c r="J423" s="3" t="str">
        <f>HYPERLINK("https://www.boe.es/gazeta/dias/1830/03/18/pdfs/GMD-1830-33.pdf#page=1","Abrir facsímil")</f>
        <v>Abrir facsímil</v>
      </c>
      <c r="K423" s="3" t="s">
        <v>24</v>
      </c>
    </row>
    <row r="424" spans="1:11" ht="42" customHeight="1">
      <c r="A424" s="2" t="s">
        <v>1270</v>
      </c>
      <c r="B424" s="2" t="s">
        <v>1270</v>
      </c>
      <c r="C424" s="2" t="s">
        <v>68</v>
      </c>
      <c r="D424" s="2" t="s">
        <v>18</v>
      </c>
      <c r="E424" s="5" t="s">
        <v>1285</v>
      </c>
      <c r="F424" s="3" t="s">
        <v>1286</v>
      </c>
      <c r="G424" s="3" t="s">
        <v>21</v>
      </c>
      <c r="H424" s="2" t="s">
        <v>22</v>
      </c>
      <c r="I424" s="2" t="s">
        <v>1287</v>
      </c>
      <c r="J424" s="3" t="str">
        <f>HYPERLINK("https://www.boe.es/gazeta/dias/1830/04/08/pdfs/GMD-1830-42.pdf#page=3","Abrir facsímil")</f>
        <v>Abrir facsímil</v>
      </c>
      <c r="K424" s="3" t="s">
        <v>24</v>
      </c>
    </row>
    <row r="425" spans="1:11" ht="42" customHeight="1">
      <c r="A425" s="2" t="s">
        <v>1270</v>
      </c>
      <c r="B425" s="2" t="s">
        <v>1270</v>
      </c>
      <c r="C425" s="2" t="s">
        <v>68</v>
      </c>
      <c r="D425" s="2" t="s">
        <v>18</v>
      </c>
      <c r="E425" s="5" t="s">
        <v>211</v>
      </c>
      <c r="F425" s="3" t="s">
        <v>212</v>
      </c>
      <c r="G425" s="3" t="s">
        <v>30</v>
      </c>
      <c r="H425" s="2" t="s">
        <v>22</v>
      </c>
      <c r="I425" s="2" t="s">
        <v>1288</v>
      </c>
      <c r="J425" s="3" t="str">
        <f>HYPERLINK("https://www.boe.es/gazeta/dias/1830/04/15/pdfs/GMD-1830-45.pdf#page=2","Abrir facsímil")</f>
        <v>Abrir facsímil</v>
      </c>
      <c r="K425" s="3" t="s">
        <v>24</v>
      </c>
    </row>
    <row r="426" spans="1:11" ht="42" customHeight="1">
      <c r="A426" s="2" t="s">
        <v>1270</v>
      </c>
      <c r="B426" s="2" t="s">
        <v>1270</v>
      </c>
      <c r="C426" s="2" t="s">
        <v>68</v>
      </c>
      <c r="D426" s="2" t="s">
        <v>18</v>
      </c>
      <c r="E426" s="5" t="s">
        <v>687</v>
      </c>
      <c r="F426" s="3" t="s">
        <v>688</v>
      </c>
      <c r="G426" s="3" t="s">
        <v>30</v>
      </c>
      <c r="H426" s="2" t="s">
        <v>22</v>
      </c>
      <c r="I426" s="2" t="s">
        <v>1289</v>
      </c>
      <c r="J426" s="3" t="str">
        <f>HYPERLINK("https://www.boe.es/gazeta/dias/1830/06/10/pdfs/GMD-1830-70.pdf#page=2","Abrir facsímil")</f>
        <v>Abrir facsímil</v>
      </c>
      <c r="K426" s="3" t="s">
        <v>24</v>
      </c>
    </row>
    <row r="427" spans="1:11" ht="42" customHeight="1">
      <c r="A427" s="2" t="s">
        <v>1270</v>
      </c>
      <c r="B427" s="2" t="s">
        <v>1270</v>
      </c>
      <c r="C427" s="2" t="s">
        <v>68</v>
      </c>
      <c r="D427" s="2" t="s">
        <v>18</v>
      </c>
      <c r="E427" s="5" t="s">
        <v>263</v>
      </c>
      <c r="F427" s="3" t="s">
        <v>264</v>
      </c>
      <c r="G427" s="3" t="s">
        <v>30</v>
      </c>
      <c r="H427" s="2" t="s">
        <v>22</v>
      </c>
      <c r="I427" s="2" t="s">
        <v>1290</v>
      </c>
      <c r="J427" s="3" t="str">
        <f>HYPERLINK("https://www.boe.es/gazeta/dias/1830/07/03/pdfs/GMD-1830-80.pdf#page=2","Abrir facsímil")</f>
        <v>Abrir facsímil</v>
      </c>
      <c r="K427" s="3" t="s">
        <v>24</v>
      </c>
    </row>
    <row r="428" spans="1:11" ht="42" customHeight="1">
      <c r="A428" s="2" t="s">
        <v>1270</v>
      </c>
      <c r="B428" s="2" t="s">
        <v>1270</v>
      </c>
      <c r="C428" s="2" t="s">
        <v>17</v>
      </c>
      <c r="D428" s="2" t="s">
        <v>18</v>
      </c>
      <c r="E428" s="5" t="s">
        <v>637</v>
      </c>
      <c r="F428" s="3" t="s">
        <v>638</v>
      </c>
      <c r="G428" s="3" t="s">
        <v>52</v>
      </c>
      <c r="H428" s="2" t="s">
        <v>22</v>
      </c>
      <c r="I428" s="2" t="s">
        <v>1291</v>
      </c>
      <c r="J428" s="3" t="str">
        <f>HYPERLINK("https://www.boe.es/gazeta/dias/1830/08/28/pdfs/GMD-1830-104.pdf#page=1","Abrir facsímil")</f>
        <v>Abrir facsímil</v>
      </c>
      <c r="K428" s="3" t="s">
        <v>24</v>
      </c>
    </row>
    <row r="429" spans="1:11" ht="42" customHeight="1">
      <c r="A429" s="2" t="s">
        <v>1292</v>
      </c>
      <c r="B429" s="2" t="s">
        <v>1292</v>
      </c>
      <c r="C429" s="2" t="s">
        <v>17</v>
      </c>
      <c r="D429" s="2" t="s">
        <v>18</v>
      </c>
      <c r="E429" s="5" t="s">
        <v>1293</v>
      </c>
      <c r="F429" s="3" t="s">
        <v>1294</v>
      </c>
      <c r="G429" s="3" t="s">
        <v>30</v>
      </c>
      <c r="H429" s="2" t="s">
        <v>22</v>
      </c>
      <c r="I429" s="2" t="s">
        <v>1295</v>
      </c>
      <c r="J429" s="3" t="str">
        <f>HYPERLINK("https://www.boe.es/gazeta/dias/1830/11/06/pdfs/GMD-1830-135.pdf#page=2","Abrir facsímil")</f>
        <v>Abrir facsímil</v>
      </c>
      <c r="K429" s="3" t="s">
        <v>24</v>
      </c>
    </row>
    <row r="430" spans="1:11" ht="42" customHeight="1">
      <c r="A430" s="2" t="s">
        <v>1296</v>
      </c>
      <c r="B430" s="2" t="s">
        <v>1297</v>
      </c>
      <c r="C430" s="2" t="s">
        <v>36</v>
      </c>
      <c r="D430" s="2" t="s">
        <v>37</v>
      </c>
      <c r="E430" s="5" t="s">
        <v>175</v>
      </c>
      <c r="F430" s="3" t="s">
        <v>176</v>
      </c>
      <c r="G430" s="3" t="s">
        <v>30</v>
      </c>
      <c r="H430" s="2" t="s">
        <v>22</v>
      </c>
      <c r="I430" s="2" t="s">
        <v>1298</v>
      </c>
      <c r="J430" s="3" t="str">
        <f>HYPERLINK("https://www.boe.es/gazeta/dias/1830/12/07/pdfs/GMD-1830-149.pdf#page=2","Abrir facsímil")</f>
        <v>Abrir facsímil</v>
      </c>
      <c r="K430" s="3" t="s">
        <v>24</v>
      </c>
    </row>
    <row r="431" spans="1:11" ht="42" customHeight="1">
      <c r="A431" s="2" t="s">
        <v>1299</v>
      </c>
      <c r="B431" s="2" t="s">
        <v>1299</v>
      </c>
      <c r="C431" s="2" t="s">
        <v>17</v>
      </c>
      <c r="D431" s="2" t="s">
        <v>18</v>
      </c>
      <c r="E431" s="5" t="s">
        <v>532</v>
      </c>
      <c r="F431" s="3" t="s">
        <v>533</v>
      </c>
      <c r="G431" s="3" t="s">
        <v>21</v>
      </c>
      <c r="H431" s="2" t="s">
        <v>22</v>
      </c>
      <c r="I431" s="2" t="s">
        <v>1300</v>
      </c>
      <c r="J431" s="3" t="str">
        <f>HYPERLINK("https://www.boe.es/gazeta/dias/1830/01/19/pdfs/GMD-1830-8.pdf#page=3","Abrir facsímil")</f>
        <v>Abrir facsímil</v>
      </c>
      <c r="K431" s="3" t="s">
        <v>24</v>
      </c>
    </row>
    <row r="432" spans="1:11" ht="42" customHeight="1">
      <c r="A432" s="2" t="s">
        <v>1301</v>
      </c>
      <c r="B432" s="2" t="s">
        <v>1302</v>
      </c>
      <c r="C432" s="2" t="s">
        <v>36</v>
      </c>
      <c r="D432" s="2" t="s">
        <v>37</v>
      </c>
      <c r="E432" s="5" t="s">
        <v>185</v>
      </c>
      <c r="F432" s="3" t="s">
        <v>186</v>
      </c>
      <c r="G432" s="3" t="s">
        <v>206</v>
      </c>
      <c r="H432" s="2" t="s">
        <v>22</v>
      </c>
      <c r="I432" s="2" t="s">
        <v>1303</v>
      </c>
      <c r="J432" s="3" t="str">
        <f>HYPERLINK("https://www.boe.es/gazeta/dias/1830/01/12/pdfs/GMD-1830-5.pdf#page=4","Abrir facsímil")</f>
        <v>Abrir facsímil</v>
      </c>
      <c r="K432" s="3" t="s">
        <v>24</v>
      </c>
    </row>
    <row r="433" spans="1:11" ht="42" customHeight="1">
      <c r="A433" s="2" t="s">
        <v>1304</v>
      </c>
      <c r="B433" s="2" t="s">
        <v>1305</v>
      </c>
      <c r="C433" s="2" t="s">
        <v>17</v>
      </c>
      <c r="D433" s="2" t="s">
        <v>18</v>
      </c>
      <c r="E433" s="5" t="s">
        <v>45</v>
      </c>
      <c r="F433" s="3" t="s">
        <v>46</v>
      </c>
      <c r="G433" s="3" t="s">
        <v>21</v>
      </c>
      <c r="H433" s="2" t="s">
        <v>22</v>
      </c>
      <c r="I433" s="2" t="s">
        <v>1306</v>
      </c>
      <c r="J433" s="3" t="str">
        <f>HYPERLINK("https://www.boe.es/gazeta/dias/1830/01/05/pdfs/GMD-1830-2.pdf#page=3","Abrir facsímil")</f>
        <v>Abrir facsímil</v>
      </c>
      <c r="K433" s="3" t="s">
        <v>24</v>
      </c>
    </row>
    <row r="434" spans="1:11" ht="42" customHeight="1">
      <c r="A434" s="2" t="s">
        <v>1307</v>
      </c>
      <c r="B434" s="2" t="s">
        <v>1308</v>
      </c>
      <c r="C434" s="2" t="s">
        <v>17</v>
      </c>
      <c r="D434" s="2" t="s">
        <v>18</v>
      </c>
      <c r="E434" s="5" t="s">
        <v>566</v>
      </c>
      <c r="F434" s="3" t="s">
        <v>567</v>
      </c>
      <c r="G434" s="3" t="s">
        <v>21</v>
      </c>
      <c r="H434" s="2" t="s">
        <v>22</v>
      </c>
      <c r="I434" s="2" t="s">
        <v>1309</v>
      </c>
      <c r="J434" s="3" t="str">
        <f>HYPERLINK("https://www.boe.es/gazeta/dias/1830/09/07/pdfs/GMD-1830-108.pdf#page=3","Abrir facsímil")</f>
        <v>Abrir facsímil</v>
      </c>
      <c r="K434" s="3" t="s">
        <v>24</v>
      </c>
    </row>
    <row r="435" spans="1:11" ht="42" customHeight="1">
      <c r="A435" s="2" t="s">
        <v>1310</v>
      </c>
      <c r="B435" s="2" t="s">
        <v>1310</v>
      </c>
      <c r="C435" s="2" t="s">
        <v>43</v>
      </c>
      <c r="D435" s="2" t="s">
        <v>44</v>
      </c>
      <c r="E435" s="5" t="s">
        <v>499</v>
      </c>
      <c r="F435" s="3" t="s">
        <v>500</v>
      </c>
      <c r="G435" s="3" t="s">
        <v>52</v>
      </c>
      <c r="H435" s="2" t="s">
        <v>22</v>
      </c>
      <c r="I435" s="2" t="s">
        <v>1311</v>
      </c>
      <c r="J435" s="3" t="str">
        <f>HYPERLINK("https://www.boe.es/gazeta/dias/1830/04/03/pdfs/GMD-1830-40.pdf#page=1","Abrir facsímil")</f>
        <v>Abrir facsímil</v>
      </c>
      <c r="K435" s="3" t="s">
        <v>24</v>
      </c>
    </row>
    <row r="436" spans="1:11" ht="42" customHeight="1">
      <c r="A436" s="2" t="s">
        <v>1312</v>
      </c>
      <c r="B436" s="2" t="s">
        <v>1312</v>
      </c>
      <c r="C436" s="2" t="s">
        <v>17</v>
      </c>
      <c r="D436" s="2" t="s">
        <v>18</v>
      </c>
      <c r="E436" s="5" t="s">
        <v>117</v>
      </c>
      <c r="F436" s="3" t="s">
        <v>118</v>
      </c>
      <c r="G436" s="3" t="s">
        <v>30</v>
      </c>
      <c r="H436" s="2" t="s">
        <v>22</v>
      </c>
      <c r="I436" s="2" t="s">
        <v>1313</v>
      </c>
      <c r="J436" s="3" t="str">
        <f>HYPERLINK("https://www.boe.es/gazeta/dias/1830/12/02/pdfs/GMD-1830-147.pdf#page=2","Abrir facsímil")</f>
        <v>Abrir facsímil</v>
      </c>
      <c r="K436" s="3" t="s">
        <v>24</v>
      </c>
    </row>
    <row r="437" spans="1:11" ht="42" customHeight="1">
      <c r="A437" s="2" t="s">
        <v>1314</v>
      </c>
      <c r="B437" s="2" t="s">
        <v>1314</v>
      </c>
      <c r="C437" s="2" t="s">
        <v>43</v>
      </c>
      <c r="D437" s="2" t="s">
        <v>44</v>
      </c>
      <c r="E437" s="5" t="s">
        <v>1195</v>
      </c>
      <c r="F437" s="3" t="s">
        <v>1196</v>
      </c>
      <c r="G437" s="3" t="s">
        <v>52</v>
      </c>
      <c r="H437" s="2" t="s">
        <v>22</v>
      </c>
      <c r="I437" s="2" t="s">
        <v>1315</v>
      </c>
      <c r="J437" s="3" t="str">
        <f>HYPERLINK("https://www.boe.es/gazeta/dias/1830/02/06/pdfs/GMD-1830-16.pdf#page=1","Abrir facsímil")</f>
        <v>Abrir facsímil</v>
      </c>
      <c r="K437" s="3" t="s">
        <v>24</v>
      </c>
    </row>
    <row r="438" spans="1:11" ht="42" customHeight="1">
      <c r="A438" s="2" t="s">
        <v>1314</v>
      </c>
      <c r="B438" s="2" t="s">
        <v>1314</v>
      </c>
      <c r="C438" s="2" t="s">
        <v>17</v>
      </c>
      <c r="D438" s="2" t="s">
        <v>18</v>
      </c>
      <c r="E438" s="5" t="s">
        <v>1021</v>
      </c>
      <c r="F438" s="3" t="s">
        <v>1022</v>
      </c>
      <c r="G438" s="3" t="s">
        <v>30</v>
      </c>
      <c r="H438" s="2" t="s">
        <v>22</v>
      </c>
      <c r="I438" s="2" t="s">
        <v>1316</v>
      </c>
      <c r="J438" s="3" t="str">
        <f>HYPERLINK("https://www.boe.es/gazeta/dias/1830/06/01/pdfs/GMD-1830-66.pdf#page=2","Abrir facsímil")</f>
        <v>Abrir facsímil</v>
      </c>
      <c r="K438" s="3" t="s">
        <v>24</v>
      </c>
    </row>
    <row r="439" spans="1:11" ht="42" customHeight="1">
      <c r="A439" s="2" t="s">
        <v>1314</v>
      </c>
      <c r="B439" s="2" t="s">
        <v>1314</v>
      </c>
      <c r="C439" s="2" t="s">
        <v>17</v>
      </c>
      <c r="D439" s="2" t="s">
        <v>18</v>
      </c>
      <c r="E439" s="5" t="s">
        <v>92</v>
      </c>
      <c r="F439" s="3" t="s">
        <v>93</v>
      </c>
      <c r="G439" s="3" t="s">
        <v>94</v>
      </c>
      <c r="H439" s="2" t="s">
        <v>22</v>
      </c>
      <c r="I439" s="2" t="s">
        <v>1317</v>
      </c>
      <c r="J439" s="3" t="str">
        <f>HYPERLINK("https://www.boe.es/gazeta/dias/1830/06/15/pdfs/GMD-1830-72.pdf#page=2","Abrir facsímil")</f>
        <v>Abrir facsímil</v>
      </c>
      <c r="K439" s="3" t="s">
        <v>24</v>
      </c>
    </row>
    <row r="440" spans="1:11" ht="42" customHeight="1">
      <c r="A440" s="2" t="s">
        <v>1318</v>
      </c>
      <c r="B440" s="2" t="s">
        <v>1318</v>
      </c>
      <c r="C440" s="2" t="s">
        <v>27</v>
      </c>
      <c r="D440" s="2" t="s">
        <v>18</v>
      </c>
      <c r="E440" s="5" t="s">
        <v>1319</v>
      </c>
      <c r="F440" s="3" t="s">
        <v>1320</v>
      </c>
      <c r="G440" s="3" t="s">
        <v>90</v>
      </c>
      <c r="H440" s="2" t="s">
        <v>22</v>
      </c>
      <c r="I440" s="2" t="s">
        <v>1321</v>
      </c>
      <c r="J440" s="3" t="str">
        <f>HYPERLINK("https://www.boe.es/gazeta/dias/1830/08/21/pdfs/GMD-1830-101.pdf#page=4","Abrir facsímil")</f>
        <v>Abrir facsímil</v>
      </c>
      <c r="K440" s="3" t="s">
        <v>24</v>
      </c>
    </row>
    <row r="441" spans="1:11" ht="42" customHeight="1">
      <c r="A441" s="2" t="s">
        <v>1314</v>
      </c>
      <c r="B441" s="2" t="s">
        <v>1314</v>
      </c>
      <c r="C441" s="2" t="s">
        <v>43</v>
      </c>
      <c r="D441" s="2" t="s">
        <v>44</v>
      </c>
      <c r="E441" s="5" t="s">
        <v>637</v>
      </c>
      <c r="F441" s="3" t="s">
        <v>638</v>
      </c>
      <c r="G441" s="3" t="s">
        <v>21</v>
      </c>
      <c r="H441" s="2" t="s">
        <v>22</v>
      </c>
      <c r="I441" s="2" t="s">
        <v>1322</v>
      </c>
      <c r="J441" s="3" t="str">
        <f>HYPERLINK("https://www.boe.es/gazeta/dias/1830/08/28/pdfs/GMD-1830-104.pdf#page=3","Abrir facsímil")</f>
        <v>Abrir facsímil</v>
      </c>
      <c r="K441" s="3" t="s">
        <v>24</v>
      </c>
    </row>
    <row r="442" spans="1:11" ht="42" customHeight="1">
      <c r="A442" s="2" t="s">
        <v>1314</v>
      </c>
      <c r="B442" s="2" t="s">
        <v>1314</v>
      </c>
      <c r="C442" s="2" t="s">
        <v>36</v>
      </c>
      <c r="D442" s="2" t="s">
        <v>37</v>
      </c>
      <c r="E442" s="5" t="s">
        <v>648</v>
      </c>
      <c r="F442" s="3" t="s">
        <v>649</v>
      </c>
      <c r="G442" s="3" t="s">
        <v>21</v>
      </c>
      <c r="H442" s="2" t="s">
        <v>22</v>
      </c>
      <c r="I442" s="2" t="s">
        <v>1323</v>
      </c>
      <c r="J442" s="3" t="str">
        <f>HYPERLINK("https://www.boe.es/gazeta/dias/1830/09/11/pdfs/GMD-1830-110.pdf#page=3","Abrir facsímil")</f>
        <v>Abrir facsímil</v>
      </c>
      <c r="K442" s="3" t="s">
        <v>24</v>
      </c>
    </row>
    <row r="443" spans="1:11" ht="42" customHeight="1">
      <c r="A443" s="2" t="s">
        <v>1314</v>
      </c>
      <c r="B443" s="2" t="s">
        <v>1314</v>
      </c>
      <c r="C443" s="2" t="s">
        <v>27</v>
      </c>
      <c r="D443" s="2" t="s">
        <v>18</v>
      </c>
      <c r="E443" s="5" t="s">
        <v>648</v>
      </c>
      <c r="F443" s="3" t="s">
        <v>649</v>
      </c>
      <c r="G443" s="3" t="s">
        <v>90</v>
      </c>
      <c r="H443" s="2" t="s">
        <v>22</v>
      </c>
      <c r="I443" s="2" t="s">
        <v>1324</v>
      </c>
      <c r="J443" s="3" t="str">
        <f>HYPERLINK("https://www.boe.es/gazeta/dias/1830/09/11/pdfs/GMD-1830-110.pdf#page=4","Abrir facsímil")</f>
        <v>Abrir facsímil</v>
      </c>
      <c r="K443" s="3" t="s">
        <v>24</v>
      </c>
    </row>
    <row r="444" spans="1:11" ht="42" customHeight="1">
      <c r="A444" s="2" t="s">
        <v>1318</v>
      </c>
      <c r="B444" s="2" t="s">
        <v>1318</v>
      </c>
      <c r="C444" s="2" t="s">
        <v>84</v>
      </c>
      <c r="D444" s="2" t="s">
        <v>18</v>
      </c>
      <c r="E444" s="5" t="s">
        <v>201</v>
      </c>
      <c r="F444" s="3" t="s">
        <v>202</v>
      </c>
      <c r="G444" s="3" t="s">
        <v>90</v>
      </c>
      <c r="H444" s="2" t="s">
        <v>22</v>
      </c>
      <c r="I444" s="2" t="s">
        <v>1325</v>
      </c>
      <c r="J444" s="3" t="str">
        <f>HYPERLINK("https://www.boe.es/gazeta/dias/1830/09/16/pdfs/GMD-1830-112.pdf#page=4","Abrir facsímil")</f>
        <v>Abrir facsímil</v>
      </c>
      <c r="K444" s="3" t="s">
        <v>24</v>
      </c>
    </row>
    <row r="445" spans="1:11" ht="42" customHeight="1">
      <c r="A445" s="2" t="s">
        <v>1326</v>
      </c>
      <c r="B445" s="2" t="s">
        <v>1327</v>
      </c>
      <c r="C445" s="2" t="s">
        <v>84</v>
      </c>
      <c r="D445" s="2" t="s">
        <v>18</v>
      </c>
      <c r="E445" s="5" t="s">
        <v>128</v>
      </c>
      <c r="F445" s="3" t="s">
        <v>129</v>
      </c>
      <c r="G445" s="3" t="s">
        <v>713</v>
      </c>
      <c r="H445" s="2" t="s">
        <v>22</v>
      </c>
      <c r="I445" s="2" t="s">
        <v>1328</v>
      </c>
      <c r="J445" s="3" t="str">
        <f>HYPERLINK("https://www.boe.es/gazeta/dias/1830/02/23/pdfs/GMD-1830-23.pdf#page=2","Abrir facsímil")</f>
        <v>Abrir facsímil</v>
      </c>
      <c r="K445" s="3" t="s">
        <v>24</v>
      </c>
    </row>
    <row r="446" spans="1:11" ht="42" customHeight="1">
      <c r="A446" s="2" t="s">
        <v>1329</v>
      </c>
      <c r="B446" s="2" t="s">
        <v>1329</v>
      </c>
      <c r="C446" s="2" t="s">
        <v>109</v>
      </c>
      <c r="D446" s="2" t="s">
        <v>18</v>
      </c>
      <c r="E446" s="5" t="s">
        <v>1069</v>
      </c>
      <c r="F446" s="3" t="s">
        <v>1070</v>
      </c>
      <c r="G446" s="3" t="s">
        <v>90</v>
      </c>
      <c r="H446" s="2" t="s">
        <v>22</v>
      </c>
      <c r="I446" s="2" t="s">
        <v>1330</v>
      </c>
      <c r="J446" s="3" t="str">
        <f>HYPERLINK("https://www.boe.es/gazeta/dias/1830/09/23/pdfs/GMD-1830-115.pdf#page=4","Abrir facsímil")</f>
        <v>Abrir facsímil</v>
      </c>
      <c r="K446" s="3" t="s">
        <v>24</v>
      </c>
    </row>
    <row r="447" spans="1:11" ht="42" customHeight="1">
      <c r="A447" s="2" t="s">
        <v>1331</v>
      </c>
      <c r="B447" s="2" t="s">
        <v>1332</v>
      </c>
      <c r="C447" s="2" t="s">
        <v>36</v>
      </c>
      <c r="D447" s="2" t="s">
        <v>37</v>
      </c>
      <c r="E447" s="5" t="s">
        <v>902</v>
      </c>
      <c r="F447" s="3" t="s">
        <v>903</v>
      </c>
      <c r="G447" s="3" t="s">
        <v>90</v>
      </c>
      <c r="H447" s="2" t="s">
        <v>22</v>
      </c>
      <c r="I447" s="2" t="s">
        <v>1333</v>
      </c>
      <c r="J447" s="3" t="str">
        <f>HYPERLINK("https://www.boe.es/gazeta/dias/1830/04/17/pdfs/GMD-1830-46.pdf#page=4","Abrir facsímil")</f>
        <v>Abrir facsímil</v>
      </c>
      <c r="K447" s="3" t="s">
        <v>24</v>
      </c>
    </row>
    <row r="448" spans="1:11" ht="42" customHeight="1">
      <c r="A448" s="2" t="s">
        <v>1334</v>
      </c>
      <c r="B448" s="2" t="s">
        <v>1335</v>
      </c>
      <c r="C448" s="2" t="s">
        <v>84</v>
      </c>
      <c r="D448" s="2" t="s">
        <v>18</v>
      </c>
      <c r="E448" s="5" t="s">
        <v>175</v>
      </c>
      <c r="F448" s="3" t="s">
        <v>176</v>
      </c>
      <c r="G448" s="3" t="s">
        <v>90</v>
      </c>
      <c r="H448" s="2" t="s">
        <v>22</v>
      </c>
      <c r="I448" s="2" t="s">
        <v>1336</v>
      </c>
      <c r="J448" s="3" t="str">
        <f>HYPERLINK("https://www.boe.es/gazeta/dias/1830/12/07/pdfs/GMD-1830-149.pdf#page=4","Abrir facsímil")</f>
        <v>Abrir facsímil</v>
      </c>
      <c r="K448" s="3" t="s">
        <v>24</v>
      </c>
    </row>
    <row r="449" spans="1:11" ht="42" customHeight="1">
      <c r="A449" s="2" t="s">
        <v>1337</v>
      </c>
      <c r="B449" s="2" t="s">
        <v>1338</v>
      </c>
      <c r="C449" s="2" t="s">
        <v>36</v>
      </c>
      <c r="D449" s="2" t="s">
        <v>37</v>
      </c>
      <c r="E449" s="5" t="s">
        <v>421</v>
      </c>
      <c r="F449" s="3" t="s">
        <v>422</v>
      </c>
      <c r="G449" s="3" t="s">
        <v>90</v>
      </c>
      <c r="H449" s="2" t="s">
        <v>31</v>
      </c>
      <c r="I449" s="2" t="s">
        <v>1339</v>
      </c>
      <c r="J449" s="3" t="str">
        <f>HYPERLINK("https://www.boe.es/gazeta/dias/1830/05/27/pdfs/GMD-1830-64.pdf#page=4","Abrir facsímil")</f>
        <v>Abrir facsímil</v>
      </c>
      <c r="K449" s="3" t="s">
        <v>33</v>
      </c>
    </row>
    <row r="450" spans="1:11" ht="42" customHeight="1">
      <c r="A450" s="2" t="s">
        <v>1340</v>
      </c>
      <c r="B450" s="2" t="s">
        <v>1341</v>
      </c>
      <c r="C450" s="2" t="s">
        <v>27</v>
      </c>
      <c r="D450" s="2" t="s">
        <v>18</v>
      </c>
      <c r="E450" s="5" t="s">
        <v>56</v>
      </c>
      <c r="F450" s="3" t="s">
        <v>57</v>
      </c>
      <c r="G450" s="3" t="s">
        <v>90</v>
      </c>
      <c r="H450" s="2" t="s">
        <v>22</v>
      </c>
      <c r="I450" s="2" t="s">
        <v>1342</v>
      </c>
      <c r="J450" s="3" t="str">
        <f>HYPERLINK("https://www.boe.es/gazeta/dias/1830/06/19/pdfs/GMD-1830-74.pdf#page=4","Abrir facsímil")</f>
        <v>Abrir facsímil</v>
      </c>
      <c r="K450" s="3" t="s">
        <v>24</v>
      </c>
    </row>
    <row r="451" spans="1:11" ht="42" customHeight="1">
      <c r="A451" s="2" t="s">
        <v>1343</v>
      </c>
      <c r="B451" s="2" t="s">
        <v>1344</v>
      </c>
      <c r="C451" s="2" t="s">
        <v>109</v>
      </c>
      <c r="D451" s="2" t="s">
        <v>18</v>
      </c>
      <c r="E451" s="5" t="s">
        <v>479</v>
      </c>
      <c r="F451" s="3" t="s">
        <v>480</v>
      </c>
      <c r="G451" s="3" t="s">
        <v>90</v>
      </c>
      <c r="H451" s="2" t="s">
        <v>31</v>
      </c>
      <c r="I451" s="2" t="s">
        <v>1345</v>
      </c>
      <c r="J451" s="3" t="str">
        <f>HYPERLINK("https://www.boe.es/gazeta/dias/1830/03/25/pdfs/GMD-1830-36.pdf#page=4","Abrir facsímil")</f>
        <v>Abrir facsímil</v>
      </c>
      <c r="K451" s="3" t="s">
        <v>33</v>
      </c>
    </row>
    <row r="452" spans="1:11" ht="42" customHeight="1">
      <c r="A452" s="2" t="s">
        <v>1346</v>
      </c>
      <c r="B452" s="2" t="s">
        <v>1347</v>
      </c>
      <c r="C452" s="2" t="s">
        <v>55</v>
      </c>
      <c r="D452" s="2" t="s">
        <v>18</v>
      </c>
      <c r="E452" s="5" t="s">
        <v>81</v>
      </c>
      <c r="F452" s="3" t="s">
        <v>82</v>
      </c>
      <c r="G452" s="3" t="s">
        <v>52</v>
      </c>
      <c r="H452" s="2" t="s">
        <v>22</v>
      </c>
      <c r="I452" s="2" t="s">
        <v>1348</v>
      </c>
      <c r="J452" s="3" t="str">
        <f>HYPERLINK("https://www.boe.es/gazeta/dias/1830/03/16/pdfs/GMD-1830-32.pdf#page=1","Abrir facsímil")</f>
        <v>Abrir facsímil</v>
      </c>
      <c r="K452" s="3" t="s">
        <v>24</v>
      </c>
    </row>
    <row r="453" spans="1:11" ht="42" customHeight="1">
      <c r="A453" s="2" t="s">
        <v>1349</v>
      </c>
      <c r="B453" s="2" t="s">
        <v>1350</v>
      </c>
      <c r="C453" s="2" t="s">
        <v>43</v>
      </c>
      <c r="D453" s="2" t="s">
        <v>44</v>
      </c>
      <c r="E453" s="5" t="s">
        <v>532</v>
      </c>
      <c r="F453" s="3" t="s">
        <v>533</v>
      </c>
      <c r="G453" s="3" t="s">
        <v>90</v>
      </c>
      <c r="H453" s="2" t="s">
        <v>22</v>
      </c>
      <c r="I453" s="2" t="s">
        <v>1351</v>
      </c>
      <c r="J453" s="3" t="str">
        <f>HYPERLINK("https://www.boe.es/gazeta/dias/1830/01/19/pdfs/GMD-1830-8.pdf#page=4","Abrir facsímil")</f>
        <v>Abrir facsímil</v>
      </c>
      <c r="K453" s="3" t="s">
        <v>24</v>
      </c>
    </row>
    <row r="454" spans="1:11" ht="42" customHeight="1">
      <c r="A454" s="2" t="s">
        <v>1352</v>
      </c>
      <c r="B454" s="2" t="s">
        <v>1353</v>
      </c>
      <c r="C454" s="2" t="s">
        <v>36</v>
      </c>
      <c r="D454" s="2" t="s">
        <v>37</v>
      </c>
      <c r="E454" s="5" t="s">
        <v>149</v>
      </c>
      <c r="F454" s="3" t="s">
        <v>150</v>
      </c>
      <c r="G454" s="3" t="s">
        <v>21</v>
      </c>
      <c r="H454" s="2" t="s">
        <v>22</v>
      </c>
      <c r="I454" s="2" t="s">
        <v>1354</v>
      </c>
      <c r="J454" s="3" t="str">
        <f>HYPERLINK("https://www.boe.es/gazeta/dias/1830/01/07/pdfs/GMD-1830-3.pdf#page=3","Abrir facsímil")</f>
        <v>Abrir facsímil</v>
      </c>
      <c r="K454" s="3" t="s">
        <v>24</v>
      </c>
    </row>
    <row r="455" spans="1:11" ht="42" customHeight="1">
      <c r="A455" s="2" t="s">
        <v>1355</v>
      </c>
      <c r="B455" s="2" t="s">
        <v>1356</v>
      </c>
      <c r="C455" s="2" t="s">
        <v>36</v>
      </c>
      <c r="D455" s="2" t="s">
        <v>37</v>
      </c>
      <c r="E455" s="5" t="s">
        <v>191</v>
      </c>
      <c r="F455" s="3" t="s">
        <v>192</v>
      </c>
      <c r="G455" s="3" t="s">
        <v>30</v>
      </c>
      <c r="H455" s="2" t="s">
        <v>22</v>
      </c>
      <c r="I455" s="2" t="s">
        <v>1357</v>
      </c>
      <c r="J455" s="3" t="str">
        <f>HYPERLINK("https://www.boe.es/gazeta/dias/1830/01/21/pdfs/GMD-1830-9.pdf#page=2","Abrir facsímil")</f>
        <v>Abrir facsímil</v>
      </c>
      <c r="K455" s="3" t="s">
        <v>24</v>
      </c>
    </row>
    <row r="456" spans="1:11" ht="42" customHeight="1">
      <c r="A456" s="2" t="s">
        <v>1358</v>
      </c>
      <c r="B456" s="2" t="s">
        <v>1359</v>
      </c>
      <c r="C456" s="2" t="s">
        <v>27</v>
      </c>
      <c r="D456" s="2" t="s">
        <v>18</v>
      </c>
      <c r="E456" s="5" t="s">
        <v>117</v>
      </c>
      <c r="F456" s="3" t="s">
        <v>118</v>
      </c>
      <c r="G456" s="3" t="s">
        <v>21</v>
      </c>
      <c r="H456" s="2" t="s">
        <v>22</v>
      </c>
      <c r="I456" s="2" t="s">
        <v>1360</v>
      </c>
      <c r="J456" s="3" t="str">
        <f>HYPERLINK("https://www.boe.es/gazeta/dias/1830/12/02/pdfs/GMD-1830-147.pdf#page=3","Abrir facsímil")</f>
        <v>Abrir facsímil</v>
      </c>
      <c r="K456" s="3" t="s">
        <v>24</v>
      </c>
    </row>
    <row r="457" spans="1:11" ht="42" customHeight="1">
      <c r="A457" s="2" t="s">
        <v>1361</v>
      </c>
      <c r="B457" s="2" t="s">
        <v>1362</v>
      </c>
      <c r="C457" s="2" t="s">
        <v>17</v>
      </c>
      <c r="D457" s="2" t="s">
        <v>18</v>
      </c>
      <c r="E457" s="5" t="s">
        <v>1363</v>
      </c>
      <c r="F457" s="3" t="s">
        <v>1364</v>
      </c>
      <c r="G457" s="3" t="s">
        <v>90</v>
      </c>
      <c r="H457" s="2" t="s">
        <v>22</v>
      </c>
      <c r="I457" s="2" t="s">
        <v>1365</v>
      </c>
      <c r="J457" s="3" t="str">
        <f>HYPERLINK("https://www.boe.es/gazeta/dias/1830/08/31/pdfs/GMD-1830-105.pdf#page=4","Abrir facsímil")</f>
        <v>Abrir facsímil</v>
      </c>
      <c r="K457" s="3" t="s">
        <v>24</v>
      </c>
    </row>
    <row r="458" spans="1:11" ht="42" customHeight="1">
      <c r="A458" s="2" t="s">
        <v>1366</v>
      </c>
      <c r="B458" s="2" t="s">
        <v>1367</v>
      </c>
      <c r="C458" s="2" t="s">
        <v>43</v>
      </c>
      <c r="D458" s="2" t="s">
        <v>44</v>
      </c>
      <c r="E458" s="5" t="s">
        <v>56</v>
      </c>
      <c r="F458" s="3" t="s">
        <v>57</v>
      </c>
      <c r="G458" s="3" t="s">
        <v>90</v>
      </c>
      <c r="H458" s="2" t="s">
        <v>22</v>
      </c>
      <c r="I458" s="2" t="s">
        <v>1368</v>
      </c>
      <c r="J458" s="3" t="str">
        <f>HYPERLINK("https://www.boe.es/gazeta/dias/1830/06/19/pdfs/GMD-1830-74.pdf#page=4","Abrir facsímil")</f>
        <v>Abrir facsímil</v>
      </c>
      <c r="K458" s="3" t="s">
        <v>24</v>
      </c>
    </row>
    <row r="459" spans="1:11" ht="42" customHeight="1">
      <c r="A459" s="2" t="s">
        <v>1369</v>
      </c>
      <c r="B459" s="2" t="s">
        <v>1370</v>
      </c>
      <c r="C459" s="2" t="s">
        <v>36</v>
      </c>
      <c r="D459" s="2" t="s">
        <v>37</v>
      </c>
      <c r="E459" s="5" t="s">
        <v>421</v>
      </c>
      <c r="F459" s="3" t="s">
        <v>422</v>
      </c>
      <c r="G459" s="3" t="s">
        <v>90</v>
      </c>
      <c r="H459" s="2" t="s">
        <v>22</v>
      </c>
      <c r="I459" s="2" t="s">
        <v>1371</v>
      </c>
      <c r="J459" s="3" t="str">
        <f>HYPERLINK("https://www.boe.es/gazeta/dias/1830/05/27/pdfs/GMD-1830-64.pdf#page=4","Abrir facsímil")</f>
        <v>Abrir facsímil</v>
      </c>
      <c r="K459" s="3" t="s">
        <v>24</v>
      </c>
    </row>
    <row r="460" spans="1:11" ht="42" customHeight="1">
      <c r="A460" s="2" t="s">
        <v>1372</v>
      </c>
      <c r="B460" s="2" t="s">
        <v>1373</v>
      </c>
      <c r="C460" s="2" t="s">
        <v>17</v>
      </c>
      <c r="D460" s="2" t="s">
        <v>18</v>
      </c>
      <c r="E460" s="5" t="s">
        <v>161</v>
      </c>
      <c r="F460" s="3" t="s">
        <v>162</v>
      </c>
      <c r="G460" s="3" t="s">
        <v>90</v>
      </c>
      <c r="H460" s="2" t="s">
        <v>22</v>
      </c>
      <c r="I460" s="2" t="s">
        <v>1374</v>
      </c>
      <c r="J460" s="3" t="str">
        <f>HYPERLINK("https://www.boe.es/gazeta/dias/1830/09/04/pdfs/GMD-1830-107.pdf#page=4","Abrir facsímil")</f>
        <v>Abrir facsímil</v>
      </c>
      <c r="K460" s="3" t="s">
        <v>24</v>
      </c>
    </row>
    <row r="461" spans="1:11" ht="42" customHeight="1">
      <c r="A461" s="2" t="s">
        <v>1375</v>
      </c>
      <c r="B461" s="2" t="s">
        <v>1375</v>
      </c>
      <c r="C461" s="2" t="s">
        <v>17</v>
      </c>
      <c r="D461" s="2" t="s">
        <v>18</v>
      </c>
      <c r="E461" s="5" t="s">
        <v>939</v>
      </c>
      <c r="F461" s="3" t="s">
        <v>940</v>
      </c>
      <c r="G461" s="3" t="s">
        <v>1376</v>
      </c>
      <c r="H461" s="2" t="s">
        <v>22</v>
      </c>
      <c r="I461" s="2" t="s">
        <v>1377</v>
      </c>
      <c r="J461" s="3" t="str">
        <f>HYPERLINK("https://www.boe.es/gazeta/dias/1830/02/09/pdfs/GMD-1830-17.pdf#page=4","Abrir facsímil")</f>
        <v>Abrir facsímil</v>
      </c>
      <c r="K461" s="3" t="s">
        <v>24</v>
      </c>
    </row>
    <row r="462" spans="1:11" ht="42" customHeight="1">
      <c r="A462" s="2" t="s">
        <v>1378</v>
      </c>
      <c r="B462" s="2" t="s">
        <v>1379</v>
      </c>
      <c r="C462" s="2" t="s">
        <v>36</v>
      </c>
      <c r="D462" s="2" t="s">
        <v>37</v>
      </c>
      <c r="E462" s="5" t="s">
        <v>128</v>
      </c>
      <c r="F462" s="3" t="s">
        <v>129</v>
      </c>
      <c r="G462" s="3" t="s">
        <v>21</v>
      </c>
      <c r="H462" s="2" t="s">
        <v>22</v>
      </c>
      <c r="I462" s="2" t="s">
        <v>1380</v>
      </c>
      <c r="J462" s="3" t="str">
        <f>HYPERLINK("https://www.boe.es/gazeta/dias/1830/02/23/pdfs/GMD-1830-23.pdf#page=3","Abrir facsímil")</f>
        <v>Abrir facsímil</v>
      </c>
      <c r="K462" s="3" t="s">
        <v>24</v>
      </c>
    </row>
    <row r="463" spans="1:11" ht="42" customHeight="1">
      <c r="A463" s="2" t="s">
        <v>1381</v>
      </c>
      <c r="B463" s="2" t="s">
        <v>1382</v>
      </c>
      <c r="C463" s="2" t="s">
        <v>36</v>
      </c>
      <c r="D463" s="2" t="s">
        <v>37</v>
      </c>
      <c r="E463" s="5" t="s">
        <v>64</v>
      </c>
      <c r="F463" s="3" t="s">
        <v>65</v>
      </c>
      <c r="G463" s="3" t="s">
        <v>90</v>
      </c>
      <c r="H463" s="2" t="s">
        <v>22</v>
      </c>
      <c r="I463" s="2" t="s">
        <v>1383</v>
      </c>
      <c r="J463" s="3" t="str">
        <f>HYPERLINK("https://www.boe.es/gazeta/dias/1830/12/09/pdfs/GMD-1830-150.pdf#page=4","Abrir facsímil")</f>
        <v>Abrir facsímil</v>
      </c>
      <c r="K463" s="3" t="s">
        <v>24</v>
      </c>
    </row>
    <row r="464" spans="1:11" ht="42" customHeight="1">
      <c r="A464" s="2" t="s">
        <v>1384</v>
      </c>
      <c r="B464" s="2" t="s">
        <v>1385</v>
      </c>
      <c r="C464" s="2" t="s">
        <v>36</v>
      </c>
      <c r="D464" s="2" t="s">
        <v>37</v>
      </c>
      <c r="E464" s="5" t="s">
        <v>185</v>
      </c>
      <c r="F464" s="3" t="s">
        <v>186</v>
      </c>
      <c r="G464" s="3" t="s">
        <v>187</v>
      </c>
      <c r="H464" s="2" t="s">
        <v>22</v>
      </c>
      <c r="I464" s="2" t="s">
        <v>1386</v>
      </c>
      <c r="J464" s="3" t="str">
        <f>HYPERLINK("https://www.boe.es/gazeta/dias/1830/01/12/pdfs/GMD-1830-5.pdf#page=3","Abrir facsímil")</f>
        <v>Abrir facsímil</v>
      </c>
      <c r="K464" s="3" t="s">
        <v>24</v>
      </c>
    </row>
    <row r="465" spans="1:11" ht="42" customHeight="1">
      <c r="A465" s="2" t="s">
        <v>1387</v>
      </c>
      <c r="B465" s="2" t="s">
        <v>1388</v>
      </c>
      <c r="C465" s="2" t="s">
        <v>84</v>
      </c>
      <c r="D465" s="2" t="s">
        <v>18</v>
      </c>
      <c r="E465" s="5" t="s">
        <v>1069</v>
      </c>
      <c r="F465" s="3" t="s">
        <v>1070</v>
      </c>
      <c r="G465" s="3" t="s">
        <v>90</v>
      </c>
      <c r="H465" s="2" t="s">
        <v>22</v>
      </c>
      <c r="I465" s="2" t="s">
        <v>1389</v>
      </c>
      <c r="J465" s="3" t="str">
        <f>HYPERLINK("https://www.boe.es/gazeta/dias/1830/09/23/pdfs/GMD-1830-115.pdf#page=4","Abrir facsímil")</f>
        <v>Abrir facsímil</v>
      </c>
      <c r="K465" s="3" t="s">
        <v>24</v>
      </c>
    </row>
    <row r="466" spans="1:11" ht="42" customHeight="1">
      <c r="A466" s="2" t="s">
        <v>1390</v>
      </c>
      <c r="B466" s="2" t="s">
        <v>1391</v>
      </c>
      <c r="C466" s="2" t="s">
        <v>36</v>
      </c>
      <c r="D466" s="2" t="s">
        <v>37</v>
      </c>
      <c r="E466" s="5" t="s">
        <v>687</v>
      </c>
      <c r="F466" s="3" t="s">
        <v>688</v>
      </c>
      <c r="G466" s="3" t="s">
        <v>21</v>
      </c>
      <c r="H466" s="2" t="s">
        <v>31</v>
      </c>
      <c r="I466" s="2" t="s">
        <v>1392</v>
      </c>
      <c r="J466" s="3" t="str">
        <f>HYPERLINK("https://www.boe.es/gazeta/dias/1830/06/10/pdfs/GMD-1830-70.pdf#page=3","Abrir facsímil")</f>
        <v>Abrir facsímil</v>
      </c>
      <c r="K466" s="3" t="s">
        <v>33</v>
      </c>
    </row>
    <row r="467" spans="1:11" ht="42" customHeight="1">
      <c r="A467" s="2" t="s">
        <v>1393</v>
      </c>
      <c r="B467" s="2" t="s">
        <v>1394</v>
      </c>
      <c r="C467" s="2" t="s">
        <v>109</v>
      </c>
      <c r="D467" s="2" t="s">
        <v>18</v>
      </c>
      <c r="E467" s="5" t="s">
        <v>149</v>
      </c>
      <c r="F467" s="3" t="s">
        <v>150</v>
      </c>
      <c r="G467" s="3" t="s">
        <v>90</v>
      </c>
      <c r="H467" s="2" t="s">
        <v>22</v>
      </c>
      <c r="I467" s="2" t="s">
        <v>1395</v>
      </c>
      <c r="J467" s="3" t="str">
        <f>HYPERLINK("https://www.boe.es/gazeta/dias/1830/01/07/pdfs/GMD-1830-3.pdf#page=4","Abrir facsímil")</f>
        <v>Abrir facsímil</v>
      </c>
      <c r="K467" s="3" t="s">
        <v>24</v>
      </c>
    </row>
    <row r="468" spans="1:11" ht="42" customHeight="1">
      <c r="A468" s="2" t="s">
        <v>1396</v>
      </c>
      <c r="B468" s="2" t="s">
        <v>1397</v>
      </c>
      <c r="C468" s="2" t="s">
        <v>68</v>
      </c>
      <c r="D468" s="2" t="s">
        <v>18</v>
      </c>
      <c r="E468" s="5" t="s">
        <v>499</v>
      </c>
      <c r="F468" s="3" t="s">
        <v>500</v>
      </c>
      <c r="G468" s="3" t="s">
        <v>90</v>
      </c>
      <c r="H468" s="2" t="s">
        <v>31</v>
      </c>
      <c r="I468" s="2" t="s">
        <v>1398</v>
      </c>
      <c r="J468" s="3" t="str">
        <f>HYPERLINK("https://www.boe.es/gazeta/dias/1830/04/03/pdfs/GMD-1830-40.pdf#page=4","Abrir facsímil")</f>
        <v>Abrir facsímil</v>
      </c>
      <c r="K468" s="3" t="s">
        <v>33</v>
      </c>
    </row>
    <row r="469" spans="1:11" ht="42" customHeight="1">
      <c r="A469" s="2" t="s">
        <v>1399</v>
      </c>
      <c r="B469" s="2" t="s">
        <v>1400</v>
      </c>
      <c r="C469" s="2" t="s">
        <v>36</v>
      </c>
      <c r="D469" s="2" t="s">
        <v>37</v>
      </c>
      <c r="E469" s="5" t="s">
        <v>594</v>
      </c>
      <c r="F469" s="3" t="s">
        <v>595</v>
      </c>
      <c r="G469" s="3" t="s">
        <v>90</v>
      </c>
      <c r="H469" s="2" t="s">
        <v>22</v>
      </c>
      <c r="I469" s="2" t="s">
        <v>1401</v>
      </c>
      <c r="J469" s="3" t="str">
        <f>HYPERLINK("https://www.boe.es/gazeta/dias/1830/10/28/pdfs/GMD-1830-130.pdf#page=4","Abrir facsímil")</f>
        <v>Abrir facsímil</v>
      </c>
      <c r="K469" s="3" t="s">
        <v>24</v>
      </c>
    </row>
    <row r="470" spans="1:11" ht="42" customHeight="1">
      <c r="A470" s="2" t="s">
        <v>1402</v>
      </c>
      <c r="B470" s="2" t="s">
        <v>1403</v>
      </c>
      <c r="C470" s="2" t="s">
        <v>36</v>
      </c>
      <c r="D470" s="2" t="s">
        <v>37</v>
      </c>
      <c r="E470" s="5" t="s">
        <v>289</v>
      </c>
      <c r="F470" s="3" t="s">
        <v>290</v>
      </c>
      <c r="G470" s="3" t="s">
        <v>90</v>
      </c>
      <c r="H470" s="2" t="s">
        <v>22</v>
      </c>
      <c r="I470" s="2" t="s">
        <v>1404</v>
      </c>
      <c r="J470" s="3" t="str">
        <f>HYPERLINK("https://www.boe.es/gazeta/dias/1830/07/06/pdfs/GMD-1830-81.pdf#page=4","Abrir facsímil")</f>
        <v>Abrir facsímil</v>
      </c>
      <c r="K470" s="3" t="s">
        <v>24</v>
      </c>
    </row>
    <row r="471" spans="1:11" ht="42" customHeight="1">
      <c r="A471" s="2" t="s">
        <v>1405</v>
      </c>
      <c r="B471" s="2" t="s">
        <v>1405</v>
      </c>
      <c r="C471" s="2" t="s">
        <v>55</v>
      </c>
      <c r="D471" s="2" t="s">
        <v>18</v>
      </c>
      <c r="E471" s="5" t="s">
        <v>375</v>
      </c>
      <c r="F471" s="3" t="s">
        <v>376</v>
      </c>
      <c r="G471" s="3" t="s">
        <v>21</v>
      </c>
      <c r="H471" s="2" t="s">
        <v>22</v>
      </c>
      <c r="I471" s="2" t="s">
        <v>1406</v>
      </c>
      <c r="J471" s="3" t="str">
        <f>HYPERLINK("https://www.boe.es/gazeta/dias/1830/01/02/pdfs/GMD-1830-1.pdf#page=3","Abrir facsímil")</f>
        <v>Abrir facsímil</v>
      </c>
      <c r="K471" s="3" t="s">
        <v>24</v>
      </c>
    </row>
    <row r="472" spans="1:11" ht="42" customHeight="1">
      <c r="A472" s="2" t="s">
        <v>1407</v>
      </c>
      <c r="B472" s="2" t="s">
        <v>1407</v>
      </c>
      <c r="C472" s="2" t="s">
        <v>43</v>
      </c>
      <c r="D472" s="2" t="s">
        <v>44</v>
      </c>
      <c r="E472" s="5" t="s">
        <v>524</v>
      </c>
      <c r="F472" s="3" t="s">
        <v>525</v>
      </c>
      <c r="G472" s="3" t="s">
        <v>90</v>
      </c>
      <c r="H472" s="2" t="s">
        <v>22</v>
      </c>
      <c r="I472" s="2" t="s">
        <v>1408</v>
      </c>
      <c r="J472" s="3" t="str">
        <f>HYPERLINK("https://www.boe.es/gazeta/dias/1830/05/06/pdfs/GMD-1830-54.pdf#page=4","Abrir facsímil")</f>
        <v>Abrir facsímil</v>
      </c>
      <c r="K472" s="3" t="s">
        <v>24</v>
      </c>
    </row>
    <row r="473" spans="1:11" ht="42" customHeight="1">
      <c r="A473" s="2" t="s">
        <v>1409</v>
      </c>
      <c r="B473" s="2" t="s">
        <v>1410</v>
      </c>
      <c r="C473" s="2" t="s">
        <v>55</v>
      </c>
      <c r="D473" s="2" t="s">
        <v>18</v>
      </c>
      <c r="E473" s="5" t="s">
        <v>45</v>
      </c>
      <c r="F473" s="3" t="s">
        <v>46</v>
      </c>
      <c r="G473" s="3" t="s">
        <v>30</v>
      </c>
      <c r="H473" s="2" t="s">
        <v>22</v>
      </c>
      <c r="I473" s="2" t="s">
        <v>1411</v>
      </c>
      <c r="J473" s="3" t="str">
        <f>HYPERLINK("https://www.boe.es/gazeta/dias/1830/01/05/pdfs/GMD-1830-2.pdf#page=2","Abrir facsímil")</f>
        <v>Abrir facsímil</v>
      </c>
      <c r="K473" s="3" t="s">
        <v>24</v>
      </c>
    </row>
    <row r="474" spans="1:11" ht="42" customHeight="1">
      <c r="A474" s="2" t="s">
        <v>1412</v>
      </c>
      <c r="B474" s="2" t="s">
        <v>1413</v>
      </c>
      <c r="C474" s="2" t="s">
        <v>17</v>
      </c>
      <c r="D474" s="2" t="s">
        <v>18</v>
      </c>
      <c r="E474" s="5" t="s">
        <v>185</v>
      </c>
      <c r="F474" s="3" t="s">
        <v>186</v>
      </c>
      <c r="G474" s="3" t="s">
        <v>206</v>
      </c>
      <c r="H474" s="2" t="s">
        <v>22</v>
      </c>
      <c r="I474" s="2" t="s">
        <v>1414</v>
      </c>
      <c r="J474" s="3" t="str">
        <f>HYPERLINK("https://www.boe.es/gazeta/dias/1830/01/12/pdfs/GMD-1830-5.pdf#page=4","Abrir facsímil")</f>
        <v>Abrir facsímil</v>
      </c>
      <c r="K474" s="3" t="s">
        <v>24</v>
      </c>
    </row>
    <row r="475" spans="1:11" ht="42" customHeight="1">
      <c r="A475" s="2" t="s">
        <v>1415</v>
      </c>
      <c r="B475" s="2" t="s">
        <v>1416</v>
      </c>
      <c r="C475" s="2" t="s">
        <v>68</v>
      </c>
      <c r="D475" s="2" t="s">
        <v>18</v>
      </c>
      <c r="E475" s="5" t="s">
        <v>343</v>
      </c>
      <c r="F475" s="3" t="s">
        <v>344</v>
      </c>
      <c r="G475" s="3" t="s">
        <v>90</v>
      </c>
      <c r="H475" s="2" t="s">
        <v>22</v>
      </c>
      <c r="I475" s="2" t="s">
        <v>1417</v>
      </c>
      <c r="J475" s="3" t="str">
        <f>HYPERLINK("https://www.boe.es/gazeta/dias/1830/07/20/pdfs/GMD-1830-87.pdf#page=4","Abrir facsímil")</f>
        <v>Abrir facsímil</v>
      </c>
      <c r="K475" s="3" t="s">
        <v>24</v>
      </c>
    </row>
    <row r="476" spans="1:11" ht="42" customHeight="1">
      <c r="A476" s="2" t="s">
        <v>1418</v>
      </c>
      <c r="B476" s="2" t="s">
        <v>1419</v>
      </c>
      <c r="C476" s="2" t="s">
        <v>17</v>
      </c>
      <c r="D476" s="2" t="s">
        <v>18</v>
      </c>
      <c r="E476" s="5" t="s">
        <v>185</v>
      </c>
      <c r="F476" s="3" t="s">
        <v>186</v>
      </c>
      <c r="G476" s="3" t="s">
        <v>187</v>
      </c>
      <c r="H476" s="2" t="s">
        <v>22</v>
      </c>
      <c r="I476" s="2" t="s">
        <v>1420</v>
      </c>
      <c r="J476" s="3" t="str">
        <f>HYPERLINK("https://www.boe.es/gazeta/dias/1830/01/12/pdfs/GMD-1830-5.pdf#page=3","Abrir facsímil")</f>
        <v>Abrir facsímil</v>
      </c>
      <c r="K476" s="3" t="s">
        <v>24</v>
      </c>
    </row>
    <row r="477" spans="1:11" ht="42" customHeight="1">
      <c r="A477" s="2" t="s">
        <v>1421</v>
      </c>
      <c r="B477" s="2" t="s">
        <v>1422</v>
      </c>
      <c r="C477" s="2" t="s">
        <v>36</v>
      </c>
      <c r="D477" s="2" t="s">
        <v>37</v>
      </c>
      <c r="E477" s="5" t="s">
        <v>426</v>
      </c>
      <c r="F477" s="3" t="s">
        <v>427</v>
      </c>
      <c r="G477" s="3" t="s">
        <v>21</v>
      </c>
      <c r="H477" s="2" t="s">
        <v>22</v>
      </c>
      <c r="I477" s="2" t="s">
        <v>1423</v>
      </c>
      <c r="J477" s="3" t="str">
        <f>HYPERLINK("https://www.boe.es/gazeta/dias/1830/10/21/pdfs/GMD-1830-127.pdf#page=3","Abrir facsímil")</f>
        <v>Abrir facsímil</v>
      </c>
      <c r="K477" s="3" t="s">
        <v>24</v>
      </c>
    </row>
    <row r="478" spans="1:11" ht="42" customHeight="1">
      <c r="A478" s="2" t="s">
        <v>1424</v>
      </c>
      <c r="B478" s="2" t="s">
        <v>1425</v>
      </c>
      <c r="C478" s="2" t="s">
        <v>55</v>
      </c>
      <c r="D478" s="2" t="s">
        <v>18</v>
      </c>
      <c r="E478" s="5" t="s">
        <v>180</v>
      </c>
      <c r="F478" s="3" t="s">
        <v>181</v>
      </c>
      <c r="G478" s="3" t="s">
        <v>90</v>
      </c>
      <c r="H478" s="2" t="s">
        <v>31</v>
      </c>
      <c r="I478" s="2" t="s">
        <v>1426</v>
      </c>
      <c r="J478" s="3" t="str">
        <f>HYPERLINK("https://www.boe.es/gazeta/dias/1830/12/11/pdfs/GMD-1830-151.pdf#page=4","Abrir facsímil")</f>
        <v>Abrir facsímil</v>
      </c>
      <c r="K478" s="3" t="s">
        <v>33</v>
      </c>
    </row>
    <row r="479" spans="1:11" ht="42" customHeight="1">
      <c r="A479" s="2" t="s">
        <v>1427</v>
      </c>
      <c r="B479" s="2" t="s">
        <v>1428</v>
      </c>
      <c r="C479" s="2" t="s">
        <v>43</v>
      </c>
      <c r="D479" s="2" t="s">
        <v>44</v>
      </c>
      <c r="E479" s="5" t="s">
        <v>320</v>
      </c>
      <c r="F479" s="3" t="s">
        <v>321</v>
      </c>
      <c r="G479" s="3" t="s">
        <v>90</v>
      </c>
      <c r="H479" s="2" t="s">
        <v>31</v>
      </c>
      <c r="I479" s="2" t="s">
        <v>1429</v>
      </c>
      <c r="J479" s="3" t="str">
        <f>HYPERLINK("https://www.boe.es/gazeta/dias/1830/03/09/pdfs/GMD-1830-29.pdf#page=4","Abrir facsímil")</f>
        <v>Abrir facsímil</v>
      </c>
      <c r="K479" s="3" t="s">
        <v>33</v>
      </c>
    </row>
    <row r="480" spans="1:11" ht="42" customHeight="1">
      <c r="A480" s="2" t="s">
        <v>1430</v>
      </c>
      <c r="B480" s="2" t="s">
        <v>1431</v>
      </c>
      <c r="C480" s="2" t="s">
        <v>17</v>
      </c>
      <c r="D480" s="2" t="s">
        <v>18</v>
      </c>
      <c r="E480" s="5" t="s">
        <v>185</v>
      </c>
      <c r="F480" s="3" t="s">
        <v>186</v>
      </c>
      <c r="G480" s="3" t="s">
        <v>206</v>
      </c>
      <c r="H480" s="2" t="s">
        <v>22</v>
      </c>
      <c r="I480" s="2" t="s">
        <v>1432</v>
      </c>
      <c r="J480" s="3" t="str">
        <f>HYPERLINK("https://www.boe.es/gazeta/dias/1830/01/12/pdfs/GMD-1830-5.pdf#page=4","Abrir facsímil")</f>
        <v>Abrir facsímil</v>
      </c>
      <c r="K480" s="3" t="s">
        <v>24</v>
      </c>
    </row>
    <row r="481" spans="1:11" ht="42" customHeight="1">
      <c r="A481" s="2" t="s">
        <v>1430</v>
      </c>
      <c r="B481" s="2" t="s">
        <v>1431</v>
      </c>
      <c r="C481" s="2" t="s">
        <v>68</v>
      </c>
      <c r="D481" s="2" t="s">
        <v>18</v>
      </c>
      <c r="E481" s="5" t="s">
        <v>1433</v>
      </c>
      <c r="F481" s="3" t="s">
        <v>1434</v>
      </c>
      <c r="G481" s="3" t="s">
        <v>52</v>
      </c>
      <c r="H481" s="2" t="s">
        <v>22</v>
      </c>
      <c r="I481" s="2" t="s">
        <v>1435</v>
      </c>
      <c r="J481" s="3" t="str">
        <f>HYPERLINK("https://www.boe.es/gazeta/dias/1830/04/20/pdfs/GMD-1830-47.pdf#page=1","Abrir facsímil")</f>
        <v>Abrir facsímil</v>
      </c>
      <c r="K481" s="3" t="s">
        <v>24</v>
      </c>
    </row>
    <row r="482" spans="1:11" ht="42" customHeight="1">
      <c r="A482" s="2" t="s">
        <v>1436</v>
      </c>
      <c r="B482" s="2" t="s">
        <v>1436</v>
      </c>
      <c r="C482" s="2" t="s">
        <v>43</v>
      </c>
      <c r="D482" s="2" t="s">
        <v>44</v>
      </c>
      <c r="E482" s="5" t="s">
        <v>114</v>
      </c>
      <c r="F482" s="3" t="s">
        <v>115</v>
      </c>
      <c r="G482" s="3" t="s">
        <v>21</v>
      </c>
      <c r="H482" s="2" t="s">
        <v>22</v>
      </c>
      <c r="I482" s="2" t="s">
        <v>1437</v>
      </c>
      <c r="J482" s="3" t="str">
        <f>HYPERLINK("https://www.boe.es/gazeta/dias/1830/11/30/pdfs/GMD-1830-146.pdf#page=3","Abrir facsímil")</f>
        <v>Abrir facsímil</v>
      </c>
      <c r="K482" s="3" t="s">
        <v>24</v>
      </c>
    </row>
    <row r="483" spans="1:11" ht="42" customHeight="1">
      <c r="A483" s="2" t="s">
        <v>1438</v>
      </c>
      <c r="B483" s="2" t="s">
        <v>1439</v>
      </c>
      <c r="C483" s="2" t="s">
        <v>17</v>
      </c>
      <c r="D483" s="2" t="s">
        <v>18</v>
      </c>
      <c r="E483" s="5" t="s">
        <v>514</v>
      </c>
      <c r="F483" s="3" t="s">
        <v>515</v>
      </c>
      <c r="G483" s="3" t="s">
        <v>311</v>
      </c>
      <c r="H483" s="2" t="s">
        <v>22</v>
      </c>
      <c r="I483" s="2" t="s">
        <v>1440</v>
      </c>
      <c r="J483" s="3" t="str">
        <f>HYPERLINK("https://www.boe.es/gazeta/dias/1830/01/26/pdfs/GMD-1830-11.pdf#page=8","Abrir facsímil")</f>
        <v>Abrir facsímil</v>
      </c>
      <c r="K483" s="3" t="s">
        <v>24</v>
      </c>
    </row>
    <row r="484" spans="1:11" ht="42" customHeight="1">
      <c r="A484" s="2" t="s">
        <v>1441</v>
      </c>
      <c r="B484" s="2" t="s">
        <v>1441</v>
      </c>
      <c r="C484" s="2" t="s">
        <v>17</v>
      </c>
      <c r="D484" s="2" t="s">
        <v>18</v>
      </c>
      <c r="E484" s="5" t="s">
        <v>289</v>
      </c>
      <c r="F484" s="3" t="s">
        <v>290</v>
      </c>
      <c r="G484" s="3" t="s">
        <v>30</v>
      </c>
      <c r="H484" s="2" t="s">
        <v>22</v>
      </c>
      <c r="I484" s="2" t="s">
        <v>1442</v>
      </c>
      <c r="J484" s="3" t="str">
        <f>HYPERLINK("https://www.boe.es/gazeta/dias/1830/07/06/pdfs/GMD-1830-81.pdf#page=2","Abrir facsímil")</f>
        <v>Abrir facsímil</v>
      </c>
      <c r="K484" s="3" t="s">
        <v>24</v>
      </c>
    </row>
    <row r="485" spans="1:11" ht="42" customHeight="1">
      <c r="A485" s="2" t="s">
        <v>1443</v>
      </c>
      <c r="B485" s="2" t="s">
        <v>1443</v>
      </c>
      <c r="C485" s="2" t="s">
        <v>17</v>
      </c>
      <c r="D485" s="2" t="s">
        <v>18</v>
      </c>
      <c r="E485" s="5" t="s">
        <v>999</v>
      </c>
      <c r="F485" s="3" t="s">
        <v>1000</v>
      </c>
      <c r="G485" s="3" t="s">
        <v>90</v>
      </c>
      <c r="H485" s="2" t="s">
        <v>22</v>
      </c>
      <c r="I485" s="2" t="s">
        <v>1444</v>
      </c>
      <c r="J485" s="3" t="str">
        <f>HYPERLINK("https://www.boe.es/gazeta/dias/1830/11/02/pdfs/GMD-1830-133.pdf#page=4","Abrir facsímil")</f>
        <v>Abrir facsímil</v>
      </c>
      <c r="K485" s="3" t="s">
        <v>24</v>
      </c>
    </row>
    <row r="486" spans="1:11" ht="42" customHeight="1">
      <c r="A486" s="2" t="s">
        <v>1445</v>
      </c>
      <c r="B486" s="2" t="s">
        <v>1446</v>
      </c>
      <c r="C486" s="2" t="s">
        <v>55</v>
      </c>
      <c r="D486" s="2" t="s">
        <v>18</v>
      </c>
      <c r="E486" s="5" t="s">
        <v>499</v>
      </c>
      <c r="F486" s="3" t="s">
        <v>500</v>
      </c>
      <c r="G486" s="3" t="s">
        <v>21</v>
      </c>
      <c r="H486" s="2" t="s">
        <v>22</v>
      </c>
      <c r="I486" s="2" t="s">
        <v>1447</v>
      </c>
      <c r="J486" s="3" t="str">
        <f>HYPERLINK("https://www.boe.es/gazeta/dias/1830/04/03/pdfs/GMD-1830-40.pdf#page=3","Abrir facsímil")</f>
        <v>Abrir facsímil</v>
      </c>
      <c r="K486" s="3" t="s">
        <v>24</v>
      </c>
    </row>
    <row r="487" spans="1:11" ht="42" customHeight="1">
      <c r="A487" s="2" t="s">
        <v>1448</v>
      </c>
      <c r="B487" s="2" t="s">
        <v>1449</v>
      </c>
      <c r="C487" s="2" t="s">
        <v>27</v>
      </c>
      <c r="D487" s="2" t="s">
        <v>18</v>
      </c>
      <c r="E487" s="5" t="s">
        <v>56</v>
      </c>
      <c r="F487" s="3" t="s">
        <v>57</v>
      </c>
      <c r="G487" s="3" t="s">
        <v>90</v>
      </c>
      <c r="H487" s="2" t="s">
        <v>22</v>
      </c>
      <c r="I487" s="2" t="s">
        <v>1450</v>
      </c>
      <c r="J487" s="3" t="str">
        <f>HYPERLINK("https://www.boe.es/gazeta/dias/1830/06/19/pdfs/GMD-1830-74.pdf#page=4","Abrir facsímil")</f>
        <v>Abrir facsímil</v>
      </c>
      <c r="K487" s="3" t="s">
        <v>24</v>
      </c>
    </row>
    <row r="488" spans="1:11" ht="42" customHeight="1">
      <c r="A488" s="2" t="s">
        <v>1451</v>
      </c>
      <c r="B488" s="2" t="s">
        <v>1452</v>
      </c>
      <c r="C488" s="2" t="s">
        <v>27</v>
      </c>
      <c r="D488" s="2" t="s">
        <v>18</v>
      </c>
      <c r="E488" s="5" t="s">
        <v>426</v>
      </c>
      <c r="F488" s="3" t="s">
        <v>427</v>
      </c>
      <c r="G488" s="3" t="s">
        <v>21</v>
      </c>
      <c r="H488" s="2" t="s">
        <v>31</v>
      </c>
      <c r="I488" s="2" t="s">
        <v>1453</v>
      </c>
      <c r="J488" s="3" t="str">
        <f>HYPERLINK("https://www.boe.es/gazeta/dias/1830/10/21/pdfs/GMD-1830-127.pdf#page=3","Abrir facsímil")</f>
        <v>Abrir facsímil</v>
      </c>
      <c r="K488" s="3" t="s">
        <v>33</v>
      </c>
    </row>
    <row r="489" spans="1:11" ht="42" customHeight="1">
      <c r="A489" s="2" t="s">
        <v>1454</v>
      </c>
      <c r="B489" s="2" t="s">
        <v>1454</v>
      </c>
      <c r="C489" s="2" t="s">
        <v>27</v>
      </c>
      <c r="D489" s="2" t="s">
        <v>18</v>
      </c>
      <c r="E489" s="5" t="s">
        <v>1195</v>
      </c>
      <c r="F489" s="3" t="s">
        <v>1196</v>
      </c>
      <c r="G489" s="3" t="s">
        <v>30</v>
      </c>
      <c r="H489" s="2" t="s">
        <v>22</v>
      </c>
      <c r="I489" s="2" t="s">
        <v>1455</v>
      </c>
      <c r="J489" s="3" t="str">
        <f>HYPERLINK("https://www.boe.es/gazeta/dias/1830/02/06/pdfs/GMD-1830-16.pdf#page=2","Abrir facsímil")</f>
        <v>Abrir facsímil</v>
      </c>
      <c r="K489" s="3" t="s">
        <v>24</v>
      </c>
    </row>
    <row r="490" spans="1:11" ht="42" customHeight="1">
      <c r="A490" s="2" t="s">
        <v>1456</v>
      </c>
      <c r="B490" s="2" t="s">
        <v>1456</v>
      </c>
      <c r="C490" s="2" t="s">
        <v>43</v>
      </c>
      <c r="D490" s="2" t="s">
        <v>44</v>
      </c>
      <c r="E490" s="5" t="s">
        <v>1034</v>
      </c>
      <c r="F490" s="3" t="s">
        <v>1035</v>
      </c>
      <c r="G490" s="3" t="s">
        <v>30</v>
      </c>
      <c r="H490" s="2" t="s">
        <v>22</v>
      </c>
      <c r="I490" s="2" t="s">
        <v>1457</v>
      </c>
      <c r="J490" s="3" t="str">
        <f>HYPERLINK("https://www.boe.es/gazeta/dias/1830/04/13/pdfs/GMD-1830-44.pdf#page=2","Abrir facsímil")</f>
        <v>Abrir facsímil</v>
      </c>
      <c r="K490" s="3" t="s">
        <v>24</v>
      </c>
    </row>
    <row r="491" spans="1:11" ht="42" customHeight="1">
      <c r="A491" s="2" t="s">
        <v>1458</v>
      </c>
      <c r="B491" s="2" t="s">
        <v>1459</v>
      </c>
      <c r="C491" s="2" t="s">
        <v>27</v>
      </c>
      <c r="D491" s="2" t="s">
        <v>18</v>
      </c>
      <c r="E491" s="5" t="s">
        <v>612</v>
      </c>
      <c r="F491" s="3" t="s">
        <v>613</v>
      </c>
      <c r="G491" s="3" t="s">
        <v>90</v>
      </c>
      <c r="H491" s="2" t="s">
        <v>22</v>
      </c>
      <c r="I491" s="2" t="s">
        <v>1460</v>
      </c>
      <c r="J491" s="3" t="str">
        <f>HYPERLINK("https://www.boe.es/gazeta/dias/1830/09/25/pdfs/GMD-1830-116.pdf#page=4","Abrir facsímil")</f>
        <v>Abrir facsímil</v>
      </c>
      <c r="K491" s="3" t="s">
        <v>24</v>
      </c>
    </row>
    <row r="492" spans="1:11" ht="42" customHeight="1">
      <c r="A492" s="2" t="s">
        <v>1461</v>
      </c>
      <c r="B492" s="2" t="s">
        <v>1461</v>
      </c>
      <c r="C492" s="2" t="s">
        <v>36</v>
      </c>
      <c r="D492" s="2" t="s">
        <v>37</v>
      </c>
      <c r="E492" s="5" t="s">
        <v>19</v>
      </c>
      <c r="F492" s="3" t="s">
        <v>20</v>
      </c>
      <c r="G492" s="3" t="s">
        <v>90</v>
      </c>
      <c r="H492" s="2" t="s">
        <v>22</v>
      </c>
      <c r="I492" s="2" t="s">
        <v>1462</v>
      </c>
      <c r="J492" s="3" t="str">
        <f>HYPERLINK("https://www.boe.es/gazeta/dias/1830/02/20/pdfs/GMD-1830-22.pdf#page=4","Abrir facsímil")</f>
        <v>Abrir facsímil</v>
      </c>
      <c r="K492" s="3" t="s">
        <v>24</v>
      </c>
    </row>
    <row r="493" spans="1:11" ht="42" customHeight="1">
      <c r="A493" s="2" t="s">
        <v>1463</v>
      </c>
      <c r="B493" s="2" t="s">
        <v>1464</v>
      </c>
      <c r="C493" s="2" t="s">
        <v>43</v>
      </c>
      <c r="D493" s="2" t="s">
        <v>44</v>
      </c>
      <c r="E493" s="5" t="s">
        <v>45</v>
      </c>
      <c r="F493" s="3" t="s">
        <v>46</v>
      </c>
      <c r="G493" s="3" t="s">
        <v>30</v>
      </c>
      <c r="H493" s="2" t="s">
        <v>22</v>
      </c>
      <c r="I493" s="2" t="s">
        <v>1465</v>
      </c>
      <c r="J493" s="3" t="str">
        <f>HYPERLINK("https://www.boe.es/gazeta/dias/1830/01/05/pdfs/GMD-1830-2.pdf#page=2","Abrir facsímil")</f>
        <v>Abrir facsímil</v>
      </c>
      <c r="K493" s="3" t="s">
        <v>24</v>
      </c>
    </row>
    <row r="494" spans="1:11" ht="42" customHeight="1">
      <c r="A494" s="2" t="s">
        <v>1466</v>
      </c>
      <c r="B494" s="2" t="s">
        <v>1467</v>
      </c>
      <c r="C494" s="2" t="s">
        <v>43</v>
      </c>
      <c r="D494" s="2" t="s">
        <v>44</v>
      </c>
      <c r="E494" s="5" t="s">
        <v>88</v>
      </c>
      <c r="F494" s="3" t="s">
        <v>89</v>
      </c>
      <c r="G494" s="3" t="s">
        <v>929</v>
      </c>
      <c r="H494" s="2" t="s">
        <v>22</v>
      </c>
      <c r="I494" s="2" t="s">
        <v>1468</v>
      </c>
      <c r="J494" s="3" t="str">
        <f>HYPERLINK("https://www.boe.es/gazeta/dias/1830/04/01/pdfs/GMD-1830-39.pdf#page=6","Abrir facsímil")</f>
        <v>Abrir facsímil</v>
      </c>
      <c r="K494" s="3" t="s">
        <v>24</v>
      </c>
    </row>
    <row r="495" spans="1:11" ht="42" customHeight="1">
      <c r="A495" s="2" t="s">
        <v>1469</v>
      </c>
      <c r="B495" s="2" t="s">
        <v>1470</v>
      </c>
      <c r="C495" s="2" t="s">
        <v>36</v>
      </c>
      <c r="D495" s="2" t="s">
        <v>37</v>
      </c>
      <c r="E495" s="5" t="s">
        <v>123</v>
      </c>
      <c r="F495" s="3" t="s">
        <v>124</v>
      </c>
      <c r="G495" s="3" t="s">
        <v>52</v>
      </c>
      <c r="H495" s="2" t="s">
        <v>22</v>
      </c>
      <c r="I495" s="2" t="s">
        <v>1471</v>
      </c>
      <c r="J495" s="3" t="str">
        <f>HYPERLINK("https://www.boe.es/gazeta/dias/1830/03/02/pdfs/GMD-1830-26.pdf#page=1","Abrir facsímil")</f>
        <v>Abrir facsímil</v>
      </c>
      <c r="K495" s="3" t="s">
        <v>24</v>
      </c>
    </row>
    <row r="496" spans="1:11" ht="42" customHeight="1">
      <c r="A496" s="2" t="s">
        <v>1472</v>
      </c>
      <c r="B496" s="2" t="s">
        <v>1473</v>
      </c>
      <c r="C496" s="2" t="s">
        <v>109</v>
      </c>
      <c r="D496" s="2" t="s">
        <v>18</v>
      </c>
      <c r="E496" s="5" t="s">
        <v>201</v>
      </c>
      <c r="F496" s="3" t="s">
        <v>202</v>
      </c>
      <c r="G496" s="3" t="s">
        <v>90</v>
      </c>
      <c r="H496" s="2" t="s">
        <v>31</v>
      </c>
      <c r="I496" s="2" t="s">
        <v>1474</v>
      </c>
      <c r="J496" s="3" t="str">
        <f>HYPERLINK("https://www.boe.es/gazeta/dias/1830/09/16/pdfs/GMD-1830-112.pdf#page=4","Abrir facsímil")</f>
        <v>Abrir facsímil</v>
      </c>
      <c r="K496" s="3" t="s">
        <v>33</v>
      </c>
    </row>
    <row r="497" spans="1:11" ht="42" customHeight="1">
      <c r="A497" s="2" t="s">
        <v>1475</v>
      </c>
      <c r="B497" s="2" t="s">
        <v>1475</v>
      </c>
      <c r="C497" s="2" t="s">
        <v>55</v>
      </c>
      <c r="D497" s="2" t="s">
        <v>18</v>
      </c>
      <c r="E497" s="5" t="s">
        <v>1476</v>
      </c>
      <c r="F497" s="3" t="s">
        <v>1477</v>
      </c>
      <c r="G497" s="3" t="s">
        <v>90</v>
      </c>
      <c r="H497" s="2" t="s">
        <v>22</v>
      </c>
      <c r="I497" s="2" t="s">
        <v>1478</v>
      </c>
      <c r="J497" s="3" t="str">
        <f>HYPERLINK("https://www.boe.es/gazeta/dias/1830/07/08/pdfs/GMD-1830-82.pdf#page=4","Abrir facsímil")</f>
        <v>Abrir facsímil</v>
      </c>
      <c r="K497" s="3" t="s">
        <v>24</v>
      </c>
    </row>
    <row r="498" spans="1:11" ht="42" customHeight="1">
      <c r="A498" s="2" t="s">
        <v>1479</v>
      </c>
      <c r="B498" s="2" t="s">
        <v>1480</v>
      </c>
      <c r="C498" s="2" t="s">
        <v>109</v>
      </c>
      <c r="D498" s="2" t="s">
        <v>18</v>
      </c>
      <c r="E498" s="5" t="s">
        <v>185</v>
      </c>
      <c r="F498" s="3" t="s">
        <v>186</v>
      </c>
      <c r="G498" s="3" t="s">
        <v>206</v>
      </c>
      <c r="H498" s="2" t="s">
        <v>22</v>
      </c>
      <c r="I498" s="2" t="s">
        <v>1481</v>
      </c>
      <c r="J498" s="3" t="str">
        <f>HYPERLINK("https://www.boe.es/gazeta/dias/1830/01/12/pdfs/GMD-1830-5.pdf#page=4","Abrir facsímil")</f>
        <v>Abrir facsímil</v>
      </c>
      <c r="K498" s="3" t="s">
        <v>24</v>
      </c>
    </row>
    <row r="499" spans="1:11" ht="42" customHeight="1">
      <c r="A499" s="2" t="s">
        <v>1482</v>
      </c>
      <c r="B499" s="2" t="s">
        <v>1483</v>
      </c>
      <c r="C499" s="2" t="s">
        <v>36</v>
      </c>
      <c r="D499" s="2" t="s">
        <v>37</v>
      </c>
      <c r="E499" s="5" t="s">
        <v>333</v>
      </c>
      <c r="F499" s="3" t="s">
        <v>334</v>
      </c>
      <c r="G499" s="3" t="s">
        <v>335</v>
      </c>
      <c r="H499" s="2" t="s">
        <v>31</v>
      </c>
      <c r="I499" s="2" t="s">
        <v>1484</v>
      </c>
      <c r="J499" s="3" t="str">
        <f>HYPERLINK("https://www.boe.es/gazeta/dias/1830/06/08/pdfs/GMD-1830-69.pdf#page=4","Abrir facsímil")</f>
        <v>Abrir facsímil</v>
      </c>
      <c r="K499" s="3" t="s">
        <v>33</v>
      </c>
    </row>
    <row r="500" spans="1:11" ht="42" customHeight="1">
      <c r="A500" s="2" t="s">
        <v>1485</v>
      </c>
      <c r="B500" s="2" t="s">
        <v>1485</v>
      </c>
      <c r="C500" s="2" t="s">
        <v>36</v>
      </c>
      <c r="D500" s="2" t="s">
        <v>37</v>
      </c>
      <c r="E500" s="5" t="s">
        <v>969</v>
      </c>
      <c r="F500" s="3" t="s">
        <v>970</v>
      </c>
      <c r="G500" s="3" t="s">
        <v>30</v>
      </c>
      <c r="H500" s="2" t="s">
        <v>22</v>
      </c>
      <c r="I500" s="2" t="s">
        <v>1486</v>
      </c>
      <c r="J500" s="3" t="str">
        <f>HYPERLINK("https://www.boe.es/gazeta/dias/1830/10/12/pdfs/GMD-1830-123.pdf#page=2","Abrir facsímil")</f>
        <v>Abrir facsímil</v>
      </c>
      <c r="K500" s="3" t="s">
        <v>24</v>
      </c>
    </row>
    <row r="501" spans="1:11" ht="42" customHeight="1">
      <c r="A501" s="2" t="s">
        <v>1485</v>
      </c>
      <c r="B501" s="2" t="s">
        <v>1485</v>
      </c>
      <c r="C501" s="2" t="s">
        <v>36</v>
      </c>
      <c r="D501" s="2" t="s">
        <v>37</v>
      </c>
      <c r="E501" s="5" t="s">
        <v>228</v>
      </c>
      <c r="F501" s="3" t="s">
        <v>229</v>
      </c>
      <c r="G501" s="3" t="s">
        <v>30</v>
      </c>
      <c r="H501" s="2" t="s">
        <v>22</v>
      </c>
      <c r="I501" s="2" t="s">
        <v>1487</v>
      </c>
      <c r="J501" s="3" t="str">
        <f>HYPERLINK("https://www.boe.es/gazeta/dias/1830/11/18/pdfs/GMD-1830-140.pdf#page=2","Abrir facsímil")</f>
        <v>Abrir facsímil</v>
      </c>
      <c r="K501" s="3" t="s">
        <v>24</v>
      </c>
    </row>
    <row r="502" spans="1:11" ht="42" customHeight="1">
      <c r="A502" s="2" t="s">
        <v>1485</v>
      </c>
      <c r="B502" s="2" t="s">
        <v>1485</v>
      </c>
      <c r="C502" s="2" t="s">
        <v>36</v>
      </c>
      <c r="D502" s="2" t="s">
        <v>37</v>
      </c>
      <c r="E502" s="5" t="s">
        <v>408</v>
      </c>
      <c r="F502" s="3" t="s">
        <v>409</v>
      </c>
      <c r="G502" s="3" t="s">
        <v>52</v>
      </c>
      <c r="H502" s="2" t="s">
        <v>22</v>
      </c>
      <c r="I502" s="2" t="s">
        <v>1488</v>
      </c>
      <c r="J502" s="3" t="str">
        <f>HYPERLINK("https://www.boe.es/gazeta/dias/1830/11/23/pdfs/GMD-1830-143.pdf#page=1","Abrir facsímil")</f>
        <v>Abrir facsímil</v>
      </c>
      <c r="K502" s="3" t="s">
        <v>24</v>
      </c>
    </row>
    <row r="503" spans="1:11" ht="42" customHeight="1">
      <c r="A503" s="2" t="s">
        <v>1489</v>
      </c>
      <c r="B503" s="2" t="s">
        <v>1489</v>
      </c>
      <c r="C503" s="2" t="s">
        <v>36</v>
      </c>
      <c r="D503" s="2" t="s">
        <v>37</v>
      </c>
      <c r="E503" s="5" t="s">
        <v>228</v>
      </c>
      <c r="F503" s="3" t="s">
        <v>229</v>
      </c>
      <c r="G503" s="3" t="s">
        <v>90</v>
      </c>
      <c r="H503" s="2" t="s">
        <v>22</v>
      </c>
      <c r="I503" s="2" t="s">
        <v>1490</v>
      </c>
      <c r="J503" s="3" t="str">
        <f>HYPERLINK("https://www.boe.es/gazeta/dias/1830/11/18/pdfs/GMD-1830-140.pdf#page=4","Abrir facsímil")</f>
        <v>Abrir facsímil</v>
      </c>
      <c r="K503" s="3" t="s">
        <v>24</v>
      </c>
    </row>
    <row r="504" spans="1:11" ht="42" customHeight="1">
      <c r="A504" s="2" t="s">
        <v>1491</v>
      </c>
      <c r="B504" s="2" t="s">
        <v>1492</v>
      </c>
      <c r="C504" s="2" t="s">
        <v>17</v>
      </c>
      <c r="D504" s="2" t="s">
        <v>18</v>
      </c>
      <c r="E504" s="5" t="s">
        <v>185</v>
      </c>
      <c r="F504" s="3" t="s">
        <v>186</v>
      </c>
      <c r="G504" s="3" t="s">
        <v>206</v>
      </c>
      <c r="H504" s="2" t="s">
        <v>22</v>
      </c>
      <c r="I504" s="2" t="s">
        <v>1493</v>
      </c>
      <c r="J504" s="3" t="str">
        <f>HYPERLINK("https://www.boe.es/gazeta/dias/1830/01/12/pdfs/GMD-1830-5.pdf#page=4","Abrir facsímil")</f>
        <v>Abrir facsímil</v>
      </c>
      <c r="K504" s="3" t="s">
        <v>24</v>
      </c>
    </row>
    <row r="505" spans="1:11" ht="42" customHeight="1">
      <c r="A505" s="2" t="s">
        <v>1494</v>
      </c>
      <c r="B505" s="2" t="s">
        <v>1495</v>
      </c>
      <c r="C505" s="2" t="s">
        <v>17</v>
      </c>
      <c r="D505" s="2" t="s">
        <v>18</v>
      </c>
      <c r="E505" s="5" t="s">
        <v>161</v>
      </c>
      <c r="F505" s="3" t="s">
        <v>162</v>
      </c>
      <c r="G505" s="3" t="s">
        <v>21</v>
      </c>
      <c r="H505" s="2" t="s">
        <v>22</v>
      </c>
      <c r="I505" s="2" t="s">
        <v>1496</v>
      </c>
      <c r="J505" s="3" t="str">
        <f>HYPERLINK("https://www.boe.es/gazeta/dias/1830/09/04/pdfs/GMD-1830-107.pdf#page=3","Abrir facsímil")</f>
        <v>Abrir facsímil</v>
      </c>
      <c r="K505" s="3" t="s">
        <v>24</v>
      </c>
    </row>
    <row r="506" spans="1:11" ht="42" customHeight="1">
      <c r="A506" s="2" t="s">
        <v>1497</v>
      </c>
      <c r="B506" s="2" t="s">
        <v>1498</v>
      </c>
      <c r="C506" s="2" t="s">
        <v>17</v>
      </c>
      <c r="D506" s="2" t="s">
        <v>18</v>
      </c>
      <c r="E506" s="5" t="s">
        <v>524</v>
      </c>
      <c r="F506" s="3" t="s">
        <v>525</v>
      </c>
      <c r="G506" s="3" t="s">
        <v>21</v>
      </c>
      <c r="H506" s="2" t="s">
        <v>22</v>
      </c>
      <c r="I506" s="2" t="s">
        <v>1499</v>
      </c>
      <c r="J506" s="3" t="str">
        <f>HYPERLINK("https://www.boe.es/gazeta/dias/1830/05/06/pdfs/GMD-1830-54.pdf#page=3","Abrir facsímil")</f>
        <v>Abrir facsímil</v>
      </c>
      <c r="K506" s="3" t="s">
        <v>24</v>
      </c>
    </row>
    <row r="507" spans="1:11" ht="42" customHeight="1">
      <c r="A507" s="2" t="s">
        <v>1500</v>
      </c>
      <c r="B507" s="2" t="s">
        <v>1500</v>
      </c>
      <c r="C507" s="2" t="s">
        <v>36</v>
      </c>
      <c r="D507" s="2" t="s">
        <v>37</v>
      </c>
      <c r="E507" s="5" t="s">
        <v>624</v>
      </c>
      <c r="F507" s="3" t="s">
        <v>625</v>
      </c>
      <c r="G507" s="3" t="s">
        <v>52</v>
      </c>
      <c r="H507" s="2" t="s">
        <v>22</v>
      </c>
      <c r="I507" s="2" t="s">
        <v>1501</v>
      </c>
      <c r="J507" s="3" t="str">
        <f>HYPERLINK("https://www.boe.es/gazeta/dias/1830/09/09/pdfs/GMD-1830-109.pdf#page=1","Abrir facsímil")</f>
        <v>Abrir facsímil</v>
      </c>
      <c r="K507" s="3" t="s">
        <v>24</v>
      </c>
    </row>
    <row r="508" spans="1:11" ht="42" customHeight="1">
      <c r="A508" s="2" t="s">
        <v>1502</v>
      </c>
      <c r="B508" s="2" t="s">
        <v>1502</v>
      </c>
      <c r="C508" s="2" t="s">
        <v>36</v>
      </c>
      <c r="D508" s="2" t="s">
        <v>37</v>
      </c>
      <c r="E508" s="5" t="s">
        <v>648</v>
      </c>
      <c r="F508" s="3" t="s">
        <v>649</v>
      </c>
      <c r="G508" s="3" t="s">
        <v>52</v>
      </c>
      <c r="H508" s="2" t="s">
        <v>22</v>
      </c>
      <c r="I508" s="2" t="s">
        <v>1503</v>
      </c>
      <c r="J508" s="3" t="str">
        <f>HYPERLINK("https://www.boe.es/gazeta/dias/1830/09/11/pdfs/GMD-1830-110.pdf#page=1","Abrir facsímil")</f>
        <v>Abrir facsímil</v>
      </c>
      <c r="K508" s="3" t="s">
        <v>24</v>
      </c>
    </row>
    <row r="509" spans="1:11" ht="42" customHeight="1">
      <c r="A509" s="2" t="s">
        <v>1504</v>
      </c>
      <c r="B509" s="2" t="s">
        <v>1505</v>
      </c>
      <c r="C509" s="2" t="s">
        <v>55</v>
      </c>
      <c r="D509" s="2" t="s">
        <v>18</v>
      </c>
      <c r="E509" s="5" t="s">
        <v>1476</v>
      </c>
      <c r="F509" s="3" t="s">
        <v>1477</v>
      </c>
      <c r="G509" s="3" t="s">
        <v>21</v>
      </c>
      <c r="H509" s="2" t="s">
        <v>22</v>
      </c>
      <c r="I509" s="2" t="s">
        <v>1506</v>
      </c>
      <c r="J509" s="3" t="str">
        <f>HYPERLINK("https://www.boe.es/gazeta/dias/1830/07/08/pdfs/GMD-1830-82.pdf#page=3","Abrir facsímil")</f>
        <v>Abrir facsímil</v>
      </c>
      <c r="K509" s="3" t="s">
        <v>24</v>
      </c>
    </row>
    <row r="510" spans="1:11" ht="42" customHeight="1">
      <c r="A510" s="2" t="s">
        <v>1507</v>
      </c>
      <c r="B510" s="2" t="s">
        <v>1507</v>
      </c>
      <c r="C510" s="2" t="s">
        <v>36</v>
      </c>
      <c r="D510" s="2" t="s">
        <v>37</v>
      </c>
      <c r="E510" s="5" t="s">
        <v>367</v>
      </c>
      <c r="F510" s="3" t="s">
        <v>368</v>
      </c>
      <c r="G510" s="3" t="s">
        <v>30</v>
      </c>
      <c r="H510" s="2" t="s">
        <v>22</v>
      </c>
      <c r="I510" s="2" t="s">
        <v>1508</v>
      </c>
      <c r="J510" s="3" t="str">
        <f>HYPERLINK("https://www.boe.es/gazeta/dias/1830/09/02/pdfs/GMD-1830-106.pdf#page=2","Abrir facsímil")</f>
        <v>Abrir facsímil</v>
      </c>
      <c r="K510" s="3" t="s">
        <v>24</v>
      </c>
    </row>
    <row r="511" spans="1:11" ht="42" customHeight="1">
      <c r="A511" s="2" t="s">
        <v>1509</v>
      </c>
      <c r="B511" s="2" t="s">
        <v>1510</v>
      </c>
      <c r="C511" s="2" t="s">
        <v>43</v>
      </c>
      <c r="D511" s="2" t="s">
        <v>44</v>
      </c>
      <c r="E511" s="5" t="s">
        <v>532</v>
      </c>
      <c r="F511" s="3" t="s">
        <v>533</v>
      </c>
      <c r="G511" s="3" t="s">
        <v>90</v>
      </c>
      <c r="H511" s="2" t="s">
        <v>22</v>
      </c>
      <c r="I511" s="2" t="s">
        <v>1511</v>
      </c>
      <c r="J511" s="3" t="str">
        <f>HYPERLINK("https://www.boe.es/gazeta/dias/1830/01/19/pdfs/GMD-1830-8.pdf#page=4","Abrir facsímil")</f>
        <v>Abrir facsímil</v>
      </c>
      <c r="K511" s="3" t="s">
        <v>24</v>
      </c>
    </row>
    <row r="512" spans="1:11" ht="42" customHeight="1">
      <c r="A512" s="2" t="s">
        <v>1512</v>
      </c>
      <c r="B512" s="2" t="s">
        <v>1513</v>
      </c>
      <c r="C512" s="2" t="s">
        <v>43</v>
      </c>
      <c r="D512" s="2" t="s">
        <v>44</v>
      </c>
      <c r="E512" s="5" t="s">
        <v>680</v>
      </c>
      <c r="F512" s="3" t="s">
        <v>681</v>
      </c>
      <c r="G512" s="3" t="s">
        <v>90</v>
      </c>
      <c r="H512" s="2" t="s">
        <v>22</v>
      </c>
      <c r="I512" s="2" t="s">
        <v>1514</v>
      </c>
      <c r="J512" s="3" t="str">
        <f>HYPERLINK("https://www.boe.es/gazeta/dias/1830/08/17/pdfs/GMD-1830-99.pdf#page=4","Abrir facsímil")</f>
        <v>Abrir facsímil</v>
      </c>
      <c r="K512" s="3" t="s">
        <v>24</v>
      </c>
    </row>
    <row r="513" spans="1:11" ht="42" customHeight="1">
      <c r="A513" s="2" t="s">
        <v>1515</v>
      </c>
      <c r="B513" s="2" t="s">
        <v>1515</v>
      </c>
      <c r="C513" s="2" t="s">
        <v>17</v>
      </c>
      <c r="D513" s="2" t="s">
        <v>18</v>
      </c>
      <c r="E513" s="5" t="s">
        <v>266</v>
      </c>
      <c r="F513" s="3" t="s">
        <v>267</v>
      </c>
      <c r="G513" s="3" t="s">
        <v>30</v>
      </c>
      <c r="H513" s="2" t="s">
        <v>22</v>
      </c>
      <c r="I513" s="2" t="s">
        <v>1516</v>
      </c>
      <c r="J513" s="3" t="str">
        <f>HYPERLINK("https://www.boe.es/gazeta/dias/1830/10/23/pdfs/GMD-1830-128.pdf#page=2","Abrir facsímil")</f>
        <v>Abrir facsímil</v>
      </c>
      <c r="K513" s="3" t="s">
        <v>24</v>
      </c>
    </row>
    <row r="514" spans="1:11" ht="42" customHeight="1">
      <c r="A514" s="2" t="s">
        <v>1517</v>
      </c>
      <c r="B514" s="2" t="s">
        <v>1517</v>
      </c>
      <c r="C514" s="2" t="s">
        <v>68</v>
      </c>
      <c r="D514" s="2" t="s">
        <v>18</v>
      </c>
      <c r="E514" s="5" t="s">
        <v>436</v>
      </c>
      <c r="F514" s="3" t="s">
        <v>437</v>
      </c>
      <c r="G514" s="3" t="s">
        <v>21</v>
      </c>
      <c r="H514" s="2" t="s">
        <v>22</v>
      </c>
      <c r="I514" s="2" t="s">
        <v>1518</v>
      </c>
      <c r="J514" s="3" t="str">
        <f>HYPERLINK("https://www.boe.es/gazeta/dias/1830/04/06/pdfs/GMD-1830-41.pdf#page=3","Abrir facsímil")</f>
        <v>Abrir facsímil</v>
      </c>
      <c r="K514" s="3" t="s">
        <v>24</v>
      </c>
    </row>
    <row r="515" spans="1:11" ht="42" customHeight="1">
      <c r="A515" s="2" t="s">
        <v>1519</v>
      </c>
      <c r="B515" s="2" t="s">
        <v>1519</v>
      </c>
      <c r="C515" s="2" t="s">
        <v>17</v>
      </c>
      <c r="D515" s="2" t="s">
        <v>18</v>
      </c>
      <c r="E515" s="5" t="s">
        <v>19</v>
      </c>
      <c r="F515" s="3" t="s">
        <v>20</v>
      </c>
      <c r="G515" s="3" t="s">
        <v>30</v>
      </c>
      <c r="H515" s="2" t="s">
        <v>22</v>
      </c>
      <c r="I515" s="2" t="s">
        <v>1520</v>
      </c>
      <c r="J515" s="3" t="str">
        <f>HYPERLINK("https://www.boe.es/gazeta/dias/1830/02/20/pdfs/GMD-1830-22.pdf#page=2","Abrir facsímil")</f>
        <v>Abrir facsímil</v>
      </c>
      <c r="K515" s="3" t="s">
        <v>24</v>
      </c>
    </row>
    <row r="516" spans="1:11" ht="42" customHeight="1">
      <c r="A516" s="2" t="s">
        <v>1521</v>
      </c>
      <c r="B516" s="2" t="s">
        <v>1521</v>
      </c>
      <c r="C516" s="2" t="s">
        <v>84</v>
      </c>
      <c r="D516" s="2" t="s">
        <v>18</v>
      </c>
      <c r="E516" s="5" t="s">
        <v>361</v>
      </c>
      <c r="F516" s="3" t="s">
        <v>362</v>
      </c>
      <c r="G516" s="3" t="s">
        <v>52</v>
      </c>
      <c r="H516" s="2" t="s">
        <v>22</v>
      </c>
      <c r="I516" s="2" t="s">
        <v>1522</v>
      </c>
      <c r="J516" s="3" t="str">
        <f>HYPERLINK("https://www.boe.es/gazeta/dias/1830/04/27/pdfs/GMD-1830-50.pdf#page=1","Abrir facsímil")</f>
        <v>Abrir facsímil</v>
      </c>
      <c r="K516" s="3" t="s">
        <v>24</v>
      </c>
    </row>
    <row r="517" spans="1:11" ht="42" customHeight="1">
      <c r="A517" s="2" t="s">
        <v>1521</v>
      </c>
      <c r="B517" s="2" t="s">
        <v>1521</v>
      </c>
      <c r="C517" s="2" t="s">
        <v>36</v>
      </c>
      <c r="D517" s="2" t="s">
        <v>37</v>
      </c>
      <c r="E517" s="5" t="s">
        <v>1053</v>
      </c>
      <c r="F517" s="3" t="s">
        <v>1054</v>
      </c>
      <c r="G517" s="3" t="s">
        <v>30</v>
      </c>
      <c r="H517" s="2" t="s">
        <v>22</v>
      </c>
      <c r="I517" s="2" t="s">
        <v>1523</v>
      </c>
      <c r="J517" s="3" t="str">
        <f>HYPERLINK("https://www.boe.es/gazeta/dias/1830/05/11/pdfs/GMD-1830-57.pdf#page=2","Abrir facsímil")</f>
        <v>Abrir facsímil</v>
      </c>
      <c r="K517" s="3" t="s">
        <v>24</v>
      </c>
    </row>
    <row r="518" spans="1:11" ht="42" customHeight="1">
      <c r="A518" s="2" t="s">
        <v>1521</v>
      </c>
      <c r="B518" s="2" t="s">
        <v>1521</v>
      </c>
      <c r="C518" s="2" t="s">
        <v>68</v>
      </c>
      <c r="D518" s="2" t="s">
        <v>18</v>
      </c>
      <c r="E518" s="5" t="s">
        <v>815</v>
      </c>
      <c r="F518" s="3" t="s">
        <v>816</v>
      </c>
      <c r="G518" s="3" t="s">
        <v>21</v>
      </c>
      <c r="H518" s="2" t="s">
        <v>22</v>
      </c>
      <c r="I518" s="2" t="s">
        <v>1524</v>
      </c>
      <c r="J518" s="3" t="str">
        <f>HYPERLINK("https://www.boe.es/gazeta/dias/1830/05/18/pdfs/GMD-1830-60.pdf#page=3","Abrir facsímil")</f>
        <v>Abrir facsímil</v>
      </c>
      <c r="K518" s="3" t="s">
        <v>24</v>
      </c>
    </row>
    <row r="519" spans="1:11" ht="42" customHeight="1">
      <c r="A519" s="2" t="s">
        <v>1525</v>
      </c>
      <c r="B519" s="2" t="s">
        <v>1526</v>
      </c>
      <c r="C519" s="2" t="s">
        <v>17</v>
      </c>
      <c r="D519" s="2" t="s">
        <v>18</v>
      </c>
      <c r="E519" s="5" t="s">
        <v>299</v>
      </c>
      <c r="F519" s="3" t="s">
        <v>300</v>
      </c>
      <c r="G519" s="3" t="s">
        <v>325</v>
      </c>
      <c r="H519" s="2" t="s">
        <v>31</v>
      </c>
      <c r="I519" s="2" t="s">
        <v>1527</v>
      </c>
      <c r="J519" s="3" t="str">
        <f>HYPERLINK("https://www.boe.es/gazeta/dias/1830/02/13/pdfs/GMD-1830-19.pdf#page=4","Abrir facsímil")</f>
        <v>Abrir facsímil</v>
      </c>
      <c r="K519" s="3" t="s">
        <v>33</v>
      </c>
    </row>
    <row r="520" spans="1:11" ht="42" customHeight="1">
      <c r="A520" s="2" t="s">
        <v>1528</v>
      </c>
      <c r="B520" s="2" t="s">
        <v>1529</v>
      </c>
      <c r="C520" s="2" t="s">
        <v>43</v>
      </c>
      <c r="D520" s="2" t="s">
        <v>44</v>
      </c>
      <c r="E520" s="5" t="s">
        <v>772</v>
      </c>
      <c r="F520" s="3" t="s">
        <v>773</v>
      </c>
      <c r="G520" s="3" t="s">
        <v>21</v>
      </c>
      <c r="H520" s="2" t="s">
        <v>22</v>
      </c>
      <c r="I520" s="2" t="s">
        <v>1530</v>
      </c>
      <c r="J520" s="3" t="str">
        <f>HYPERLINK("https://www.boe.es/gazeta/dias/1830/12/25/pdfs/GMD-1830-157.pdf#page=3","Abrir facsímil")</f>
        <v>Abrir facsímil</v>
      </c>
      <c r="K520" s="3" t="s">
        <v>24</v>
      </c>
    </row>
    <row r="521" spans="1:11" ht="42" customHeight="1">
      <c r="A521" s="2" t="s">
        <v>1531</v>
      </c>
      <c r="B521" s="2" t="s">
        <v>1531</v>
      </c>
      <c r="C521" s="2" t="s">
        <v>36</v>
      </c>
      <c r="D521" s="2" t="s">
        <v>37</v>
      </c>
      <c r="E521" s="5" t="s">
        <v>815</v>
      </c>
      <c r="F521" s="3" t="s">
        <v>816</v>
      </c>
      <c r="G521" s="3" t="s">
        <v>21</v>
      </c>
      <c r="H521" s="2" t="s">
        <v>22</v>
      </c>
      <c r="I521" s="2" t="s">
        <v>1532</v>
      </c>
      <c r="J521" s="3" t="str">
        <f>HYPERLINK("https://www.boe.es/gazeta/dias/1830/05/18/pdfs/GMD-1830-60.pdf#page=3","Abrir facsímil")</f>
        <v>Abrir facsímil</v>
      </c>
      <c r="K521" s="3" t="s">
        <v>24</v>
      </c>
    </row>
    <row r="522" spans="1:11" ht="42" customHeight="1">
      <c r="A522" s="2" t="s">
        <v>1533</v>
      </c>
      <c r="B522" s="2" t="s">
        <v>1534</v>
      </c>
      <c r="C522" s="2" t="s">
        <v>36</v>
      </c>
      <c r="D522" s="2" t="s">
        <v>37</v>
      </c>
      <c r="E522" s="5" t="s">
        <v>149</v>
      </c>
      <c r="F522" s="3" t="s">
        <v>150</v>
      </c>
      <c r="G522" s="3" t="s">
        <v>21</v>
      </c>
      <c r="H522" s="2" t="s">
        <v>22</v>
      </c>
      <c r="I522" s="2" t="s">
        <v>1535</v>
      </c>
      <c r="J522" s="3" t="str">
        <f>HYPERLINK("https://www.boe.es/gazeta/dias/1830/01/07/pdfs/GMD-1830-3.pdf#page=3","Abrir facsímil")</f>
        <v>Abrir facsímil</v>
      </c>
      <c r="K522" s="3" t="s">
        <v>24</v>
      </c>
    </row>
    <row r="523" spans="1:11" ht="42" customHeight="1">
      <c r="A523" s="2" t="s">
        <v>1536</v>
      </c>
      <c r="B523" s="2" t="s">
        <v>1536</v>
      </c>
      <c r="C523" s="2" t="s">
        <v>36</v>
      </c>
      <c r="D523" s="2" t="s">
        <v>37</v>
      </c>
      <c r="E523" s="5" t="s">
        <v>69</v>
      </c>
      <c r="F523" s="3" t="s">
        <v>70</v>
      </c>
      <c r="G523" s="3" t="s">
        <v>21</v>
      </c>
      <c r="H523" s="2" t="s">
        <v>22</v>
      </c>
      <c r="I523" s="2" t="s">
        <v>1537</v>
      </c>
      <c r="J523" s="3" t="str">
        <f>HYPERLINK("https://www.boe.es/gazeta/dias/1830/10/16/pdfs/GMD-1830-125.pdf#page=3","Abrir facsímil")</f>
        <v>Abrir facsímil</v>
      </c>
      <c r="K523" s="3" t="s">
        <v>24</v>
      </c>
    </row>
    <row r="524" spans="1:11" ht="42" customHeight="1">
      <c r="A524" s="2" t="s">
        <v>1536</v>
      </c>
      <c r="B524" s="2" t="s">
        <v>1536</v>
      </c>
      <c r="C524" s="2" t="s">
        <v>36</v>
      </c>
      <c r="D524" s="2" t="s">
        <v>37</v>
      </c>
      <c r="E524" s="5" t="s">
        <v>166</v>
      </c>
      <c r="F524" s="3" t="s">
        <v>167</v>
      </c>
      <c r="G524" s="3" t="s">
        <v>21</v>
      </c>
      <c r="H524" s="2" t="s">
        <v>22</v>
      </c>
      <c r="I524" s="2" t="s">
        <v>1538</v>
      </c>
      <c r="J524" s="3" t="str">
        <f>HYPERLINK("https://www.boe.es/gazeta/dias/1830/12/23/pdfs/GMD-1830-156.pdf#page=3","Abrir facsímil")</f>
        <v>Abrir facsímil</v>
      </c>
      <c r="K524" s="3" t="s">
        <v>24</v>
      </c>
    </row>
    <row r="525" spans="1:11" ht="42" customHeight="1">
      <c r="A525" s="2" t="s">
        <v>1539</v>
      </c>
      <c r="B525" s="2" t="s">
        <v>1539</v>
      </c>
      <c r="C525" s="2" t="s">
        <v>43</v>
      </c>
      <c r="D525" s="2" t="s">
        <v>44</v>
      </c>
      <c r="E525" s="5" t="s">
        <v>989</v>
      </c>
      <c r="F525" s="3" t="s">
        <v>990</v>
      </c>
      <c r="G525" s="3" t="s">
        <v>30</v>
      </c>
      <c r="H525" s="2" t="s">
        <v>22</v>
      </c>
      <c r="I525" s="2" t="s">
        <v>1540</v>
      </c>
      <c r="J525" s="3" t="str">
        <f>HYPERLINK("https://www.boe.es/gazeta/dias/1830/10/26/pdfs/GMD-1830-129.pdf#page=2","Abrir facsímil")</f>
        <v>Abrir facsímil</v>
      </c>
      <c r="K525" s="3" t="s">
        <v>24</v>
      </c>
    </row>
    <row r="526" spans="1:11" ht="42" customHeight="1">
      <c r="A526" s="2" t="s">
        <v>1541</v>
      </c>
      <c r="B526" s="2" t="s">
        <v>1541</v>
      </c>
      <c r="C526" s="2" t="s">
        <v>36</v>
      </c>
      <c r="D526" s="2" t="s">
        <v>37</v>
      </c>
      <c r="E526" s="5" t="s">
        <v>364</v>
      </c>
      <c r="F526" s="3" t="s">
        <v>365</v>
      </c>
      <c r="G526" s="3" t="s">
        <v>21</v>
      </c>
      <c r="H526" s="2" t="s">
        <v>22</v>
      </c>
      <c r="I526" s="2" t="s">
        <v>1542</v>
      </c>
      <c r="J526" s="3" t="str">
        <f>HYPERLINK("https://www.boe.es/gazeta/dias/1830/08/26/pdfs/GMD-1830-103.pdf#page=3","Abrir facsímil")</f>
        <v>Abrir facsímil</v>
      </c>
      <c r="K526" s="3" t="s">
        <v>24</v>
      </c>
    </row>
    <row r="527" spans="1:11" ht="42" customHeight="1">
      <c r="A527" s="2" t="s">
        <v>1541</v>
      </c>
      <c r="B527" s="2" t="s">
        <v>1541</v>
      </c>
      <c r="C527" s="2" t="s">
        <v>36</v>
      </c>
      <c r="D527" s="2" t="s">
        <v>37</v>
      </c>
      <c r="E527" s="5" t="s">
        <v>624</v>
      </c>
      <c r="F527" s="3" t="s">
        <v>625</v>
      </c>
      <c r="G527" s="3" t="s">
        <v>30</v>
      </c>
      <c r="H527" s="2" t="s">
        <v>22</v>
      </c>
      <c r="I527" s="2" t="s">
        <v>1543</v>
      </c>
      <c r="J527" s="3" t="str">
        <f>HYPERLINK("https://www.boe.es/gazeta/dias/1830/09/09/pdfs/GMD-1830-109.pdf#page=2","Abrir facsímil")</f>
        <v>Abrir facsímil</v>
      </c>
      <c r="K527" s="3" t="s">
        <v>24</v>
      </c>
    </row>
    <row r="528" spans="1:11" ht="42" customHeight="1">
      <c r="A528" s="2" t="s">
        <v>1541</v>
      </c>
      <c r="B528" s="2" t="s">
        <v>1541</v>
      </c>
      <c r="C528" s="2" t="s">
        <v>36</v>
      </c>
      <c r="D528" s="2" t="s">
        <v>37</v>
      </c>
      <c r="E528" s="5" t="s">
        <v>502</v>
      </c>
      <c r="F528" s="3" t="s">
        <v>503</v>
      </c>
      <c r="G528" s="3" t="s">
        <v>30</v>
      </c>
      <c r="H528" s="2" t="s">
        <v>22</v>
      </c>
      <c r="I528" s="2" t="s">
        <v>1544</v>
      </c>
      <c r="J528" s="3" t="str">
        <f>HYPERLINK("https://www.boe.es/gazeta/dias/1830/09/18/pdfs/GMD-1830-113.pdf#page=2","Abrir facsímil")</f>
        <v>Abrir facsímil</v>
      </c>
      <c r="K528" s="3" t="s">
        <v>24</v>
      </c>
    </row>
    <row r="529" spans="1:11" ht="42" customHeight="1">
      <c r="A529" s="2" t="s">
        <v>1541</v>
      </c>
      <c r="B529" s="2" t="s">
        <v>1541</v>
      </c>
      <c r="C529" s="2" t="s">
        <v>36</v>
      </c>
      <c r="D529" s="2" t="s">
        <v>37</v>
      </c>
      <c r="E529" s="5" t="s">
        <v>653</v>
      </c>
      <c r="F529" s="3" t="s">
        <v>654</v>
      </c>
      <c r="G529" s="3" t="s">
        <v>21</v>
      </c>
      <c r="H529" s="2" t="s">
        <v>22</v>
      </c>
      <c r="I529" s="2" t="s">
        <v>1545</v>
      </c>
      <c r="J529" s="3" t="str">
        <f>HYPERLINK("https://www.boe.es/gazeta/dias/1830/10/02/pdfs/GMD-1830-119.pdf#page=3","Abrir facsímil")</f>
        <v>Abrir facsímil</v>
      </c>
      <c r="K529" s="3" t="s">
        <v>24</v>
      </c>
    </row>
    <row r="530" spans="1:11" ht="42" customHeight="1">
      <c r="A530" s="2" t="s">
        <v>1541</v>
      </c>
      <c r="B530" s="2" t="s">
        <v>1541</v>
      </c>
      <c r="C530" s="2" t="s">
        <v>36</v>
      </c>
      <c r="D530" s="2" t="s">
        <v>37</v>
      </c>
      <c r="E530" s="5" t="s">
        <v>388</v>
      </c>
      <c r="F530" s="3" t="s">
        <v>389</v>
      </c>
      <c r="G530" s="3" t="s">
        <v>90</v>
      </c>
      <c r="H530" s="2" t="s">
        <v>22</v>
      </c>
      <c r="I530" s="2" t="s">
        <v>1546</v>
      </c>
      <c r="J530" s="3" t="str">
        <f>HYPERLINK("https://www.boe.es/gazeta/dias/1830/10/05/pdfs/GMD-1830-120.pdf#page=4","Abrir facsímil")</f>
        <v>Abrir facsímil</v>
      </c>
      <c r="K530" s="3" t="s">
        <v>24</v>
      </c>
    </row>
    <row r="531" spans="1:11" ht="42" customHeight="1">
      <c r="A531" s="2" t="s">
        <v>1541</v>
      </c>
      <c r="B531" s="2" t="s">
        <v>1541</v>
      </c>
      <c r="C531" s="2" t="s">
        <v>36</v>
      </c>
      <c r="D531" s="2" t="s">
        <v>37</v>
      </c>
      <c r="E531" s="5" t="s">
        <v>561</v>
      </c>
      <c r="F531" s="3" t="s">
        <v>562</v>
      </c>
      <c r="G531" s="3" t="s">
        <v>21</v>
      </c>
      <c r="H531" s="2" t="s">
        <v>22</v>
      </c>
      <c r="I531" s="2" t="s">
        <v>1547</v>
      </c>
      <c r="J531" s="3" t="str">
        <f>HYPERLINK("https://www.boe.es/gazeta/dias/1830/10/09/pdfs/GMD-1830-122.pdf#page=3","Abrir facsímil")</f>
        <v>Abrir facsímil</v>
      </c>
      <c r="K531" s="3" t="s">
        <v>24</v>
      </c>
    </row>
    <row r="532" spans="1:11" ht="42" customHeight="1">
      <c r="A532" s="2" t="s">
        <v>1541</v>
      </c>
      <c r="B532" s="2" t="s">
        <v>1541</v>
      </c>
      <c r="C532" s="2" t="s">
        <v>36</v>
      </c>
      <c r="D532" s="2" t="s">
        <v>37</v>
      </c>
      <c r="E532" s="5" t="s">
        <v>69</v>
      </c>
      <c r="F532" s="3" t="s">
        <v>70</v>
      </c>
      <c r="G532" s="3" t="s">
        <v>21</v>
      </c>
      <c r="H532" s="2" t="s">
        <v>22</v>
      </c>
      <c r="I532" s="2" t="s">
        <v>1548</v>
      </c>
      <c r="J532" s="3" t="str">
        <f>HYPERLINK("https://www.boe.es/gazeta/dias/1830/10/16/pdfs/GMD-1830-125.pdf#page=3","Abrir facsímil")</f>
        <v>Abrir facsímil</v>
      </c>
      <c r="K532" s="3" t="s">
        <v>24</v>
      </c>
    </row>
    <row r="533" spans="1:11" ht="42" customHeight="1">
      <c r="A533" s="2" t="s">
        <v>1541</v>
      </c>
      <c r="B533" s="2" t="s">
        <v>1541</v>
      </c>
      <c r="C533" s="2" t="s">
        <v>36</v>
      </c>
      <c r="D533" s="2" t="s">
        <v>37</v>
      </c>
      <c r="E533" s="5" t="s">
        <v>426</v>
      </c>
      <c r="F533" s="3" t="s">
        <v>427</v>
      </c>
      <c r="G533" s="3" t="s">
        <v>30</v>
      </c>
      <c r="H533" s="2" t="s">
        <v>22</v>
      </c>
      <c r="I533" s="2" t="s">
        <v>1549</v>
      </c>
      <c r="J533" s="3" t="str">
        <f>HYPERLINK("https://www.boe.es/gazeta/dias/1830/10/21/pdfs/GMD-1830-127.pdf#page=2","Abrir facsímil")</f>
        <v>Abrir facsímil</v>
      </c>
      <c r="K533" s="3" t="s">
        <v>24</v>
      </c>
    </row>
    <row r="534" spans="1:11" ht="42" customHeight="1">
      <c r="A534" s="2" t="s">
        <v>1541</v>
      </c>
      <c r="B534" s="2" t="s">
        <v>1541</v>
      </c>
      <c r="C534" s="2" t="s">
        <v>36</v>
      </c>
      <c r="D534" s="2" t="s">
        <v>37</v>
      </c>
      <c r="E534" s="5" t="s">
        <v>266</v>
      </c>
      <c r="F534" s="3" t="s">
        <v>267</v>
      </c>
      <c r="G534" s="3" t="s">
        <v>30</v>
      </c>
      <c r="H534" s="2" t="s">
        <v>22</v>
      </c>
      <c r="I534" s="2" t="s">
        <v>1550</v>
      </c>
      <c r="J534" s="3" t="str">
        <f>HYPERLINK("https://www.boe.es/gazeta/dias/1830/10/23/pdfs/GMD-1830-128.pdf#page=2","Abrir facsímil")</f>
        <v>Abrir facsímil</v>
      </c>
      <c r="K534" s="3" t="s">
        <v>24</v>
      </c>
    </row>
    <row r="535" spans="1:11" ht="42" customHeight="1">
      <c r="A535" s="2" t="s">
        <v>1541</v>
      </c>
      <c r="B535" s="2" t="s">
        <v>1541</v>
      </c>
      <c r="C535" s="2" t="s">
        <v>36</v>
      </c>
      <c r="D535" s="2" t="s">
        <v>37</v>
      </c>
      <c r="E535" s="5" t="s">
        <v>272</v>
      </c>
      <c r="F535" s="3" t="s">
        <v>273</v>
      </c>
      <c r="G535" s="3" t="s">
        <v>30</v>
      </c>
      <c r="H535" s="2" t="s">
        <v>22</v>
      </c>
      <c r="I535" s="2" t="s">
        <v>1551</v>
      </c>
      <c r="J535" s="3" t="str">
        <f>HYPERLINK("https://www.boe.es/gazeta/dias/1830/11/27/pdfs/GMD-1830-145.pdf#page=2","Abrir facsímil")</f>
        <v>Abrir facsímil</v>
      </c>
      <c r="K535" s="3" t="s">
        <v>24</v>
      </c>
    </row>
    <row r="536" spans="1:11" ht="42" customHeight="1">
      <c r="A536" s="2" t="s">
        <v>1552</v>
      </c>
      <c r="B536" s="2" t="s">
        <v>1553</v>
      </c>
      <c r="C536" s="2" t="s">
        <v>36</v>
      </c>
      <c r="D536" s="2" t="s">
        <v>37</v>
      </c>
      <c r="E536" s="5" t="s">
        <v>612</v>
      </c>
      <c r="F536" s="3" t="s">
        <v>613</v>
      </c>
      <c r="G536" s="3" t="s">
        <v>21</v>
      </c>
      <c r="H536" s="2" t="s">
        <v>22</v>
      </c>
      <c r="I536" s="2" t="s">
        <v>1554</v>
      </c>
      <c r="J536" s="3" t="str">
        <f>HYPERLINK("https://www.boe.es/gazeta/dias/1830/09/25/pdfs/GMD-1830-116.pdf#page=3","Abrir facsímil")</f>
        <v>Abrir facsímil</v>
      </c>
      <c r="K536" s="3" t="s">
        <v>24</v>
      </c>
    </row>
    <row r="537" spans="1:11" ht="42" customHeight="1">
      <c r="A537" s="2" t="s">
        <v>1555</v>
      </c>
      <c r="B537" s="2" t="s">
        <v>1555</v>
      </c>
      <c r="C537" s="2" t="s">
        <v>36</v>
      </c>
      <c r="D537" s="2" t="s">
        <v>37</v>
      </c>
      <c r="E537" s="5" t="s">
        <v>733</v>
      </c>
      <c r="F537" s="3" t="s">
        <v>734</v>
      </c>
      <c r="G537" s="3" t="s">
        <v>1556</v>
      </c>
      <c r="H537" s="2" t="s">
        <v>22</v>
      </c>
      <c r="I537" s="2" t="s">
        <v>1557</v>
      </c>
      <c r="J537" s="3" t="str">
        <f>HYPERLINK("https://www.boe.es/gazeta/dias/1830/10/30/pdfs/GMD-1830-131.pdf#page=3","Abrir facsímil")</f>
        <v>Abrir facsímil</v>
      </c>
      <c r="K537" s="3" t="s">
        <v>24</v>
      </c>
    </row>
    <row r="538" spans="1:11" ht="42" customHeight="1">
      <c r="A538" s="2" t="s">
        <v>1558</v>
      </c>
      <c r="B538" s="2" t="s">
        <v>1558</v>
      </c>
      <c r="C538" s="2" t="s">
        <v>36</v>
      </c>
      <c r="D538" s="2" t="s">
        <v>37</v>
      </c>
      <c r="E538" s="5" t="s">
        <v>370</v>
      </c>
      <c r="F538" s="3" t="s">
        <v>371</v>
      </c>
      <c r="G538" s="3" t="s">
        <v>52</v>
      </c>
      <c r="H538" s="2" t="s">
        <v>22</v>
      </c>
      <c r="I538" s="2" t="s">
        <v>1559</v>
      </c>
      <c r="J538" s="3" t="str">
        <f>HYPERLINK("https://www.boe.es/gazeta/dias/1830/10/14/pdfs/GMD-1830-124.pdf#page=1","Abrir facsímil")</f>
        <v>Abrir facsímil</v>
      </c>
      <c r="K538" s="3" t="s">
        <v>24</v>
      </c>
    </row>
    <row r="539" spans="1:11" ht="42" customHeight="1">
      <c r="A539" s="2" t="s">
        <v>1560</v>
      </c>
      <c r="B539" s="2" t="s">
        <v>1560</v>
      </c>
      <c r="C539" s="2" t="s">
        <v>36</v>
      </c>
      <c r="D539" s="2" t="s">
        <v>37</v>
      </c>
      <c r="E539" s="5" t="s">
        <v>947</v>
      </c>
      <c r="F539" s="3" t="s">
        <v>948</v>
      </c>
      <c r="G539" s="3" t="s">
        <v>21</v>
      </c>
      <c r="H539" s="2" t="s">
        <v>22</v>
      </c>
      <c r="I539" s="2" t="s">
        <v>1561</v>
      </c>
      <c r="J539" s="3" t="str">
        <f>HYPERLINK("https://www.boe.es/gazeta/dias/1830/11/25/pdfs/GMD-1830-144.pdf#page=3","Abrir facsímil")</f>
        <v>Abrir facsímil</v>
      </c>
      <c r="K539" s="3" t="s">
        <v>24</v>
      </c>
    </row>
    <row r="540" spans="1:11" ht="42" customHeight="1">
      <c r="A540" s="2" t="s">
        <v>1562</v>
      </c>
      <c r="B540" s="2" t="s">
        <v>1562</v>
      </c>
      <c r="C540" s="2" t="s">
        <v>109</v>
      </c>
      <c r="D540" s="2" t="s">
        <v>18</v>
      </c>
      <c r="E540" s="5" t="s">
        <v>166</v>
      </c>
      <c r="F540" s="3" t="s">
        <v>167</v>
      </c>
      <c r="G540" s="3" t="s">
        <v>21</v>
      </c>
      <c r="H540" s="2" t="s">
        <v>22</v>
      </c>
      <c r="I540" s="2" t="s">
        <v>1563</v>
      </c>
      <c r="J540" s="3" t="str">
        <f>HYPERLINK("https://www.boe.es/gazeta/dias/1830/12/23/pdfs/GMD-1830-156.pdf#page=3","Abrir facsímil")</f>
        <v>Abrir facsímil</v>
      </c>
      <c r="K540" s="3" t="s">
        <v>24</v>
      </c>
    </row>
    <row r="541" spans="1:11" ht="42" customHeight="1">
      <c r="A541" s="2" t="s">
        <v>1564</v>
      </c>
      <c r="B541" s="2" t="s">
        <v>1565</v>
      </c>
      <c r="C541" s="2" t="s">
        <v>109</v>
      </c>
      <c r="D541" s="2" t="s">
        <v>18</v>
      </c>
      <c r="E541" s="5" t="s">
        <v>175</v>
      </c>
      <c r="F541" s="3" t="s">
        <v>176</v>
      </c>
      <c r="G541" s="3" t="s">
        <v>90</v>
      </c>
      <c r="H541" s="2" t="s">
        <v>22</v>
      </c>
      <c r="I541" s="2" t="s">
        <v>1566</v>
      </c>
      <c r="J541" s="3" t="str">
        <f>HYPERLINK("https://www.boe.es/gazeta/dias/1830/12/07/pdfs/GMD-1830-149.pdf#page=4","Abrir facsímil")</f>
        <v>Abrir facsímil</v>
      </c>
      <c r="K541" s="3" t="s">
        <v>24</v>
      </c>
    </row>
    <row r="542" spans="1:11" ht="42" customHeight="1">
      <c r="A542" s="2" t="s">
        <v>1567</v>
      </c>
      <c r="B542" s="2" t="s">
        <v>1567</v>
      </c>
      <c r="C542" s="2" t="s">
        <v>36</v>
      </c>
      <c r="D542" s="2" t="s">
        <v>37</v>
      </c>
      <c r="E542" s="5" t="s">
        <v>224</v>
      </c>
      <c r="F542" s="3" t="s">
        <v>225</v>
      </c>
      <c r="G542" s="3" t="s">
        <v>21</v>
      </c>
      <c r="H542" s="2" t="s">
        <v>22</v>
      </c>
      <c r="I542" s="2" t="s">
        <v>1568</v>
      </c>
      <c r="J542" s="3" t="str">
        <f>HYPERLINK("https://www.boe.es/gazeta/dias/1830/03/04/pdfs/GMD-1830-27.pdf#page=3","Abrir facsímil")</f>
        <v>Abrir facsímil</v>
      </c>
      <c r="K542" s="3" t="s">
        <v>24</v>
      </c>
    </row>
    <row r="543" spans="1:11" ht="42" customHeight="1">
      <c r="A543" s="2" t="s">
        <v>1569</v>
      </c>
      <c r="B543" s="2" t="s">
        <v>1569</v>
      </c>
      <c r="C543" s="2" t="s">
        <v>36</v>
      </c>
      <c r="D543" s="2" t="s">
        <v>37</v>
      </c>
      <c r="E543" s="5" t="s">
        <v>357</v>
      </c>
      <c r="F543" s="3" t="s">
        <v>358</v>
      </c>
      <c r="G543" s="3" t="s">
        <v>980</v>
      </c>
      <c r="H543" s="2" t="s">
        <v>22</v>
      </c>
      <c r="I543" s="2" t="s">
        <v>1570</v>
      </c>
      <c r="J543" s="3" t="str">
        <f>HYPERLINK("https://www.boe.es/gazeta/dias/1830/05/08/pdfs/GMD-1830-55.pdf#page=3","Abrir facsímil")</f>
        <v>Abrir facsímil</v>
      </c>
      <c r="K543" s="3" t="s">
        <v>24</v>
      </c>
    </row>
    <row r="544" spans="1:11" ht="42" customHeight="1">
      <c r="A544" s="2" t="s">
        <v>1571</v>
      </c>
      <c r="B544" s="2" t="s">
        <v>1572</v>
      </c>
      <c r="C544" s="2" t="s">
        <v>43</v>
      </c>
      <c r="D544" s="2" t="s">
        <v>44</v>
      </c>
      <c r="E544" s="5" t="s">
        <v>637</v>
      </c>
      <c r="F544" s="3" t="s">
        <v>638</v>
      </c>
      <c r="G544" s="3" t="s">
        <v>21</v>
      </c>
      <c r="H544" s="2" t="s">
        <v>22</v>
      </c>
      <c r="I544" s="2" t="s">
        <v>1573</v>
      </c>
      <c r="J544" s="3" t="str">
        <f>HYPERLINK("https://www.boe.es/gazeta/dias/1830/08/28/pdfs/GMD-1830-104.pdf#page=3","Abrir facsímil")</f>
        <v>Abrir facsímil</v>
      </c>
      <c r="K544" s="3" t="s">
        <v>24</v>
      </c>
    </row>
    <row r="545" spans="1:11" ht="42" customHeight="1">
      <c r="A545" s="2" t="s">
        <v>1574</v>
      </c>
      <c r="B545" s="2" t="s">
        <v>1574</v>
      </c>
      <c r="C545" s="2" t="s">
        <v>109</v>
      </c>
      <c r="D545" s="2" t="s">
        <v>18</v>
      </c>
      <c r="E545" s="5" t="s">
        <v>375</v>
      </c>
      <c r="F545" s="3" t="s">
        <v>376</v>
      </c>
      <c r="G545" s="3" t="s">
        <v>90</v>
      </c>
      <c r="H545" s="2" t="s">
        <v>22</v>
      </c>
      <c r="I545" s="2" t="s">
        <v>1575</v>
      </c>
      <c r="J545" s="3" t="str">
        <f>HYPERLINK("https://www.boe.es/gazeta/dias/1830/01/02/pdfs/GMD-1830-1.pdf#page=4","Abrir facsímil")</f>
        <v>Abrir facsímil</v>
      </c>
      <c r="K545" s="3" t="s">
        <v>24</v>
      </c>
    </row>
    <row r="546" spans="1:11" ht="42" customHeight="1">
      <c r="A546" s="2" t="s">
        <v>1576</v>
      </c>
      <c r="B546" s="2" t="s">
        <v>1577</v>
      </c>
      <c r="C546" s="2" t="s">
        <v>36</v>
      </c>
      <c r="D546" s="2" t="s">
        <v>37</v>
      </c>
      <c r="E546" s="5" t="s">
        <v>263</v>
      </c>
      <c r="F546" s="3" t="s">
        <v>264</v>
      </c>
      <c r="G546" s="3" t="s">
        <v>90</v>
      </c>
      <c r="H546" s="2" t="s">
        <v>22</v>
      </c>
      <c r="I546" s="2" t="s">
        <v>1578</v>
      </c>
      <c r="J546" s="3" t="str">
        <f>HYPERLINK("https://www.boe.es/gazeta/dias/1830/07/03/pdfs/GMD-1830-80.pdf#page=4","Abrir facsímil")</f>
        <v>Abrir facsímil</v>
      </c>
      <c r="K546" s="3" t="s">
        <v>24</v>
      </c>
    </row>
    <row r="547" spans="1:11" ht="42" customHeight="1">
      <c r="A547" s="2" t="s">
        <v>1579</v>
      </c>
      <c r="B547" s="2" t="s">
        <v>1580</v>
      </c>
      <c r="C547" s="2" t="s">
        <v>84</v>
      </c>
      <c r="D547" s="2" t="s">
        <v>18</v>
      </c>
      <c r="E547" s="5" t="s">
        <v>45</v>
      </c>
      <c r="F547" s="3" t="s">
        <v>46</v>
      </c>
      <c r="G547" s="3" t="s">
        <v>90</v>
      </c>
      <c r="H547" s="2" t="s">
        <v>22</v>
      </c>
      <c r="I547" s="2" t="s">
        <v>1581</v>
      </c>
      <c r="J547" s="3" t="str">
        <f>HYPERLINK("https://www.boe.es/gazeta/dias/1830/01/05/pdfs/GMD-1830-2.pdf#page=4","Abrir facsímil")</f>
        <v>Abrir facsímil</v>
      </c>
      <c r="K547" s="3" t="s">
        <v>24</v>
      </c>
    </row>
    <row r="548" spans="1:11" ht="42" customHeight="1">
      <c r="A548" s="2" t="s">
        <v>1582</v>
      </c>
      <c r="B548" s="2" t="s">
        <v>1583</v>
      </c>
      <c r="C548" s="2" t="s">
        <v>17</v>
      </c>
      <c r="D548" s="2" t="s">
        <v>18</v>
      </c>
      <c r="E548" s="5" t="s">
        <v>499</v>
      </c>
      <c r="F548" s="3" t="s">
        <v>500</v>
      </c>
      <c r="G548" s="3" t="s">
        <v>21</v>
      </c>
      <c r="H548" s="2" t="s">
        <v>22</v>
      </c>
      <c r="I548" s="2" t="s">
        <v>1584</v>
      </c>
      <c r="J548" s="3" t="str">
        <f>HYPERLINK("https://www.boe.es/gazeta/dias/1830/04/03/pdfs/GMD-1830-40.pdf#page=3","Abrir facsímil")</f>
        <v>Abrir facsímil</v>
      </c>
      <c r="K548" s="3" t="s">
        <v>24</v>
      </c>
    </row>
    <row r="549" spans="1:11" ht="42" customHeight="1">
      <c r="A549" s="2" t="s">
        <v>1585</v>
      </c>
      <c r="B549" s="2" t="s">
        <v>1586</v>
      </c>
      <c r="C549" s="2" t="s">
        <v>17</v>
      </c>
      <c r="D549" s="2" t="s">
        <v>18</v>
      </c>
      <c r="E549" s="5" t="s">
        <v>333</v>
      </c>
      <c r="F549" s="3" t="s">
        <v>334</v>
      </c>
      <c r="G549" s="3" t="s">
        <v>30</v>
      </c>
      <c r="H549" s="2" t="s">
        <v>22</v>
      </c>
      <c r="I549" s="2" t="s">
        <v>1587</v>
      </c>
      <c r="J549" s="3" t="str">
        <f>HYPERLINK("https://www.boe.es/gazeta/dias/1830/06/08/pdfs/GMD-1830-69.pdf#page=2","Abrir facsímil")</f>
        <v>Abrir facsímil</v>
      </c>
      <c r="K549" s="3" t="s">
        <v>24</v>
      </c>
    </row>
    <row r="550" spans="1:11" ht="42" customHeight="1">
      <c r="A550" s="2" t="s">
        <v>1588</v>
      </c>
      <c r="B550" s="2" t="s">
        <v>1588</v>
      </c>
      <c r="C550" s="2" t="s">
        <v>68</v>
      </c>
      <c r="D550" s="2" t="s">
        <v>18</v>
      </c>
      <c r="E550" s="5" t="s">
        <v>1276</v>
      </c>
      <c r="F550" s="3" t="s">
        <v>1277</v>
      </c>
      <c r="G550" s="3" t="s">
        <v>21</v>
      </c>
      <c r="H550" s="2" t="s">
        <v>22</v>
      </c>
      <c r="I550" s="2" t="s">
        <v>1589</v>
      </c>
      <c r="J550" s="3" t="str">
        <f>HYPERLINK("https://www.boe.es/gazeta/dias/1830/02/11/pdfs/GMD-1830-18.pdf#page=3","Abrir facsímil")</f>
        <v>Abrir facsímil</v>
      </c>
      <c r="K550" s="3" t="s">
        <v>24</v>
      </c>
    </row>
    <row r="551" spans="1:11" ht="42" customHeight="1">
      <c r="A551" s="2" t="s">
        <v>1588</v>
      </c>
      <c r="B551" s="2" t="s">
        <v>1588</v>
      </c>
      <c r="C551" s="2" t="s">
        <v>17</v>
      </c>
      <c r="D551" s="2" t="s">
        <v>18</v>
      </c>
      <c r="E551" s="5" t="s">
        <v>1319</v>
      </c>
      <c r="F551" s="3" t="s">
        <v>1320</v>
      </c>
      <c r="G551" s="3" t="s">
        <v>21</v>
      </c>
      <c r="H551" s="2" t="s">
        <v>22</v>
      </c>
      <c r="I551" s="2" t="s">
        <v>1590</v>
      </c>
      <c r="J551" s="3" t="str">
        <f>HYPERLINK("https://www.boe.es/gazeta/dias/1830/08/21/pdfs/GMD-1830-101.pdf#page=3","Abrir facsímil")</f>
        <v>Abrir facsímil</v>
      </c>
      <c r="K551" s="3" t="s">
        <v>24</v>
      </c>
    </row>
    <row r="552" spans="1:11" ht="42" customHeight="1">
      <c r="A552" s="2" t="s">
        <v>1591</v>
      </c>
      <c r="B552" s="2" t="s">
        <v>1591</v>
      </c>
      <c r="C552" s="2" t="s">
        <v>36</v>
      </c>
      <c r="D552" s="2" t="s">
        <v>37</v>
      </c>
      <c r="E552" s="5" t="s">
        <v>260</v>
      </c>
      <c r="F552" s="3" t="s">
        <v>261</v>
      </c>
      <c r="G552" s="3" t="s">
        <v>21</v>
      </c>
      <c r="H552" s="2" t="s">
        <v>22</v>
      </c>
      <c r="I552" s="2" t="s">
        <v>1592</v>
      </c>
      <c r="J552" s="3" t="str">
        <f>HYPERLINK("https://www.boe.es/gazeta/dias/1830/02/02/pdfs/GMD-1830-14.pdf#page=3","Abrir facsímil")</f>
        <v>Abrir facsímil</v>
      </c>
      <c r="K552" s="3" t="s">
        <v>24</v>
      </c>
    </row>
    <row r="553" spans="1:11" ht="42" customHeight="1">
      <c r="A553" s="2" t="s">
        <v>1593</v>
      </c>
      <c r="B553" s="2" t="s">
        <v>1594</v>
      </c>
      <c r="C553" s="2" t="s">
        <v>36</v>
      </c>
      <c r="D553" s="2" t="s">
        <v>37</v>
      </c>
      <c r="E553" s="5" t="s">
        <v>1053</v>
      </c>
      <c r="F553" s="3" t="s">
        <v>1054</v>
      </c>
      <c r="G553" s="3" t="s">
        <v>90</v>
      </c>
      <c r="H553" s="2" t="s">
        <v>22</v>
      </c>
      <c r="I553" s="2" t="s">
        <v>1595</v>
      </c>
      <c r="J553" s="3" t="str">
        <f>HYPERLINK("https://www.boe.es/gazeta/dias/1830/05/11/pdfs/GMD-1830-57.pdf#page=4","Abrir facsímil")</f>
        <v>Abrir facsímil</v>
      </c>
      <c r="K553" s="3" t="s">
        <v>24</v>
      </c>
    </row>
    <row r="554" spans="1:11" ht="42" customHeight="1">
      <c r="A554" s="2" t="s">
        <v>1596</v>
      </c>
      <c r="B554" s="2" t="s">
        <v>1597</v>
      </c>
      <c r="C554" s="2" t="s">
        <v>36</v>
      </c>
      <c r="D554" s="2" t="s">
        <v>37</v>
      </c>
      <c r="E554" s="5" t="s">
        <v>289</v>
      </c>
      <c r="F554" s="3" t="s">
        <v>290</v>
      </c>
      <c r="G554" s="3" t="s">
        <v>90</v>
      </c>
      <c r="H554" s="2" t="s">
        <v>22</v>
      </c>
      <c r="I554" s="2" t="s">
        <v>1598</v>
      </c>
      <c r="J554" s="3" t="str">
        <f>HYPERLINK("https://www.boe.es/gazeta/dias/1830/07/06/pdfs/GMD-1830-81.pdf#page=4","Abrir facsímil")</f>
        <v>Abrir facsímil</v>
      </c>
      <c r="K554" s="3" t="s">
        <v>24</v>
      </c>
    </row>
    <row r="555" spans="1:11" ht="42" customHeight="1">
      <c r="A555" s="2" t="s">
        <v>1599</v>
      </c>
      <c r="B555" s="2" t="s">
        <v>1600</v>
      </c>
      <c r="C555" s="2" t="s">
        <v>17</v>
      </c>
      <c r="D555" s="2" t="s">
        <v>18</v>
      </c>
      <c r="E555" s="5" t="s">
        <v>648</v>
      </c>
      <c r="F555" s="3" t="s">
        <v>649</v>
      </c>
      <c r="G555" s="3" t="s">
        <v>90</v>
      </c>
      <c r="H555" s="2" t="s">
        <v>22</v>
      </c>
      <c r="I555" s="2" t="s">
        <v>1601</v>
      </c>
      <c r="J555" s="3" t="str">
        <f>HYPERLINK("https://www.boe.es/gazeta/dias/1830/09/11/pdfs/GMD-1830-110.pdf#page=4","Abrir facsímil")</f>
        <v>Abrir facsímil</v>
      </c>
      <c r="K555" s="3" t="s">
        <v>24</v>
      </c>
    </row>
    <row r="556" spans="1:11" ht="42" customHeight="1">
      <c r="A556" s="2" t="s">
        <v>1602</v>
      </c>
      <c r="B556" s="2" t="s">
        <v>1603</v>
      </c>
      <c r="C556" s="2" t="s">
        <v>68</v>
      </c>
      <c r="D556" s="2" t="s">
        <v>18</v>
      </c>
      <c r="E556" s="5" t="s">
        <v>88</v>
      </c>
      <c r="F556" s="3" t="s">
        <v>89</v>
      </c>
      <c r="G556" s="3" t="s">
        <v>929</v>
      </c>
      <c r="H556" s="2" t="s">
        <v>22</v>
      </c>
      <c r="I556" s="2" t="s">
        <v>1604</v>
      </c>
      <c r="J556" s="3" t="str">
        <f>HYPERLINK("https://www.boe.es/gazeta/dias/1830/04/01/pdfs/GMD-1830-39.pdf#page=6","Abrir facsímil")</f>
        <v>Abrir facsímil</v>
      </c>
      <c r="K556" s="3" t="s">
        <v>24</v>
      </c>
    </row>
    <row r="557" spans="1:11" ht="42" customHeight="1">
      <c r="A557" s="2" t="s">
        <v>1605</v>
      </c>
      <c r="B557" s="2" t="s">
        <v>1605</v>
      </c>
      <c r="C557" s="2" t="s">
        <v>36</v>
      </c>
      <c r="D557" s="2" t="s">
        <v>37</v>
      </c>
      <c r="E557" s="5" t="s">
        <v>361</v>
      </c>
      <c r="F557" s="3" t="s">
        <v>362</v>
      </c>
      <c r="G557" s="3" t="s">
        <v>90</v>
      </c>
      <c r="H557" s="2" t="s">
        <v>22</v>
      </c>
      <c r="I557" s="2" t="s">
        <v>1606</v>
      </c>
      <c r="J557" s="3" t="str">
        <f>HYPERLINK("https://www.boe.es/gazeta/dias/1830/04/27/pdfs/GMD-1830-50.pdf#page=4","Abrir facsímil")</f>
        <v>Abrir facsímil</v>
      </c>
      <c r="K557" s="3" t="s">
        <v>24</v>
      </c>
    </row>
    <row r="558" spans="1:11" ht="42" customHeight="1">
      <c r="A558" s="2" t="s">
        <v>1605</v>
      </c>
      <c r="B558" s="2" t="s">
        <v>1605</v>
      </c>
      <c r="C558" s="2" t="s">
        <v>36</v>
      </c>
      <c r="D558" s="2" t="s">
        <v>37</v>
      </c>
      <c r="E558" s="5" t="s">
        <v>106</v>
      </c>
      <c r="F558" s="3" t="s">
        <v>107</v>
      </c>
      <c r="G558" s="3" t="s">
        <v>21</v>
      </c>
      <c r="H558" s="2" t="s">
        <v>22</v>
      </c>
      <c r="I558" s="2" t="s">
        <v>1607</v>
      </c>
      <c r="J558" s="3" t="str">
        <f>HYPERLINK("https://www.boe.es/gazeta/dias/1830/09/14/pdfs/GMD-1830-111.pdf#page=3","Abrir facsímil")</f>
        <v>Abrir facsímil</v>
      </c>
      <c r="K558" s="3" t="s">
        <v>24</v>
      </c>
    </row>
    <row r="559" spans="1:11" ht="42" customHeight="1">
      <c r="A559" s="2" t="s">
        <v>1605</v>
      </c>
      <c r="B559" s="2" t="s">
        <v>1605</v>
      </c>
      <c r="C559" s="2" t="s">
        <v>36</v>
      </c>
      <c r="D559" s="2" t="s">
        <v>37</v>
      </c>
      <c r="E559" s="5" t="s">
        <v>114</v>
      </c>
      <c r="F559" s="3" t="s">
        <v>115</v>
      </c>
      <c r="G559" s="3" t="s">
        <v>21</v>
      </c>
      <c r="H559" s="2" t="s">
        <v>22</v>
      </c>
      <c r="I559" s="2" t="s">
        <v>1608</v>
      </c>
      <c r="J559" s="3" t="str">
        <f>HYPERLINK("https://www.boe.es/gazeta/dias/1830/11/30/pdfs/GMD-1830-146.pdf#page=3","Abrir facsímil")</f>
        <v>Abrir facsímil</v>
      </c>
      <c r="K559" s="3" t="s">
        <v>24</v>
      </c>
    </row>
    <row r="560" spans="1:11" ht="42" customHeight="1">
      <c r="A560" s="2" t="s">
        <v>1609</v>
      </c>
      <c r="B560" s="2" t="s">
        <v>1610</v>
      </c>
      <c r="C560" s="2" t="s">
        <v>43</v>
      </c>
      <c r="D560" s="2" t="s">
        <v>44</v>
      </c>
      <c r="E560" s="5" t="s">
        <v>648</v>
      </c>
      <c r="F560" s="3" t="s">
        <v>649</v>
      </c>
      <c r="G560" s="3" t="s">
        <v>30</v>
      </c>
      <c r="H560" s="2" t="s">
        <v>22</v>
      </c>
      <c r="I560" s="2" t="s">
        <v>1611</v>
      </c>
      <c r="J560" s="3" t="str">
        <f>HYPERLINK("https://www.boe.es/gazeta/dias/1830/09/11/pdfs/GMD-1830-110.pdf#page=2","Abrir facsímil")</f>
        <v>Abrir facsímil</v>
      </c>
      <c r="K560" s="3" t="s">
        <v>24</v>
      </c>
    </row>
    <row r="561" spans="1:11" ht="42" customHeight="1">
      <c r="A561" s="2" t="s">
        <v>1612</v>
      </c>
      <c r="B561" s="2" t="s">
        <v>1613</v>
      </c>
      <c r="C561" s="2" t="s">
        <v>36</v>
      </c>
      <c r="D561" s="2" t="s">
        <v>37</v>
      </c>
      <c r="E561" s="5" t="s">
        <v>1614</v>
      </c>
      <c r="F561" s="3" t="s">
        <v>1615</v>
      </c>
      <c r="G561" s="3" t="s">
        <v>90</v>
      </c>
      <c r="H561" s="2" t="s">
        <v>22</v>
      </c>
      <c r="I561" s="2" t="s">
        <v>1616</v>
      </c>
      <c r="J561" s="3" t="str">
        <f>HYPERLINK("https://www.boe.es/gazeta/dias/1830/08/10/pdfs/GMD-1830-96.pdf#page=4","Abrir facsímil")</f>
        <v>Abrir facsímil</v>
      </c>
      <c r="K561" s="3" t="s">
        <v>24</v>
      </c>
    </row>
    <row r="562" spans="1:11" ht="42" customHeight="1">
      <c r="A562" s="2" t="s">
        <v>1617</v>
      </c>
      <c r="B562" s="2" t="s">
        <v>1618</v>
      </c>
      <c r="C562" s="2" t="s">
        <v>84</v>
      </c>
      <c r="D562" s="2" t="s">
        <v>18</v>
      </c>
      <c r="E562" s="5" t="s">
        <v>479</v>
      </c>
      <c r="F562" s="3" t="s">
        <v>480</v>
      </c>
      <c r="G562" s="3" t="s">
        <v>90</v>
      </c>
      <c r="H562" s="2" t="s">
        <v>31</v>
      </c>
      <c r="I562" s="2" t="s">
        <v>1619</v>
      </c>
      <c r="J562" s="3" t="str">
        <f>HYPERLINK("https://www.boe.es/gazeta/dias/1830/03/25/pdfs/GMD-1830-36.pdf#page=4","Abrir facsímil")</f>
        <v>Abrir facsímil</v>
      </c>
      <c r="K562" s="3" t="s">
        <v>33</v>
      </c>
    </row>
    <row r="563" spans="1:11" ht="42" customHeight="1">
      <c r="A563" s="2" t="s">
        <v>1620</v>
      </c>
      <c r="B563" s="2" t="s">
        <v>1621</v>
      </c>
      <c r="C563" s="2" t="s">
        <v>84</v>
      </c>
      <c r="D563" s="2" t="s">
        <v>18</v>
      </c>
      <c r="E563" s="5" t="s">
        <v>1622</v>
      </c>
      <c r="F563" s="3" t="s">
        <v>1623</v>
      </c>
      <c r="G563" s="3" t="s">
        <v>21</v>
      </c>
      <c r="H563" s="2" t="s">
        <v>22</v>
      </c>
      <c r="I563" s="2" t="s">
        <v>1624</v>
      </c>
      <c r="J563" s="3" t="str">
        <f>HYPERLINK("https://www.boe.es/gazeta/dias/1830/12/18/pdfs/GMD-1830-154.pdf#page=3","Abrir facsímil")</f>
        <v>Abrir facsímil</v>
      </c>
      <c r="K563" s="3" t="s">
        <v>24</v>
      </c>
    </row>
    <row r="564" spans="1:11" ht="42" customHeight="1">
      <c r="A564" s="2" t="s">
        <v>1625</v>
      </c>
      <c r="B564" s="2" t="s">
        <v>1626</v>
      </c>
      <c r="C564" s="2" t="s">
        <v>36</v>
      </c>
      <c r="D564" s="2" t="s">
        <v>37</v>
      </c>
      <c r="E564" s="5" t="s">
        <v>1627</v>
      </c>
      <c r="F564" s="3" t="s">
        <v>1628</v>
      </c>
      <c r="G564" s="3" t="s">
        <v>90</v>
      </c>
      <c r="H564" s="2" t="s">
        <v>22</v>
      </c>
      <c r="I564" s="2" t="s">
        <v>1629</v>
      </c>
      <c r="J564" s="3" t="str">
        <f>HYPERLINK("https://www.boe.es/gazeta/dias/1830/04/29/pdfs/GMD-1830-51.pdf#page=4","Abrir facsímil")</f>
        <v>Abrir facsímil</v>
      </c>
      <c r="K564" s="3" t="s">
        <v>24</v>
      </c>
    </row>
    <row r="565" spans="1:11" ht="42" customHeight="1">
      <c r="A565" s="2" t="s">
        <v>1630</v>
      </c>
      <c r="B565" s="2" t="s">
        <v>1631</v>
      </c>
      <c r="C565" s="2" t="s">
        <v>68</v>
      </c>
      <c r="D565" s="2" t="s">
        <v>18</v>
      </c>
      <c r="E565" s="5" t="s">
        <v>333</v>
      </c>
      <c r="F565" s="3" t="s">
        <v>334</v>
      </c>
      <c r="G565" s="3" t="s">
        <v>30</v>
      </c>
      <c r="H565" s="2" t="s">
        <v>22</v>
      </c>
      <c r="I565" s="2" t="s">
        <v>1632</v>
      </c>
      <c r="J565" s="3" t="str">
        <f>HYPERLINK("https://www.boe.es/gazeta/dias/1830/06/08/pdfs/GMD-1830-69.pdf#page=2","Abrir facsímil")</f>
        <v>Abrir facsímil</v>
      </c>
      <c r="K565" s="3" t="s">
        <v>24</v>
      </c>
    </row>
    <row r="566" spans="1:11" ht="42" customHeight="1">
      <c r="A566" s="2" t="s">
        <v>1633</v>
      </c>
      <c r="B566" s="2" t="s">
        <v>1633</v>
      </c>
      <c r="C566" s="2" t="s">
        <v>43</v>
      </c>
      <c r="D566" s="2" t="s">
        <v>44</v>
      </c>
      <c r="E566" s="5" t="s">
        <v>45</v>
      </c>
      <c r="F566" s="3" t="s">
        <v>46</v>
      </c>
      <c r="G566" s="3" t="s">
        <v>30</v>
      </c>
      <c r="H566" s="2" t="s">
        <v>22</v>
      </c>
      <c r="I566" s="2" t="s">
        <v>1634</v>
      </c>
      <c r="J566" s="3" t="str">
        <f>HYPERLINK("https://www.boe.es/gazeta/dias/1830/01/05/pdfs/GMD-1830-2.pdf#page=2","Abrir facsímil")</f>
        <v>Abrir facsímil</v>
      </c>
      <c r="K566" s="3" t="s">
        <v>24</v>
      </c>
    </row>
    <row r="567" spans="1:11" ht="42" customHeight="1">
      <c r="A567" s="2" t="s">
        <v>1635</v>
      </c>
      <c r="B567" s="2" t="s">
        <v>1635</v>
      </c>
      <c r="C567" s="2" t="s">
        <v>36</v>
      </c>
      <c r="D567" s="2" t="s">
        <v>37</v>
      </c>
      <c r="E567" s="5" t="s">
        <v>1627</v>
      </c>
      <c r="F567" s="3" t="s">
        <v>1628</v>
      </c>
      <c r="G567" s="3" t="s">
        <v>21</v>
      </c>
      <c r="H567" s="2" t="s">
        <v>22</v>
      </c>
      <c r="I567" s="2" t="s">
        <v>1636</v>
      </c>
      <c r="J567" s="3" t="str">
        <f>HYPERLINK("https://www.boe.es/gazeta/dias/1830/04/29/pdfs/GMD-1830-51.pdf#page=3","Abrir facsímil")</f>
        <v>Abrir facsímil</v>
      </c>
      <c r="K567" s="3" t="s">
        <v>24</v>
      </c>
    </row>
    <row r="568" spans="1:11" ht="42" customHeight="1">
      <c r="A568" s="2" t="s">
        <v>1635</v>
      </c>
      <c r="B568" s="2" t="s">
        <v>1635</v>
      </c>
      <c r="C568" s="2" t="s">
        <v>17</v>
      </c>
      <c r="D568" s="2" t="s">
        <v>18</v>
      </c>
      <c r="E568" s="5" t="s">
        <v>276</v>
      </c>
      <c r="F568" s="3" t="s">
        <v>277</v>
      </c>
      <c r="G568" s="3" t="s">
        <v>21</v>
      </c>
      <c r="H568" s="2" t="s">
        <v>22</v>
      </c>
      <c r="I568" s="2" t="s">
        <v>1637</v>
      </c>
      <c r="J568" s="3" t="str">
        <f>HYPERLINK("https://www.boe.es/gazeta/dias/1830/06/05/pdfs/GMD-1830-68.pdf#page=3","Abrir facsímil")</f>
        <v>Abrir facsímil</v>
      </c>
      <c r="K568" s="3" t="s">
        <v>24</v>
      </c>
    </row>
    <row r="569" spans="1:11" ht="42" customHeight="1">
      <c r="A569" s="2" t="s">
        <v>1635</v>
      </c>
      <c r="B569" s="2" t="s">
        <v>1635</v>
      </c>
      <c r="C569" s="2" t="s">
        <v>36</v>
      </c>
      <c r="D569" s="2" t="s">
        <v>37</v>
      </c>
      <c r="E569" s="5" t="s">
        <v>370</v>
      </c>
      <c r="F569" s="3" t="s">
        <v>371</v>
      </c>
      <c r="G569" s="3" t="s">
        <v>21</v>
      </c>
      <c r="H569" s="2" t="s">
        <v>22</v>
      </c>
      <c r="I569" s="2" t="s">
        <v>1638</v>
      </c>
      <c r="J569" s="3" t="str">
        <f>HYPERLINK("https://www.boe.es/gazeta/dias/1830/10/14/pdfs/GMD-1830-124.pdf#page=3","Abrir facsímil")</f>
        <v>Abrir facsímil</v>
      </c>
      <c r="K569" s="3" t="s">
        <v>24</v>
      </c>
    </row>
    <row r="570" spans="1:11" ht="42" customHeight="1">
      <c r="A570" s="2" t="s">
        <v>1635</v>
      </c>
      <c r="B570" s="2" t="s">
        <v>1635</v>
      </c>
      <c r="C570" s="2" t="s">
        <v>36</v>
      </c>
      <c r="D570" s="2" t="s">
        <v>37</v>
      </c>
      <c r="E570" s="5" t="s">
        <v>1639</v>
      </c>
      <c r="F570" s="3" t="s">
        <v>1640</v>
      </c>
      <c r="G570" s="3" t="s">
        <v>52</v>
      </c>
      <c r="H570" s="2" t="s">
        <v>22</v>
      </c>
      <c r="I570" s="2" t="s">
        <v>1641</v>
      </c>
      <c r="J570" s="3" t="str">
        <f>HYPERLINK("https://www.boe.es/gazeta/dias/1830/12/16/pdfs/GMD-1830-153.pdf#page=1","Abrir facsímil")</f>
        <v>Abrir facsímil</v>
      </c>
      <c r="K570" s="3" t="s">
        <v>24</v>
      </c>
    </row>
    <row r="571" spans="1:11" ht="42" customHeight="1">
      <c r="A571" s="2" t="s">
        <v>1635</v>
      </c>
      <c r="B571" s="2" t="s">
        <v>1635</v>
      </c>
      <c r="C571" s="2" t="s">
        <v>36</v>
      </c>
      <c r="D571" s="2" t="s">
        <v>37</v>
      </c>
      <c r="E571" s="5" t="s">
        <v>166</v>
      </c>
      <c r="F571" s="3" t="s">
        <v>167</v>
      </c>
      <c r="G571" s="3" t="s">
        <v>21</v>
      </c>
      <c r="H571" s="2" t="s">
        <v>22</v>
      </c>
      <c r="I571" s="2" t="s">
        <v>1642</v>
      </c>
      <c r="J571" s="3" t="str">
        <f>HYPERLINK("https://www.boe.es/gazeta/dias/1830/12/23/pdfs/GMD-1830-156.pdf#page=3","Abrir facsímil")</f>
        <v>Abrir facsímil</v>
      </c>
      <c r="K571" s="3" t="s">
        <v>24</v>
      </c>
    </row>
    <row r="572" spans="1:11" ht="42" customHeight="1">
      <c r="A572" s="2" t="s">
        <v>1635</v>
      </c>
      <c r="B572" s="2" t="s">
        <v>1635</v>
      </c>
      <c r="C572" s="2" t="s">
        <v>17</v>
      </c>
      <c r="D572" s="2" t="s">
        <v>18</v>
      </c>
      <c r="E572" s="5" t="s">
        <v>772</v>
      </c>
      <c r="F572" s="3" t="s">
        <v>773</v>
      </c>
      <c r="G572" s="3" t="s">
        <v>30</v>
      </c>
      <c r="H572" s="2" t="s">
        <v>22</v>
      </c>
      <c r="I572" s="2" t="s">
        <v>1643</v>
      </c>
      <c r="J572" s="3" t="str">
        <f>HYPERLINK("https://www.boe.es/gazeta/dias/1830/12/25/pdfs/GMD-1830-157.pdf#page=2","Abrir facsímil")</f>
        <v>Abrir facsímil</v>
      </c>
      <c r="K572" s="3" t="s">
        <v>24</v>
      </c>
    </row>
    <row r="573" spans="1:11" ht="42" customHeight="1">
      <c r="A573" s="2" t="s">
        <v>1644</v>
      </c>
      <c r="B573" s="2" t="s">
        <v>1645</v>
      </c>
      <c r="C573" s="2" t="s">
        <v>36</v>
      </c>
      <c r="D573" s="2" t="s">
        <v>37</v>
      </c>
      <c r="E573" s="5" t="s">
        <v>260</v>
      </c>
      <c r="F573" s="3" t="s">
        <v>261</v>
      </c>
      <c r="G573" s="3" t="s">
        <v>30</v>
      </c>
      <c r="H573" s="2" t="s">
        <v>22</v>
      </c>
      <c r="I573" s="2" t="s">
        <v>1646</v>
      </c>
      <c r="J573" s="3" t="str">
        <f>HYPERLINK("https://www.boe.es/gazeta/dias/1830/02/02/pdfs/GMD-1830-14.pdf#page=2","Abrir facsímil")</f>
        <v>Abrir facsímil</v>
      </c>
      <c r="K573" s="3" t="s">
        <v>24</v>
      </c>
    </row>
    <row r="574" spans="1:11" ht="42" customHeight="1">
      <c r="A574" s="2" t="s">
        <v>1647</v>
      </c>
      <c r="B574" s="2" t="s">
        <v>1647</v>
      </c>
      <c r="C574" s="2" t="s">
        <v>43</v>
      </c>
      <c r="D574" s="2" t="s">
        <v>44</v>
      </c>
      <c r="E574" s="5" t="s">
        <v>263</v>
      </c>
      <c r="F574" s="3" t="s">
        <v>264</v>
      </c>
      <c r="G574" s="3" t="s">
        <v>90</v>
      </c>
      <c r="H574" s="2" t="s">
        <v>22</v>
      </c>
      <c r="I574" s="2" t="s">
        <v>1648</v>
      </c>
      <c r="J574" s="3" t="str">
        <f>HYPERLINK("https://www.boe.es/gazeta/dias/1830/07/03/pdfs/GMD-1830-80.pdf#page=4","Abrir facsímil")</f>
        <v>Abrir facsímil</v>
      </c>
      <c r="K574" s="3" t="s">
        <v>24</v>
      </c>
    </row>
    <row r="575" spans="1:11" ht="42" customHeight="1">
      <c r="A575" s="2" t="s">
        <v>1649</v>
      </c>
      <c r="B575" s="2" t="s">
        <v>1650</v>
      </c>
      <c r="C575" s="2" t="s">
        <v>84</v>
      </c>
      <c r="D575" s="2" t="s">
        <v>18</v>
      </c>
      <c r="E575" s="5" t="s">
        <v>624</v>
      </c>
      <c r="F575" s="3" t="s">
        <v>625</v>
      </c>
      <c r="G575" s="3" t="s">
        <v>90</v>
      </c>
      <c r="H575" s="2" t="s">
        <v>22</v>
      </c>
      <c r="I575" s="2" t="s">
        <v>1651</v>
      </c>
      <c r="J575" s="3" t="str">
        <f>HYPERLINK("https://www.boe.es/gazeta/dias/1830/09/09/pdfs/GMD-1830-109.pdf#page=4","Abrir facsímil")</f>
        <v>Abrir facsímil</v>
      </c>
      <c r="K575" s="3" t="s">
        <v>24</v>
      </c>
    </row>
    <row r="576" spans="1:11" ht="42" customHeight="1">
      <c r="A576" s="2" t="s">
        <v>1652</v>
      </c>
      <c r="B576" s="2" t="s">
        <v>1652</v>
      </c>
      <c r="C576" s="2" t="s">
        <v>36</v>
      </c>
      <c r="D576" s="2" t="s">
        <v>37</v>
      </c>
      <c r="E576" s="5" t="s">
        <v>329</v>
      </c>
      <c r="F576" s="3" t="s">
        <v>330</v>
      </c>
      <c r="G576" s="3" t="s">
        <v>21</v>
      </c>
      <c r="H576" s="2" t="s">
        <v>22</v>
      </c>
      <c r="I576" s="2" t="s">
        <v>1653</v>
      </c>
      <c r="J576" s="3" t="str">
        <f>HYPERLINK("https://www.boe.es/gazeta/dias/1830/01/14/pdfs/GMD-1830-6.pdf#page=3","Abrir facsímil")</f>
        <v>Abrir facsímil</v>
      </c>
      <c r="K576" s="3" t="s">
        <v>24</v>
      </c>
    </row>
    <row r="577" spans="1:11" ht="42" customHeight="1">
      <c r="A577" s="2" t="s">
        <v>1654</v>
      </c>
      <c r="B577" s="2" t="s">
        <v>1655</v>
      </c>
      <c r="C577" s="2" t="s">
        <v>68</v>
      </c>
      <c r="D577" s="2" t="s">
        <v>18</v>
      </c>
      <c r="E577" s="5" t="s">
        <v>185</v>
      </c>
      <c r="F577" s="3" t="s">
        <v>186</v>
      </c>
      <c r="G577" s="3" t="s">
        <v>187</v>
      </c>
      <c r="H577" s="2" t="s">
        <v>22</v>
      </c>
      <c r="I577" s="2" t="s">
        <v>1656</v>
      </c>
      <c r="J577" s="3" t="str">
        <f>HYPERLINK("https://www.boe.es/gazeta/dias/1830/01/12/pdfs/GMD-1830-5.pdf#page=3","Abrir facsímil")</f>
        <v>Abrir facsímil</v>
      </c>
      <c r="K577" s="3" t="s">
        <v>24</v>
      </c>
    </row>
    <row r="578" spans="1:11" ht="42" customHeight="1">
      <c r="A578" s="2" t="s">
        <v>1657</v>
      </c>
      <c r="B578" s="2" t="s">
        <v>1658</v>
      </c>
      <c r="C578" s="2" t="s">
        <v>84</v>
      </c>
      <c r="D578" s="2" t="s">
        <v>18</v>
      </c>
      <c r="E578" s="5" t="s">
        <v>45</v>
      </c>
      <c r="F578" s="3" t="s">
        <v>46</v>
      </c>
      <c r="G578" s="3" t="s">
        <v>21</v>
      </c>
      <c r="H578" s="2" t="s">
        <v>31</v>
      </c>
      <c r="I578" s="2" t="s">
        <v>1659</v>
      </c>
      <c r="J578" s="3" t="str">
        <f>HYPERLINK("https://www.boe.es/gazeta/dias/1830/01/05/pdfs/GMD-1830-2.pdf#page=3","Abrir facsímil")</f>
        <v>Abrir facsímil</v>
      </c>
      <c r="K578" s="3" t="s">
        <v>33</v>
      </c>
    </row>
    <row r="579" spans="1:11" ht="42" customHeight="1">
      <c r="A579" s="2" t="s">
        <v>1660</v>
      </c>
      <c r="B579" s="2" t="s">
        <v>1661</v>
      </c>
      <c r="C579" s="2" t="s">
        <v>36</v>
      </c>
      <c r="D579" s="2" t="s">
        <v>37</v>
      </c>
      <c r="E579" s="5" t="s">
        <v>149</v>
      </c>
      <c r="F579" s="3" t="s">
        <v>150</v>
      </c>
      <c r="G579" s="3" t="s">
        <v>90</v>
      </c>
      <c r="H579" s="2" t="s">
        <v>22</v>
      </c>
      <c r="I579" s="2" t="s">
        <v>1662</v>
      </c>
      <c r="J579" s="3" t="str">
        <f>HYPERLINK("https://www.boe.es/gazeta/dias/1830/01/07/pdfs/GMD-1830-3.pdf#page=4","Abrir facsímil")</f>
        <v>Abrir facsímil</v>
      </c>
      <c r="K579" s="3" t="s">
        <v>24</v>
      </c>
    </row>
    <row r="580" spans="1:11" ht="42" customHeight="1">
      <c r="A580" s="2" t="s">
        <v>1663</v>
      </c>
      <c r="B580" s="2" t="s">
        <v>1663</v>
      </c>
      <c r="C580" s="2" t="s">
        <v>36</v>
      </c>
      <c r="D580" s="2" t="s">
        <v>37</v>
      </c>
      <c r="E580" s="5" t="s">
        <v>999</v>
      </c>
      <c r="F580" s="3" t="s">
        <v>1000</v>
      </c>
      <c r="G580" s="3" t="s">
        <v>30</v>
      </c>
      <c r="H580" s="2" t="s">
        <v>22</v>
      </c>
      <c r="I580" s="2" t="s">
        <v>1664</v>
      </c>
      <c r="J580" s="3" t="str">
        <f>HYPERLINK("https://www.boe.es/gazeta/dias/1830/11/02/pdfs/GMD-1830-133.pdf#page=2","Abrir facsímil")</f>
        <v>Abrir facsímil</v>
      </c>
      <c r="K580" s="3" t="s">
        <v>24</v>
      </c>
    </row>
    <row r="581" spans="1:11" ht="42" customHeight="1">
      <c r="A581" s="2" t="s">
        <v>1665</v>
      </c>
      <c r="B581" s="2" t="s">
        <v>1666</v>
      </c>
      <c r="C581" s="2" t="s">
        <v>17</v>
      </c>
      <c r="D581" s="2" t="s">
        <v>18</v>
      </c>
      <c r="E581" s="5" t="s">
        <v>149</v>
      </c>
      <c r="F581" s="3" t="s">
        <v>150</v>
      </c>
      <c r="G581" s="3" t="s">
        <v>90</v>
      </c>
      <c r="H581" s="2" t="s">
        <v>22</v>
      </c>
      <c r="I581" s="2" t="s">
        <v>1667</v>
      </c>
      <c r="J581" s="3" t="str">
        <f>HYPERLINK("https://www.boe.es/gazeta/dias/1830/01/07/pdfs/GMD-1830-3.pdf#page=4","Abrir facsímil")</f>
        <v>Abrir facsímil</v>
      </c>
      <c r="K581" s="3" t="s">
        <v>24</v>
      </c>
    </row>
    <row r="582" spans="1:11" ht="42" customHeight="1">
      <c r="A582" s="2" t="s">
        <v>1668</v>
      </c>
      <c r="B582" s="2" t="s">
        <v>1669</v>
      </c>
      <c r="C582" s="2" t="s">
        <v>36</v>
      </c>
      <c r="D582" s="2" t="s">
        <v>37</v>
      </c>
      <c r="E582" s="5" t="s">
        <v>50</v>
      </c>
      <c r="F582" s="3" t="s">
        <v>51</v>
      </c>
      <c r="G582" s="3" t="s">
        <v>21</v>
      </c>
      <c r="H582" s="2" t="s">
        <v>22</v>
      </c>
      <c r="I582" s="2" t="s">
        <v>1670</v>
      </c>
      <c r="J582" s="3" t="str">
        <f>HYPERLINK("https://www.boe.es/gazeta/dias/1830/07/27/pdfs/GMD-1830-90.pdf#page=3","Abrir facsímil")</f>
        <v>Abrir facsímil</v>
      </c>
      <c r="K582" s="3" t="s">
        <v>24</v>
      </c>
    </row>
    <row r="583" spans="1:11" ht="42" customHeight="1">
      <c r="A583" s="2" t="s">
        <v>1671</v>
      </c>
      <c r="B583" s="2" t="s">
        <v>1671</v>
      </c>
      <c r="C583" s="2" t="s">
        <v>36</v>
      </c>
      <c r="D583" s="2" t="s">
        <v>37</v>
      </c>
      <c r="E583" s="5" t="s">
        <v>1319</v>
      </c>
      <c r="F583" s="3" t="s">
        <v>1320</v>
      </c>
      <c r="G583" s="3" t="s">
        <v>90</v>
      </c>
      <c r="H583" s="2" t="s">
        <v>22</v>
      </c>
      <c r="I583" s="2" t="s">
        <v>1672</v>
      </c>
      <c r="J583" s="3" t="str">
        <f>HYPERLINK("https://www.boe.es/gazeta/dias/1830/08/21/pdfs/GMD-1830-101.pdf#page=4","Abrir facsímil")</f>
        <v>Abrir facsímil</v>
      </c>
      <c r="K583" s="3" t="s">
        <v>24</v>
      </c>
    </row>
    <row r="584" spans="1:11" ht="42" customHeight="1">
      <c r="A584" s="2" t="s">
        <v>1671</v>
      </c>
      <c r="B584" s="2" t="s">
        <v>1671</v>
      </c>
      <c r="C584" s="2" t="s">
        <v>36</v>
      </c>
      <c r="D584" s="2" t="s">
        <v>37</v>
      </c>
      <c r="E584" s="5" t="s">
        <v>716</v>
      </c>
      <c r="F584" s="3" t="s">
        <v>717</v>
      </c>
      <c r="G584" s="3" t="s">
        <v>90</v>
      </c>
      <c r="H584" s="2" t="s">
        <v>22</v>
      </c>
      <c r="I584" s="2" t="s">
        <v>1673</v>
      </c>
      <c r="J584" s="3" t="str">
        <f>HYPERLINK("https://www.boe.es/gazeta/dias/1830/08/24/pdfs/GMD-1830-102.pdf#page=4","Abrir facsímil")</f>
        <v>Abrir facsímil</v>
      </c>
      <c r="K584" s="3" t="s">
        <v>24</v>
      </c>
    </row>
    <row r="585" spans="1:11" ht="42" customHeight="1">
      <c r="A585" s="2" t="s">
        <v>1674</v>
      </c>
      <c r="B585" s="2" t="s">
        <v>1674</v>
      </c>
      <c r="C585" s="2" t="s">
        <v>36</v>
      </c>
      <c r="D585" s="2" t="s">
        <v>37</v>
      </c>
      <c r="E585" s="5" t="s">
        <v>680</v>
      </c>
      <c r="F585" s="3" t="s">
        <v>681</v>
      </c>
      <c r="G585" s="3" t="s">
        <v>30</v>
      </c>
      <c r="H585" s="2" t="s">
        <v>22</v>
      </c>
      <c r="I585" s="2" t="s">
        <v>1675</v>
      </c>
      <c r="J585" s="3" t="str">
        <f>HYPERLINK("https://www.boe.es/gazeta/dias/1830/08/17/pdfs/GMD-1830-99.pdf#page=2","Abrir facsímil")</f>
        <v>Abrir facsímil</v>
      </c>
      <c r="K585" s="3" t="s">
        <v>24</v>
      </c>
    </row>
    <row r="586" spans="1:11" ht="42" customHeight="1">
      <c r="A586" s="2" t="s">
        <v>1676</v>
      </c>
      <c r="B586" s="2" t="s">
        <v>1676</v>
      </c>
      <c r="C586" s="2" t="s">
        <v>55</v>
      </c>
      <c r="D586" s="2" t="s">
        <v>18</v>
      </c>
      <c r="E586" s="5" t="s">
        <v>421</v>
      </c>
      <c r="F586" s="3" t="s">
        <v>422</v>
      </c>
      <c r="G586" s="3" t="s">
        <v>90</v>
      </c>
      <c r="H586" s="2" t="s">
        <v>22</v>
      </c>
      <c r="I586" s="2" t="s">
        <v>1677</v>
      </c>
      <c r="J586" s="3" t="str">
        <f>HYPERLINK("https://www.boe.es/gazeta/dias/1830/05/27/pdfs/GMD-1830-64.pdf#page=4","Abrir facsímil")</f>
        <v>Abrir facsímil</v>
      </c>
      <c r="K586" s="3" t="s">
        <v>24</v>
      </c>
    </row>
    <row r="587" spans="1:11" ht="42" customHeight="1">
      <c r="A587" s="2" t="s">
        <v>1678</v>
      </c>
      <c r="B587" s="2" t="s">
        <v>1679</v>
      </c>
      <c r="C587" s="2" t="s">
        <v>84</v>
      </c>
      <c r="D587" s="2" t="s">
        <v>18</v>
      </c>
      <c r="E587" s="5" t="s">
        <v>191</v>
      </c>
      <c r="F587" s="3" t="s">
        <v>192</v>
      </c>
      <c r="G587" s="3" t="s">
        <v>90</v>
      </c>
      <c r="H587" s="2" t="s">
        <v>31</v>
      </c>
      <c r="I587" s="2" t="s">
        <v>1680</v>
      </c>
      <c r="J587" s="3" t="str">
        <f>HYPERLINK("https://www.boe.es/gazeta/dias/1830/01/21/pdfs/GMD-1830-9.pdf#page=4","Abrir facsímil")</f>
        <v>Abrir facsímil</v>
      </c>
      <c r="K587" s="3" t="s">
        <v>33</v>
      </c>
    </row>
    <row r="588" spans="1:11" ht="42" customHeight="1">
      <c r="A588" s="2" t="s">
        <v>1681</v>
      </c>
      <c r="B588" s="2" t="s">
        <v>1682</v>
      </c>
      <c r="C588" s="2" t="s">
        <v>84</v>
      </c>
      <c r="D588" s="2" t="s">
        <v>18</v>
      </c>
      <c r="E588" s="5" t="s">
        <v>421</v>
      </c>
      <c r="F588" s="3" t="s">
        <v>422</v>
      </c>
      <c r="G588" s="3" t="s">
        <v>90</v>
      </c>
      <c r="H588" s="2" t="s">
        <v>22</v>
      </c>
      <c r="I588" s="2" t="s">
        <v>1683</v>
      </c>
      <c r="J588" s="3" t="str">
        <f>HYPERLINK("https://www.boe.es/gazeta/dias/1830/05/27/pdfs/GMD-1830-64.pdf#page=4","Abrir facsímil")</f>
        <v>Abrir facsímil</v>
      </c>
      <c r="K588" s="3" t="s">
        <v>24</v>
      </c>
    </row>
    <row r="589" spans="1:11" ht="42" customHeight="1">
      <c r="A589" s="2" t="s">
        <v>1684</v>
      </c>
      <c r="B589" s="2" t="s">
        <v>1685</v>
      </c>
      <c r="C589" s="2" t="s">
        <v>17</v>
      </c>
      <c r="D589" s="2" t="s">
        <v>18</v>
      </c>
      <c r="E589" s="5" t="s">
        <v>149</v>
      </c>
      <c r="F589" s="3" t="s">
        <v>150</v>
      </c>
      <c r="G589" s="3" t="s">
        <v>90</v>
      </c>
      <c r="H589" s="2" t="s">
        <v>22</v>
      </c>
      <c r="I589" s="2" t="s">
        <v>1686</v>
      </c>
      <c r="J589" s="3" t="str">
        <f>HYPERLINK("https://www.boe.es/gazeta/dias/1830/01/07/pdfs/GMD-1830-3.pdf#page=4","Abrir facsímil")</f>
        <v>Abrir facsímil</v>
      </c>
      <c r="K589" s="3" t="s">
        <v>24</v>
      </c>
    </row>
    <row r="590" spans="1:11" ht="42" customHeight="1">
      <c r="A590" s="2" t="s">
        <v>1687</v>
      </c>
      <c r="B590" s="2" t="s">
        <v>1688</v>
      </c>
      <c r="C590" s="2" t="s">
        <v>36</v>
      </c>
      <c r="D590" s="2" t="s">
        <v>37</v>
      </c>
      <c r="E590" s="5" t="s">
        <v>502</v>
      </c>
      <c r="F590" s="3" t="s">
        <v>503</v>
      </c>
      <c r="G590" s="3" t="s">
        <v>21</v>
      </c>
      <c r="H590" s="2" t="s">
        <v>22</v>
      </c>
      <c r="I590" s="2" t="s">
        <v>1689</v>
      </c>
      <c r="J590" s="3" t="str">
        <f>HYPERLINK("https://www.boe.es/gazeta/dias/1830/09/18/pdfs/GMD-1830-113.pdf#page=3","Abrir facsímil")</f>
        <v>Abrir facsímil</v>
      </c>
      <c r="K590" s="3" t="s">
        <v>24</v>
      </c>
    </row>
    <row r="591" spans="1:11" ht="42" customHeight="1">
      <c r="A591" s="2" t="s">
        <v>1690</v>
      </c>
      <c r="B591" s="2" t="s">
        <v>1691</v>
      </c>
      <c r="C591" s="2" t="s">
        <v>43</v>
      </c>
      <c r="D591" s="2" t="s">
        <v>44</v>
      </c>
      <c r="E591" s="5" t="s">
        <v>56</v>
      </c>
      <c r="F591" s="3" t="s">
        <v>57</v>
      </c>
      <c r="G591" s="3" t="s">
        <v>90</v>
      </c>
      <c r="H591" s="2" t="s">
        <v>22</v>
      </c>
      <c r="I591" s="2" t="s">
        <v>1692</v>
      </c>
      <c r="J591" s="3" t="str">
        <f>HYPERLINK("https://www.boe.es/gazeta/dias/1830/06/19/pdfs/GMD-1830-74.pdf#page=4","Abrir facsímil")</f>
        <v>Abrir facsímil</v>
      </c>
      <c r="K591" s="3" t="s">
        <v>24</v>
      </c>
    </row>
    <row r="592" spans="1:11" ht="42" customHeight="1">
      <c r="A592" s="2" t="s">
        <v>1693</v>
      </c>
      <c r="B592" s="2" t="s">
        <v>1693</v>
      </c>
      <c r="C592" s="2" t="s">
        <v>36</v>
      </c>
      <c r="D592" s="2" t="s">
        <v>37</v>
      </c>
      <c r="E592" s="5" t="s">
        <v>28</v>
      </c>
      <c r="F592" s="3" t="s">
        <v>29</v>
      </c>
      <c r="G592" s="3" t="s">
        <v>90</v>
      </c>
      <c r="H592" s="2" t="s">
        <v>22</v>
      </c>
      <c r="I592" s="2" t="s">
        <v>1694</v>
      </c>
      <c r="J592" s="3" t="str">
        <f>HYPERLINK("https://www.boe.es/gazeta/dias/1830/12/28/pdfs/GMD-1830-158.pdf#page=4","Abrir facsímil")</f>
        <v>Abrir facsímil</v>
      </c>
      <c r="K592" s="3" t="s">
        <v>24</v>
      </c>
    </row>
    <row r="593" spans="1:11" ht="42" customHeight="1">
      <c r="A593" s="2" t="s">
        <v>1695</v>
      </c>
      <c r="B593" s="2" t="s">
        <v>1696</v>
      </c>
      <c r="C593" s="2" t="s">
        <v>43</v>
      </c>
      <c r="D593" s="2" t="s">
        <v>44</v>
      </c>
      <c r="E593" s="5" t="s">
        <v>532</v>
      </c>
      <c r="F593" s="3" t="s">
        <v>533</v>
      </c>
      <c r="G593" s="3" t="s">
        <v>90</v>
      </c>
      <c r="H593" s="2" t="s">
        <v>22</v>
      </c>
      <c r="I593" s="2" t="s">
        <v>1697</v>
      </c>
      <c r="J593" s="3" t="str">
        <f>HYPERLINK("https://www.boe.es/gazeta/dias/1830/01/19/pdfs/GMD-1830-8.pdf#page=4","Abrir facsímil")</f>
        <v>Abrir facsímil</v>
      </c>
      <c r="K593" s="3" t="s">
        <v>24</v>
      </c>
    </row>
    <row r="594" spans="1:11" ht="42" customHeight="1">
      <c r="A594" s="2" t="s">
        <v>1698</v>
      </c>
      <c r="B594" s="2" t="s">
        <v>1699</v>
      </c>
      <c r="C594" s="2" t="s">
        <v>17</v>
      </c>
      <c r="D594" s="2" t="s">
        <v>18</v>
      </c>
      <c r="E594" s="5" t="s">
        <v>1195</v>
      </c>
      <c r="F594" s="3" t="s">
        <v>1196</v>
      </c>
      <c r="G594" s="3" t="s">
        <v>30</v>
      </c>
      <c r="H594" s="2" t="s">
        <v>22</v>
      </c>
      <c r="I594" s="2" t="s">
        <v>1700</v>
      </c>
      <c r="J594" s="3" t="str">
        <f>HYPERLINK("https://www.boe.es/gazeta/dias/1830/02/06/pdfs/GMD-1830-16.pdf#page=2","Abrir facsímil")</f>
        <v>Abrir facsímil</v>
      </c>
      <c r="K594" s="3" t="s">
        <v>24</v>
      </c>
    </row>
    <row r="595" spans="1:11" ht="42" customHeight="1">
      <c r="A595" s="2" t="s">
        <v>1698</v>
      </c>
      <c r="B595" s="2" t="s">
        <v>1699</v>
      </c>
      <c r="C595" s="2" t="s">
        <v>55</v>
      </c>
      <c r="D595" s="2" t="s">
        <v>18</v>
      </c>
      <c r="E595" s="5" t="s">
        <v>320</v>
      </c>
      <c r="F595" s="3" t="s">
        <v>321</v>
      </c>
      <c r="G595" s="3" t="s">
        <v>90</v>
      </c>
      <c r="H595" s="2" t="s">
        <v>22</v>
      </c>
      <c r="I595" s="2" t="s">
        <v>1701</v>
      </c>
      <c r="J595" s="3" t="str">
        <f>HYPERLINK("https://www.boe.es/gazeta/dias/1830/03/09/pdfs/GMD-1830-29.pdf#page=4","Abrir facsímil")</f>
        <v>Abrir facsímil</v>
      </c>
      <c r="K595" s="3" t="s">
        <v>24</v>
      </c>
    </row>
    <row r="596" spans="1:11" ht="42" customHeight="1">
      <c r="A596" s="2" t="s">
        <v>1702</v>
      </c>
      <c r="B596" s="2" t="s">
        <v>1702</v>
      </c>
      <c r="C596" s="2" t="s">
        <v>43</v>
      </c>
      <c r="D596" s="2" t="s">
        <v>44</v>
      </c>
      <c r="E596" s="5" t="s">
        <v>45</v>
      </c>
      <c r="F596" s="3" t="s">
        <v>46</v>
      </c>
      <c r="G596" s="3" t="s">
        <v>30</v>
      </c>
      <c r="H596" s="2" t="s">
        <v>22</v>
      </c>
      <c r="I596" s="2" t="s">
        <v>1703</v>
      </c>
      <c r="J596" s="3" t="str">
        <f>HYPERLINK("https://www.boe.es/gazeta/dias/1830/01/05/pdfs/GMD-1830-2.pdf#page=2","Abrir facsímil")</f>
        <v>Abrir facsímil</v>
      </c>
      <c r="K596" s="3" t="s">
        <v>24</v>
      </c>
    </row>
    <row r="597" spans="1:11" ht="42" customHeight="1">
      <c r="A597" s="2" t="s">
        <v>1704</v>
      </c>
      <c r="B597" s="2" t="s">
        <v>1705</v>
      </c>
      <c r="C597" s="2" t="s">
        <v>109</v>
      </c>
      <c r="D597" s="2" t="s">
        <v>18</v>
      </c>
      <c r="E597" s="5" t="s">
        <v>45</v>
      </c>
      <c r="F597" s="3" t="s">
        <v>46</v>
      </c>
      <c r="G597" s="3" t="s">
        <v>21</v>
      </c>
      <c r="H597" s="2" t="s">
        <v>22</v>
      </c>
      <c r="I597" s="2" t="s">
        <v>1706</v>
      </c>
      <c r="J597" s="3" t="str">
        <f>HYPERLINK("https://www.boe.es/gazeta/dias/1830/01/05/pdfs/GMD-1830-2.pdf#page=3","Abrir facsímil")</f>
        <v>Abrir facsímil</v>
      </c>
      <c r="K597" s="3" t="s">
        <v>24</v>
      </c>
    </row>
    <row r="598" spans="1:11" ht="42" customHeight="1">
      <c r="A598" s="2" t="s">
        <v>1707</v>
      </c>
      <c r="B598" s="2" t="s">
        <v>1708</v>
      </c>
      <c r="C598" s="2" t="s">
        <v>36</v>
      </c>
      <c r="D598" s="2" t="s">
        <v>37</v>
      </c>
      <c r="E598" s="5" t="s">
        <v>436</v>
      </c>
      <c r="F598" s="3" t="s">
        <v>437</v>
      </c>
      <c r="G598" s="3" t="s">
        <v>90</v>
      </c>
      <c r="H598" s="2" t="s">
        <v>22</v>
      </c>
      <c r="I598" s="2" t="s">
        <v>1709</v>
      </c>
      <c r="J598" s="3" t="str">
        <f>HYPERLINK("https://www.boe.es/gazeta/dias/1830/04/06/pdfs/GMD-1830-41.pdf#page=4","Abrir facsímil")</f>
        <v>Abrir facsímil</v>
      </c>
      <c r="K598" s="3" t="s">
        <v>24</v>
      </c>
    </row>
    <row r="599" spans="1:11" ht="42" customHeight="1">
      <c r="A599" s="2" t="s">
        <v>1710</v>
      </c>
      <c r="B599" s="2" t="s">
        <v>1710</v>
      </c>
      <c r="C599" s="2" t="s">
        <v>17</v>
      </c>
      <c r="D599" s="2" t="s">
        <v>18</v>
      </c>
      <c r="E599" s="5" t="s">
        <v>170</v>
      </c>
      <c r="F599" s="3" t="s">
        <v>171</v>
      </c>
      <c r="G599" s="3" t="s">
        <v>30</v>
      </c>
      <c r="H599" s="2" t="s">
        <v>22</v>
      </c>
      <c r="I599" s="2" t="s">
        <v>1711</v>
      </c>
      <c r="J599" s="3" t="str">
        <f>HYPERLINK("https://www.boe.es/gazeta/dias/1830/12/04/pdfs/GMD-1830-148.pdf#page=2","Abrir facsímil")</f>
        <v>Abrir facsímil</v>
      </c>
      <c r="K599" s="3" t="s">
        <v>24</v>
      </c>
    </row>
    <row r="600" spans="1:11" ht="42" customHeight="1">
      <c r="A600" s="2" t="s">
        <v>1712</v>
      </c>
      <c r="B600" s="2" t="s">
        <v>1712</v>
      </c>
      <c r="C600" s="2" t="s">
        <v>36</v>
      </c>
      <c r="D600" s="2" t="s">
        <v>37</v>
      </c>
      <c r="E600" s="5" t="s">
        <v>612</v>
      </c>
      <c r="F600" s="3" t="s">
        <v>613</v>
      </c>
      <c r="G600" s="3" t="s">
        <v>21</v>
      </c>
      <c r="H600" s="2" t="s">
        <v>22</v>
      </c>
      <c r="I600" s="2" t="s">
        <v>1713</v>
      </c>
      <c r="J600" s="3" t="str">
        <f>HYPERLINK("https://www.boe.es/gazeta/dias/1830/09/25/pdfs/GMD-1830-116.pdf#page=3","Abrir facsímil")</f>
        <v>Abrir facsímil</v>
      </c>
      <c r="K600" s="3" t="s">
        <v>24</v>
      </c>
    </row>
    <row r="601" spans="1:11" ht="42" customHeight="1">
      <c r="A601" s="2" t="s">
        <v>1714</v>
      </c>
      <c r="B601" s="2" t="s">
        <v>1715</v>
      </c>
      <c r="C601" s="2" t="s">
        <v>27</v>
      </c>
      <c r="D601" s="2" t="s">
        <v>18</v>
      </c>
      <c r="E601" s="5" t="s">
        <v>502</v>
      </c>
      <c r="F601" s="3" t="s">
        <v>503</v>
      </c>
      <c r="G601" s="3" t="s">
        <v>21</v>
      </c>
      <c r="H601" s="2" t="s">
        <v>22</v>
      </c>
      <c r="I601" s="2" t="s">
        <v>1716</v>
      </c>
      <c r="J601" s="3" t="str">
        <f>HYPERLINK("https://www.boe.es/gazeta/dias/1830/09/18/pdfs/GMD-1830-113.pdf#page=3","Abrir facsímil")</f>
        <v>Abrir facsímil</v>
      </c>
      <c r="K601" s="3" t="s">
        <v>24</v>
      </c>
    </row>
    <row r="602" spans="1:11" ht="42" customHeight="1">
      <c r="A602" s="2" t="s">
        <v>1717</v>
      </c>
      <c r="B602" s="2" t="s">
        <v>1718</v>
      </c>
      <c r="C602" s="2" t="s">
        <v>36</v>
      </c>
      <c r="D602" s="2" t="s">
        <v>37</v>
      </c>
      <c r="E602" s="5" t="s">
        <v>263</v>
      </c>
      <c r="F602" s="3" t="s">
        <v>264</v>
      </c>
      <c r="G602" s="3" t="s">
        <v>90</v>
      </c>
      <c r="H602" s="2" t="s">
        <v>22</v>
      </c>
      <c r="I602" s="2" t="s">
        <v>1719</v>
      </c>
      <c r="J602" s="3" t="str">
        <f>HYPERLINK("https://www.boe.es/gazeta/dias/1830/07/03/pdfs/GMD-1830-80.pdf#page=4","Abrir facsímil")</f>
        <v>Abrir facsímil</v>
      </c>
      <c r="K602" s="3" t="s">
        <v>24</v>
      </c>
    </row>
    <row r="603" spans="1:11" ht="42" customHeight="1">
      <c r="A603" s="2" t="s">
        <v>1720</v>
      </c>
      <c r="B603" s="2" t="s">
        <v>1721</v>
      </c>
      <c r="C603" s="2" t="s">
        <v>36</v>
      </c>
      <c r="D603" s="2" t="s">
        <v>37</v>
      </c>
      <c r="E603" s="5" t="s">
        <v>111</v>
      </c>
      <c r="F603" s="3" t="s">
        <v>112</v>
      </c>
      <c r="G603" s="3" t="s">
        <v>90</v>
      </c>
      <c r="H603" s="2" t="s">
        <v>22</v>
      </c>
      <c r="I603" s="2" t="s">
        <v>1722</v>
      </c>
      <c r="J603" s="3" t="str">
        <f>HYPERLINK("https://www.boe.es/gazeta/dias/1830/11/16/pdfs/GMD-1830-139.pdf#page=4","Abrir facsímil")</f>
        <v>Abrir facsímil</v>
      </c>
      <c r="K603" s="3" t="s">
        <v>24</v>
      </c>
    </row>
    <row r="604" spans="1:11" ht="42" customHeight="1">
      <c r="A604" s="2" t="s">
        <v>1723</v>
      </c>
      <c r="B604" s="2" t="s">
        <v>1723</v>
      </c>
      <c r="C604" s="2" t="s">
        <v>17</v>
      </c>
      <c r="D604" s="2" t="s">
        <v>18</v>
      </c>
      <c r="E604" s="5" t="s">
        <v>103</v>
      </c>
      <c r="F604" s="3" t="s">
        <v>104</v>
      </c>
      <c r="G604" s="3" t="s">
        <v>90</v>
      </c>
      <c r="H604" s="2" t="s">
        <v>22</v>
      </c>
      <c r="I604" s="2" t="s">
        <v>1724</v>
      </c>
      <c r="J604" s="3" t="str">
        <f>HYPERLINK("https://www.boe.es/gazeta/dias/1830/07/01/pdfs/GMD-1830-79.pdf#page=4","Abrir facsímil")</f>
        <v>Abrir facsímil</v>
      </c>
      <c r="K604" s="3" t="s">
        <v>24</v>
      </c>
    </row>
    <row r="605" spans="1:11" ht="42" customHeight="1">
      <c r="A605" s="2" t="s">
        <v>1723</v>
      </c>
      <c r="B605" s="2" t="s">
        <v>1723</v>
      </c>
      <c r="C605" s="2" t="s">
        <v>27</v>
      </c>
      <c r="D605" s="2" t="s">
        <v>18</v>
      </c>
      <c r="E605" s="5" t="s">
        <v>408</v>
      </c>
      <c r="F605" s="3" t="s">
        <v>409</v>
      </c>
      <c r="G605" s="3" t="s">
        <v>90</v>
      </c>
      <c r="H605" s="2" t="s">
        <v>22</v>
      </c>
      <c r="I605" s="2" t="s">
        <v>1725</v>
      </c>
      <c r="J605" s="3" t="str">
        <f>HYPERLINK("https://www.boe.es/gazeta/dias/1830/11/23/pdfs/GMD-1830-143.pdf#page=4","Abrir facsímil")</f>
        <v>Abrir facsímil</v>
      </c>
      <c r="K605" s="3" t="s">
        <v>24</v>
      </c>
    </row>
    <row r="606" spans="1:11" ht="42" customHeight="1">
      <c r="A606" s="2" t="s">
        <v>1726</v>
      </c>
      <c r="B606" s="2" t="s">
        <v>1726</v>
      </c>
      <c r="C606" s="2" t="s">
        <v>17</v>
      </c>
      <c r="D606" s="2" t="s">
        <v>18</v>
      </c>
      <c r="E606" s="5" t="s">
        <v>1195</v>
      </c>
      <c r="F606" s="3" t="s">
        <v>1196</v>
      </c>
      <c r="G606" s="3" t="s">
        <v>90</v>
      </c>
      <c r="H606" s="2" t="s">
        <v>22</v>
      </c>
      <c r="I606" s="2" t="s">
        <v>1727</v>
      </c>
      <c r="J606" s="3" t="str">
        <f>HYPERLINK("https://www.boe.es/gazeta/dias/1830/02/06/pdfs/GMD-1830-16.pdf#page=4","Abrir facsímil")</f>
        <v>Abrir facsímil</v>
      </c>
      <c r="K606" s="3" t="s">
        <v>24</v>
      </c>
    </row>
    <row r="607" spans="1:11" ht="42" customHeight="1">
      <c r="A607" s="2" t="s">
        <v>1728</v>
      </c>
      <c r="B607" s="2" t="s">
        <v>1729</v>
      </c>
      <c r="C607" s="2" t="s">
        <v>17</v>
      </c>
      <c r="D607" s="2" t="s">
        <v>18</v>
      </c>
      <c r="E607" s="5" t="s">
        <v>624</v>
      </c>
      <c r="F607" s="3" t="s">
        <v>625</v>
      </c>
      <c r="G607" s="3" t="s">
        <v>90</v>
      </c>
      <c r="H607" s="2" t="s">
        <v>31</v>
      </c>
      <c r="I607" s="2" t="s">
        <v>1730</v>
      </c>
      <c r="J607" s="3" t="str">
        <f>HYPERLINK("https://www.boe.es/gazeta/dias/1830/09/09/pdfs/GMD-1830-109.pdf#page=4","Abrir facsímil")</f>
        <v>Abrir facsímil</v>
      </c>
      <c r="K607" s="3" t="s">
        <v>33</v>
      </c>
    </row>
    <row r="608" spans="1:11" ht="42" customHeight="1">
      <c r="A608" s="2" t="s">
        <v>1731</v>
      </c>
      <c r="B608" s="2" t="s">
        <v>1731</v>
      </c>
      <c r="C608" s="2" t="s">
        <v>36</v>
      </c>
      <c r="D608" s="2" t="s">
        <v>37</v>
      </c>
      <c r="E608" s="5" t="s">
        <v>106</v>
      </c>
      <c r="F608" s="3" t="s">
        <v>107</v>
      </c>
      <c r="G608" s="3" t="s">
        <v>30</v>
      </c>
      <c r="H608" s="2" t="s">
        <v>22</v>
      </c>
      <c r="I608" s="2" t="s">
        <v>1732</v>
      </c>
      <c r="J608" s="3" t="str">
        <f>HYPERLINK("https://www.boe.es/gazeta/dias/1830/09/14/pdfs/GMD-1830-111.pdf#page=2","Abrir facsímil")</f>
        <v>Abrir facsímil</v>
      </c>
      <c r="K608" s="3" t="s">
        <v>24</v>
      </c>
    </row>
    <row r="609" spans="1:11" ht="42" customHeight="1">
      <c r="A609" s="2" t="s">
        <v>1733</v>
      </c>
      <c r="B609" s="2" t="s">
        <v>1733</v>
      </c>
      <c r="C609" s="2" t="s">
        <v>17</v>
      </c>
      <c r="D609" s="2" t="s">
        <v>18</v>
      </c>
      <c r="E609" s="5" t="s">
        <v>133</v>
      </c>
      <c r="F609" s="3" t="s">
        <v>134</v>
      </c>
      <c r="G609" s="3" t="s">
        <v>30</v>
      </c>
      <c r="H609" s="2" t="s">
        <v>22</v>
      </c>
      <c r="I609" s="2" t="s">
        <v>1734</v>
      </c>
      <c r="J609" s="3" t="str">
        <f>HYPERLINK("https://www.boe.es/gazeta/dias/1830/10/19/pdfs/GMD-1830-126.pdf#page=2","Abrir facsímil")</f>
        <v>Abrir facsímil</v>
      </c>
      <c r="K609" s="3" t="s">
        <v>24</v>
      </c>
    </row>
    <row r="610" spans="1:11" ht="42" customHeight="1">
      <c r="A610" s="2" t="s">
        <v>1735</v>
      </c>
      <c r="B610" s="2" t="s">
        <v>1736</v>
      </c>
      <c r="C610" s="2" t="s">
        <v>43</v>
      </c>
      <c r="D610" s="2" t="s">
        <v>44</v>
      </c>
      <c r="E610" s="5" t="s">
        <v>144</v>
      </c>
      <c r="F610" s="3" t="s">
        <v>145</v>
      </c>
      <c r="G610" s="3" t="s">
        <v>30</v>
      </c>
      <c r="H610" s="2" t="s">
        <v>22</v>
      </c>
      <c r="I610" s="2" t="s">
        <v>1737</v>
      </c>
      <c r="J610" s="3" t="str">
        <f>HYPERLINK("https://www.boe.es/gazeta/dias/1830/12/30/pdfs/GMD-1830-159.pdf#page=2","Abrir facsímil")</f>
        <v>Abrir facsímil</v>
      </c>
      <c r="K610" s="3" t="s">
        <v>24</v>
      </c>
    </row>
    <row r="611" spans="1:11" ht="42" customHeight="1">
      <c r="A611" s="2" t="s">
        <v>1738</v>
      </c>
      <c r="B611" s="2" t="s">
        <v>1739</v>
      </c>
      <c r="C611" s="2" t="s">
        <v>43</v>
      </c>
      <c r="D611" s="2" t="s">
        <v>44</v>
      </c>
      <c r="E611" s="5" t="s">
        <v>772</v>
      </c>
      <c r="F611" s="3" t="s">
        <v>773</v>
      </c>
      <c r="G611" s="3" t="s">
        <v>30</v>
      </c>
      <c r="H611" s="2" t="s">
        <v>22</v>
      </c>
      <c r="I611" s="2" t="s">
        <v>1740</v>
      </c>
      <c r="J611" s="3" t="str">
        <f>HYPERLINK("https://www.boe.es/gazeta/dias/1830/12/25/pdfs/GMD-1830-157.pdf#page=2","Abrir facsímil")</f>
        <v>Abrir facsímil</v>
      </c>
      <c r="K611" s="3" t="s">
        <v>24</v>
      </c>
    </row>
    <row r="612" spans="1:11" ht="42" customHeight="1">
      <c r="A612" s="2" t="s">
        <v>1741</v>
      </c>
      <c r="B612" s="2" t="s">
        <v>1742</v>
      </c>
      <c r="C612" s="2" t="s">
        <v>43</v>
      </c>
      <c r="D612" s="2" t="s">
        <v>44</v>
      </c>
      <c r="E612" s="5" t="s">
        <v>499</v>
      </c>
      <c r="F612" s="3" t="s">
        <v>500</v>
      </c>
      <c r="G612" s="3" t="s">
        <v>30</v>
      </c>
      <c r="H612" s="2" t="s">
        <v>31</v>
      </c>
      <c r="I612" s="2" t="s">
        <v>1743</v>
      </c>
      <c r="J612" s="3" t="str">
        <f>HYPERLINK("https://www.boe.es/gazeta/dias/1830/04/03/pdfs/GMD-1830-40.pdf#page=2","Abrir facsímil")</f>
        <v>Abrir facsímil</v>
      </c>
      <c r="K612" s="3" t="s">
        <v>33</v>
      </c>
    </row>
    <row r="613" spans="1:11" ht="42" customHeight="1">
      <c r="A613" s="2" t="s">
        <v>1744</v>
      </c>
      <c r="B613" s="2" t="s">
        <v>1745</v>
      </c>
      <c r="C613" s="2" t="s">
        <v>55</v>
      </c>
      <c r="D613" s="2" t="s">
        <v>18</v>
      </c>
      <c r="E613" s="5" t="s">
        <v>594</v>
      </c>
      <c r="F613" s="3" t="s">
        <v>595</v>
      </c>
      <c r="G613" s="3" t="s">
        <v>52</v>
      </c>
      <c r="H613" s="2" t="s">
        <v>31</v>
      </c>
      <c r="I613" s="2" t="s">
        <v>1746</v>
      </c>
      <c r="J613" s="3" t="str">
        <f>HYPERLINK("https://www.boe.es/gazeta/dias/1830/10/28/pdfs/GMD-1830-130.pdf#page=1","Abrir facsímil")</f>
        <v>Abrir facsímil</v>
      </c>
      <c r="K613" s="3" t="s">
        <v>33</v>
      </c>
    </row>
    <row r="614" spans="1:11" ht="42" customHeight="1">
      <c r="A614" s="2" t="s">
        <v>1747</v>
      </c>
      <c r="B614" s="2" t="s">
        <v>1748</v>
      </c>
      <c r="C614" s="2" t="s">
        <v>55</v>
      </c>
      <c r="D614" s="2" t="s">
        <v>18</v>
      </c>
      <c r="E614" s="5" t="s">
        <v>69</v>
      </c>
      <c r="F614" s="3" t="s">
        <v>70</v>
      </c>
      <c r="G614" s="3" t="s">
        <v>1749</v>
      </c>
      <c r="H614" s="2" t="s">
        <v>31</v>
      </c>
      <c r="I614" s="2" t="s">
        <v>1750</v>
      </c>
      <c r="J614" s="3" t="str">
        <f>HYPERLINK("https://www.boe.es/gazeta/dias/1830/10/16/pdfs/GMD-1830-125.pdf#page=2","Abrir facsímil")</f>
        <v>Abrir facsímil</v>
      </c>
      <c r="K614" s="3" t="s">
        <v>33</v>
      </c>
    </row>
    <row r="615" spans="1:11" ht="42" customHeight="1">
      <c r="A615" s="2" t="s">
        <v>1751</v>
      </c>
      <c r="B615" s="2" t="s">
        <v>1752</v>
      </c>
      <c r="C615" s="2" t="s">
        <v>17</v>
      </c>
      <c r="D615" s="2" t="s">
        <v>18</v>
      </c>
      <c r="E615" s="5" t="s">
        <v>185</v>
      </c>
      <c r="F615" s="3" t="s">
        <v>186</v>
      </c>
      <c r="G615" s="3" t="s">
        <v>206</v>
      </c>
      <c r="H615" s="2" t="s">
        <v>22</v>
      </c>
      <c r="I615" s="2" t="s">
        <v>1753</v>
      </c>
      <c r="J615" s="3" t="str">
        <f>HYPERLINK("https://www.boe.es/gazeta/dias/1830/01/12/pdfs/GMD-1830-5.pdf#page=4","Abrir facsímil")</f>
        <v>Abrir facsímil</v>
      </c>
      <c r="K615" s="3" t="s">
        <v>24</v>
      </c>
    </row>
    <row r="616" spans="1:11" ht="42" customHeight="1">
      <c r="A616" s="2" t="s">
        <v>1754</v>
      </c>
      <c r="B616" s="2" t="s">
        <v>1754</v>
      </c>
      <c r="C616" s="2" t="s">
        <v>36</v>
      </c>
      <c r="D616" s="2" t="s">
        <v>37</v>
      </c>
      <c r="E616" s="5" t="s">
        <v>272</v>
      </c>
      <c r="F616" s="3" t="s">
        <v>273</v>
      </c>
      <c r="G616" s="3" t="s">
        <v>52</v>
      </c>
      <c r="H616" s="2" t="s">
        <v>22</v>
      </c>
      <c r="I616" s="2" t="s">
        <v>1755</v>
      </c>
      <c r="J616" s="3" t="str">
        <f>HYPERLINK("https://www.boe.es/gazeta/dias/1830/11/27/pdfs/GMD-1830-145.pdf#page=1","Abrir facsímil")</f>
        <v>Abrir facsímil</v>
      </c>
      <c r="K616" s="3" t="s">
        <v>24</v>
      </c>
    </row>
    <row r="617" spans="1:11" ht="42" customHeight="1">
      <c r="A617" s="2" t="s">
        <v>1756</v>
      </c>
      <c r="B617" s="2" t="s">
        <v>1757</v>
      </c>
      <c r="C617" s="2" t="s">
        <v>17</v>
      </c>
      <c r="D617" s="2" t="s">
        <v>18</v>
      </c>
      <c r="E617" s="5" t="s">
        <v>553</v>
      </c>
      <c r="F617" s="3" t="s">
        <v>554</v>
      </c>
      <c r="G617" s="3" t="s">
        <v>90</v>
      </c>
      <c r="H617" s="2" t="s">
        <v>22</v>
      </c>
      <c r="I617" s="2" t="s">
        <v>1758</v>
      </c>
      <c r="J617" s="3" t="str">
        <f>HYPERLINK("https://www.boe.es/gazeta/dias/1830/01/16/pdfs/GMD-1830-7.pdf#page=4","Abrir facsímil")</f>
        <v>Abrir facsímil</v>
      </c>
      <c r="K617" s="3" t="s">
        <v>24</v>
      </c>
    </row>
    <row r="618" spans="1:11" ht="42" customHeight="1">
      <c r="A618" s="2" t="s">
        <v>1759</v>
      </c>
      <c r="B618" s="2" t="s">
        <v>1760</v>
      </c>
      <c r="C618" s="2" t="s">
        <v>36</v>
      </c>
      <c r="D618" s="2" t="s">
        <v>37</v>
      </c>
      <c r="E618" s="5" t="s">
        <v>185</v>
      </c>
      <c r="F618" s="3" t="s">
        <v>186</v>
      </c>
      <c r="G618" s="3" t="s">
        <v>187</v>
      </c>
      <c r="H618" s="2" t="s">
        <v>22</v>
      </c>
      <c r="I618" s="2" t="s">
        <v>1761</v>
      </c>
      <c r="J618" s="3" t="str">
        <f>HYPERLINK("https://www.boe.es/gazeta/dias/1830/01/12/pdfs/GMD-1830-5.pdf#page=3","Abrir facsímil")</f>
        <v>Abrir facsímil</v>
      </c>
      <c r="K618" s="3" t="s">
        <v>24</v>
      </c>
    </row>
    <row r="619" spans="1:11" ht="42" customHeight="1">
      <c r="A619" s="2" t="s">
        <v>1762</v>
      </c>
      <c r="B619" s="2" t="s">
        <v>1762</v>
      </c>
      <c r="C619" s="2" t="s">
        <v>36</v>
      </c>
      <c r="D619" s="2" t="s">
        <v>37</v>
      </c>
      <c r="E619" s="5" t="s">
        <v>364</v>
      </c>
      <c r="F619" s="3" t="s">
        <v>365</v>
      </c>
      <c r="G619" s="3" t="s">
        <v>21</v>
      </c>
      <c r="H619" s="2" t="s">
        <v>22</v>
      </c>
      <c r="I619" s="2" t="s">
        <v>1763</v>
      </c>
      <c r="J619" s="3" t="str">
        <f>HYPERLINK("https://www.boe.es/gazeta/dias/1830/08/26/pdfs/GMD-1830-103.pdf#page=3","Abrir facsímil")</f>
        <v>Abrir facsímil</v>
      </c>
      <c r="K619" s="3" t="s">
        <v>24</v>
      </c>
    </row>
    <row r="620" spans="1:11" ht="42" customHeight="1">
      <c r="A620" s="2" t="s">
        <v>1764</v>
      </c>
      <c r="B620" s="2" t="s">
        <v>1764</v>
      </c>
      <c r="C620" s="2" t="s">
        <v>36</v>
      </c>
      <c r="D620" s="2" t="s">
        <v>37</v>
      </c>
      <c r="E620" s="5" t="s">
        <v>612</v>
      </c>
      <c r="F620" s="3" t="s">
        <v>613</v>
      </c>
      <c r="G620" s="3" t="s">
        <v>1765</v>
      </c>
      <c r="H620" s="2" t="s">
        <v>22</v>
      </c>
      <c r="I620" s="2" t="s">
        <v>1766</v>
      </c>
      <c r="J620" s="3" t="str">
        <f>HYPERLINK("https://www.boe.es/gazeta/dias/1830/09/25/pdfs/GMD-1830-116.pdf#page=2","Abrir facsímil")</f>
        <v>Abrir facsímil</v>
      </c>
      <c r="K620" s="3" t="s">
        <v>24</v>
      </c>
    </row>
    <row r="621" spans="1:11" ht="42" customHeight="1">
      <c r="A621" s="2" t="s">
        <v>1767</v>
      </c>
      <c r="B621" s="2" t="s">
        <v>1768</v>
      </c>
      <c r="C621" s="2" t="s">
        <v>43</v>
      </c>
      <c r="D621" s="2" t="s">
        <v>44</v>
      </c>
      <c r="E621" s="5" t="s">
        <v>1149</v>
      </c>
      <c r="F621" s="3" t="s">
        <v>1150</v>
      </c>
      <c r="G621" s="3" t="s">
        <v>90</v>
      </c>
      <c r="H621" s="2" t="s">
        <v>31</v>
      </c>
      <c r="I621" s="2" t="s">
        <v>1769</v>
      </c>
      <c r="J621" s="3" t="str">
        <f>HYPERLINK("https://www.boe.es/gazeta/dias/1830/07/31/pdfs/GMD-1830-92.pdf#page=4","Abrir facsímil")</f>
        <v>Abrir facsímil</v>
      </c>
      <c r="K621" s="3" t="s">
        <v>33</v>
      </c>
    </row>
    <row r="622" spans="1:11" ht="42" customHeight="1">
      <c r="A622" s="2" t="s">
        <v>1770</v>
      </c>
      <c r="B622" s="2" t="s">
        <v>1770</v>
      </c>
      <c r="C622" s="2" t="s">
        <v>36</v>
      </c>
      <c r="D622" s="2" t="s">
        <v>37</v>
      </c>
      <c r="E622" s="5" t="s">
        <v>999</v>
      </c>
      <c r="F622" s="3" t="s">
        <v>1000</v>
      </c>
      <c r="G622" s="3" t="s">
        <v>1001</v>
      </c>
      <c r="H622" s="2" t="s">
        <v>22</v>
      </c>
      <c r="I622" s="2" t="s">
        <v>1771</v>
      </c>
      <c r="J622" s="3" t="str">
        <f>HYPERLINK("https://www.boe.es/gazeta/dias/1830/11/02/pdfs/GMD-1830-133.pdf#page=3","Abrir facsímil")</f>
        <v>Abrir facsímil</v>
      </c>
      <c r="K622" s="3" t="s">
        <v>24</v>
      </c>
    </row>
    <row r="623" spans="1:11" ht="42" customHeight="1">
      <c r="A623" s="2" t="s">
        <v>1772</v>
      </c>
      <c r="B623" s="2" t="s">
        <v>1772</v>
      </c>
      <c r="C623" s="2" t="s">
        <v>84</v>
      </c>
      <c r="D623" s="2" t="s">
        <v>18</v>
      </c>
      <c r="E623" s="5" t="s">
        <v>161</v>
      </c>
      <c r="F623" s="3" t="s">
        <v>162</v>
      </c>
      <c r="G623" s="3" t="s">
        <v>30</v>
      </c>
      <c r="H623" s="2" t="s">
        <v>22</v>
      </c>
      <c r="I623" s="2" t="s">
        <v>1773</v>
      </c>
      <c r="J623" s="3" t="str">
        <f>HYPERLINK("https://www.boe.es/gazeta/dias/1830/09/04/pdfs/GMD-1830-107.pdf#page=2","Abrir facsímil")</f>
        <v>Abrir facsímil</v>
      </c>
      <c r="K623" s="3" t="s">
        <v>24</v>
      </c>
    </row>
    <row r="624" spans="1:11" ht="42" customHeight="1">
      <c r="A624" s="2" t="s">
        <v>1774</v>
      </c>
      <c r="B624" s="2" t="s">
        <v>1774</v>
      </c>
      <c r="C624" s="2" t="s">
        <v>36</v>
      </c>
      <c r="D624" s="2" t="s">
        <v>37</v>
      </c>
      <c r="E624" s="5" t="s">
        <v>528</v>
      </c>
      <c r="F624" s="3" t="s">
        <v>529</v>
      </c>
      <c r="G624" s="3" t="s">
        <v>1257</v>
      </c>
      <c r="H624" s="2" t="s">
        <v>22</v>
      </c>
      <c r="I624" s="2" t="s">
        <v>1775</v>
      </c>
      <c r="J624" s="3" t="str">
        <f>HYPERLINK("https://www.boe.es/gazeta/dias/1830/07/13/pdfs/GMD-1830-84.pdf#page=4","Abrir facsímil")</f>
        <v>Abrir facsímil</v>
      </c>
      <c r="K624" s="3" t="s">
        <v>24</v>
      </c>
    </row>
    <row r="625" spans="1:11" ht="42" customHeight="1">
      <c r="A625" s="2" t="s">
        <v>1776</v>
      </c>
      <c r="B625" s="2" t="s">
        <v>1776</v>
      </c>
      <c r="C625" s="2" t="s">
        <v>68</v>
      </c>
      <c r="D625" s="2" t="s">
        <v>18</v>
      </c>
      <c r="E625" s="5" t="s">
        <v>687</v>
      </c>
      <c r="F625" s="3" t="s">
        <v>688</v>
      </c>
      <c r="G625" s="3" t="s">
        <v>30</v>
      </c>
      <c r="H625" s="2" t="s">
        <v>22</v>
      </c>
      <c r="I625" s="2" t="s">
        <v>1777</v>
      </c>
      <c r="J625" s="3" t="str">
        <f>HYPERLINK("https://www.boe.es/gazeta/dias/1830/06/10/pdfs/GMD-1830-70.pdf#page=2","Abrir facsímil")</f>
        <v>Abrir facsímil</v>
      </c>
      <c r="K625" s="3" t="s">
        <v>24</v>
      </c>
    </row>
    <row r="626" spans="1:11" ht="42" customHeight="1">
      <c r="A626" s="2" t="s">
        <v>1778</v>
      </c>
      <c r="B626" s="2" t="s">
        <v>1778</v>
      </c>
      <c r="C626" s="2" t="s">
        <v>36</v>
      </c>
      <c r="D626" s="2" t="s">
        <v>37</v>
      </c>
      <c r="E626" s="5" t="s">
        <v>1237</v>
      </c>
      <c r="F626" s="3" t="s">
        <v>1238</v>
      </c>
      <c r="G626" s="3" t="s">
        <v>21</v>
      </c>
      <c r="H626" s="2" t="s">
        <v>22</v>
      </c>
      <c r="I626" s="2" t="s">
        <v>1779</v>
      </c>
      <c r="J626" s="3" t="str">
        <f>HYPERLINK("https://www.boe.es/gazeta/dias/1830/11/04/pdfs/GMD-1830-134.pdf#page=3","Abrir facsímil")</f>
        <v>Abrir facsímil</v>
      </c>
      <c r="K626" s="3" t="s">
        <v>24</v>
      </c>
    </row>
    <row r="627" spans="1:11" ht="42" customHeight="1">
      <c r="A627" s="2" t="s">
        <v>1780</v>
      </c>
      <c r="B627" s="2" t="s">
        <v>1780</v>
      </c>
      <c r="C627" s="2" t="s">
        <v>36</v>
      </c>
      <c r="D627" s="2" t="s">
        <v>37</v>
      </c>
      <c r="E627" s="5" t="s">
        <v>320</v>
      </c>
      <c r="F627" s="3" t="s">
        <v>321</v>
      </c>
      <c r="G627" s="3" t="s">
        <v>1281</v>
      </c>
      <c r="H627" s="2" t="s">
        <v>22</v>
      </c>
      <c r="I627" s="2" t="s">
        <v>1781</v>
      </c>
      <c r="J627" s="3" t="str">
        <f>HYPERLINK("https://www.boe.es/gazeta/dias/1830/03/09/pdfs/GMD-1830-29.pdf#page=2","Abrir facsímil")</f>
        <v>Abrir facsímil</v>
      </c>
      <c r="K627" s="3" t="s">
        <v>24</v>
      </c>
    </row>
    <row r="628" spans="1:11" ht="42" customHeight="1">
      <c r="A628" s="2" t="s">
        <v>1780</v>
      </c>
      <c r="B628" s="2" t="s">
        <v>1780</v>
      </c>
      <c r="C628" s="2" t="s">
        <v>36</v>
      </c>
      <c r="D628" s="2" t="s">
        <v>37</v>
      </c>
      <c r="E628" s="5" t="s">
        <v>81</v>
      </c>
      <c r="F628" s="3" t="s">
        <v>82</v>
      </c>
      <c r="G628" s="3" t="s">
        <v>30</v>
      </c>
      <c r="H628" s="2" t="s">
        <v>22</v>
      </c>
      <c r="I628" s="2" t="s">
        <v>1782</v>
      </c>
      <c r="J628" s="3" t="str">
        <f>HYPERLINK("https://www.boe.es/gazeta/dias/1830/03/16/pdfs/GMD-1830-32.pdf#page=2","Abrir facsímil")</f>
        <v>Abrir facsímil</v>
      </c>
      <c r="K628" s="3" t="s">
        <v>24</v>
      </c>
    </row>
    <row r="629" spans="1:11" ht="42" customHeight="1">
      <c r="A629" s="2" t="s">
        <v>1780</v>
      </c>
      <c r="B629" s="2" t="s">
        <v>1780</v>
      </c>
      <c r="C629" s="2" t="s">
        <v>36</v>
      </c>
      <c r="D629" s="2" t="s">
        <v>37</v>
      </c>
      <c r="E629" s="5" t="s">
        <v>408</v>
      </c>
      <c r="F629" s="3" t="s">
        <v>409</v>
      </c>
      <c r="G629" s="3" t="s">
        <v>30</v>
      </c>
      <c r="H629" s="2" t="s">
        <v>22</v>
      </c>
      <c r="I629" s="2" t="s">
        <v>1783</v>
      </c>
      <c r="J629" s="3" t="str">
        <f>HYPERLINK("https://www.boe.es/gazeta/dias/1830/11/23/pdfs/GMD-1830-143.pdf#page=2","Abrir facsímil")</f>
        <v>Abrir facsímil</v>
      </c>
      <c r="K629" s="3" t="s">
        <v>24</v>
      </c>
    </row>
    <row r="630" spans="1:11" ht="42" customHeight="1">
      <c r="A630" s="2" t="s">
        <v>1784</v>
      </c>
      <c r="B630" s="2" t="s">
        <v>1785</v>
      </c>
      <c r="C630" s="2" t="s">
        <v>84</v>
      </c>
      <c r="D630" s="2" t="s">
        <v>18</v>
      </c>
      <c r="E630" s="5" t="s">
        <v>733</v>
      </c>
      <c r="F630" s="3" t="s">
        <v>734</v>
      </c>
      <c r="G630" s="3" t="s">
        <v>90</v>
      </c>
      <c r="H630" s="2" t="s">
        <v>31</v>
      </c>
      <c r="I630" s="2" t="s">
        <v>1786</v>
      </c>
      <c r="J630" s="3" t="str">
        <f>HYPERLINK("https://www.boe.es/gazeta/dias/1830/10/30/pdfs/GMD-1830-131.pdf#page=4","Abrir facsímil")</f>
        <v>Abrir facsímil</v>
      </c>
      <c r="K630" s="3" t="s">
        <v>33</v>
      </c>
    </row>
    <row r="631" spans="1:11" ht="42" customHeight="1">
      <c r="A631" s="2" t="s">
        <v>1787</v>
      </c>
      <c r="B631" s="2" t="s">
        <v>1788</v>
      </c>
      <c r="C631" s="2" t="s">
        <v>84</v>
      </c>
      <c r="D631" s="2" t="s">
        <v>18</v>
      </c>
      <c r="E631" s="5" t="s">
        <v>637</v>
      </c>
      <c r="F631" s="3" t="s">
        <v>638</v>
      </c>
      <c r="G631" s="3" t="s">
        <v>90</v>
      </c>
      <c r="H631" s="2" t="s">
        <v>22</v>
      </c>
      <c r="I631" s="2" t="s">
        <v>1789</v>
      </c>
      <c r="J631" s="3" t="str">
        <f>HYPERLINK("https://www.boe.es/gazeta/dias/1830/08/28/pdfs/GMD-1830-104.pdf#page=4","Abrir facsímil")</f>
        <v>Abrir facsímil</v>
      </c>
      <c r="K631" s="3" t="s">
        <v>24</v>
      </c>
    </row>
    <row r="632" spans="1:11" ht="42" customHeight="1">
      <c r="A632" s="2" t="s">
        <v>1790</v>
      </c>
      <c r="B632" s="2" t="s">
        <v>1790</v>
      </c>
      <c r="C632" s="2" t="s">
        <v>36</v>
      </c>
      <c r="D632" s="2" t="s">
        <v>37</v>
      </c>
      <c r="E632" s="5" t="s">
        <v>69</v>
      </c>
      <c r="F632" s="3" t="s">
        <v>70</v>
      </c>
      <c r="G632" s="3" t="s">
        <v>52</v>
      </c>
      <c r="H632" s="2" t="s">
        <v>22</v>
      </c>
      <c r="I632" s="2" t="s">
        <v>1791</v>
      </c>
      <c r="J632" s="3" t="str">
        <f>HYPERLINK("https://www.boe.es/gazeta/dias/1830/10/16/pdfs/GMD-1830-125.pdf#page=1","Abrir facsímil")</f>
        <v>Abrir facsímil</v>
      </c>
      <c r="K632" s="3" t="s">
        <v>24</v>
      </c>
    </row>
    <row r="633" spans="1:11" ht="42" customHeight="1">
      <c r="A633" s="2" t="s">
        <v>1792</v>
      </c>
      <c r="B633" s="2" t="s">
        <v>1792</v>
      </c>
      <c r="C633" s="2" t="s">
        <v>17</v>
      </c>
      <c r="D633" s="2" t="s">
        <v>18</v>
      </c>
      <c r="E633" s="5" t="s">
        <v>305</v>
      </c>
      <c r="F633" s="3" t="s">
        <v>306</v>
      </c>
      <c r="G633" s="3" t="s">
        <v>30</v>
      </c>
      <c r="H633" s="2" t="s">
        <v>22</v>
      </c>
      <c r="I633" s="2" t="s">
        <v>1793</v>
      </c>
      <c r="J633" s="3" t="str">
        <f>HYPERLINK("https://www.boe.es/gazeta/dias/1830/04/24/pdfs/GMD-1830-49.pdf#page=2","Abrir facsímil")</f>
        <v>Abrir facsímil</v>
      </c>
      <c r="K633" s="3" t="s">
        <v>24</v>
      </c>
    </row>
    <row r="634" spans="1:11" ht="42" customHeight="1">
      <c r="A634" s="2" t="s">
        <v>1794</v>
      </c>
      <c r="B634" s="2" t="s">
        <v>1795</v>
      </c>
      <c r="C634" s="2" t="s">
        <v>17</v>
      </c>
      <c r="D634" s="2" t="s">
        <v>18</v>
      </c>
      <c r="E634" s="5" t="s">
        <v>1796</v>
      </c>
      <c r="F634" s="3" t="s">
        <v>1797</v>
      </c>
      <c r="G634" s="3" t="s">
        <v>90</v>
      </c>
      <c r="H634" s="2" t="s">
        <v>31</v>
      </c>
      <c r="I634" s="2" t="s">
        <v>1798</v>
      </c>
      <c r="J634" s="3" t="str">
        <f>HYPERLINK("https://www.boe.es/gazeta/dias/1830/05/25/pdfs/GMD-1830-63.pdf#page=4","Abrir facsímil")</f>
        <v>Abrir facsímil</v>
      </c>
      <c r="K634" s="3" t="s">
        <v>33</v>
      </c>
    </row>
    <row r="635" spans="1:11" ht="42" customHeight="1">
      <c r="A635" s="2" t="s">
        <v>1799</v>
      </c>
      <c r="B635" s="2" t="s">
        <v>1799</v>
      </c>
      <c r="C635" s="2" t="s">
        <v>17</v>
      </c>
      <c r="D635" s="2" t="s">
        <v>18</v>
      </c>
      <c r="E635" s="5" t="s">
        <v>939</v>
      </c>
      <c r="F635" s="3" t="s">
        <v>940</v>
      </c>
      <c r="G635" s="3" t="s">
        <v>30</v>
      </c>
      <c r="H635" s="2" t="s">
        <v>22</v>
      </c>
      <c r="I635" s="2" t="s">
        <v>1800</v>
      </c>
      <c r="J635" s="3" t="str">
        <f>HYPERLINK("https://www.boe.es/gazeta/dias/1830/02/09/pdfs/GMD-1830-17.pdf#page=2","Abrir facsímil")</f>
        <v>Abrir facsímil</v>
      </c>
      <c r="K635" s="3" t="s">
        <v>24</v>
      </c>
    </row>
    <row r="636" spans="1:11" ht="42" customHeight="1">
      <c r="A636" s="2" t="s">
        <v>1799</v>
      </c>
      <c r="B636" s="2" t="s">
        <v>1799</v>
      </c>
      <c r="C636" s="2" t="s">
        <v>17</v>
      </c>
      <c r="D636" s="2" t="s">
        <v>18</v>
      </c>
      <c r="E636" s="5" t="s">
        <v>1614</v>
      </c>
      <c r="F636" s="3" t="s">
        <v>1615</v>
      </c>
      <c r="G636" s="3" t="s">
        <v>30</v>
      </c>
      <c r="H636" s="2" t="s">
        <v>22</v>
      </c>
      <c r="I636" s="2" t="s">
        <v>1801</v>
      </c>
      <c r="J636" s="3" t="str">
        <f>HYPERLINK("https://www.boe.es/gazeta/dias/1830/08/10/pdfs/GMD-1830-96.pdf#page=2","Abrir facsímil")</f>
        <v>Abrir facsímil</v>
      </c>
      <c r="K636" s="3" t="s">
        <v>24</v>
      </c>
    </row>
    <row r="637" spans="1:11" ht="42" customHeight="1">
      <c r="A637" s="2" t="s">
        <v>1802</v>
      </c>
      <c r="B637" s="2" t="s">
        <v>1803</v>
      </c>
      <c r="C637" s="2" t="s">
        <v>43</v>
      </c>
      <c r="D637" s="2" t="s">
        <v>44</v>
      </c>
      <c r="E637" s="5" t="s">
        <v>532</v>
      </c>
      <c r="F637" s="3" t="s">
        <v>533</v>
      </c>
      <c r="G637" s="3" t="s">
        <v>90</v>
      </c>
      <c r="H637" s="2" t="s">
        <v>22</v>
      </c>
      <c r="I637" s="2" t="s">
        <v>1804</v>
      </c>
      <c r="J637" s="3" t="str">
        <f>HYPERLINK("https://www.boe.es/gazeta/dias/1830/01/19/pdfs/GMD-1830-8.pdf#page=4","Abrir facsímil")</f>
        <v>Abrir facsímil</v>
      </c>
      <c r="K637" s="3" t="s">
        <v>24</v>
      </c>
    </row>
    <row r="638" spans="1:11" ht="42" customHeight="1">
      <c r="A638" s="2" t="s">
        <v>1805</v>
      </c>
      <c r="B638" s="2" t="s">
        <v>1805</v>
      </c>
      <c r="C638" s="2" t="s">
        <v>43</v>
      </c>
      <c r="D638" s="2" t="s">
        <v>44</v>
      </c>
      <c r="E638" s="5" t="s">
        <v>1806</v>
      </c>
      <c r="F638" s="3" t="s">
        <v>1807</v>
      </c>
      <c r="G638" s="3" t="s">
        <v>21</v>
      </c>
      <c r="H638" s="2" t="s">
        <v>22</v>
      </c>
      <c r="I638" s="2" t="s">
        <v>1808</v>
      </c>
      <c r="J638" s="3" t="str">
        <f>HYPERLINK("https://www.boe.es/gazeta/dias/1830/05/01/pdfs/GMD-1830-52.pdf#page=3","Abrir facsímil")</f>
        <v>Abrir facsímil</v>
      </c>
      <c r="K638" s="3" t="s">
        <v>24</v>
      </c>
    </row>
    <row r="639" spans="1:11" ht="42" customHeight="1">
      <c r="A639" s="2" t="s">
        <v>1809</v>
      </c>
      <c r="B639" s="2" t="s">
        <v>1810</v>
      </c>
      <c r="C639" s="2" t="s">
        <v>43</v>
      </c>
      <c r="D639" s="2" t="s">
        <v>44</v>
      </c>
      <c r="E639" s="5" t="s">
        <v>532</v>
      </c>
      <c r="F639" s="3" t="s">
        <v>533</v>
      </c>
      <c r="G639" s="3" t="s">
        <v>90</v>
      </c>
      <c r="H639" s="2" t="s">
        <v>22</v>
      </c>
      <c r="I639" s="2" t="s">
        <v>1811</v>
      </c>
      <c r="J639" s="3" t="str">
        <f>HYPERLINK("https://www.boe.es/gazeta/dias/1830/01/19/pdfs/GMD-1830-8.pdf#page=4","Abrir facsímil")</f>
        <v>Abrir facsímil</v>
      </c>
      <c r="K639" s="3" t="s">
        <v>24</v>
      </c>
    </row>
    <row r="640" spans="1:11" ht="42" customHeight="1">
      <c r="A640" s="2" t="s">
        <v>1812</v>
      </c>
      <c r="B640" s="2" t="s">
        <v>1812</v>
      </c>
      <c r="C640" s="2" t="s">
        <v>36</v>
      </c>
      <c r="D640" s="2" t="s">
        <v>37</v>
      </c>
      <c r="E640" s="5" t="s">
        <v>357</v>
      </c>
      <c r="F640" s="3" t="s">
        <v>358</v>
      </c>
      <c r="G640" s="3" t="s">
        <v>980</v>
      </c>
      <c r="H640" s="2" t="s">
        <v>22</v>
      </c>
      <c r="I640" s="2" t="s">
        <v>1813</v>
      </c>
      <c r="J640" s="3" t="str">
        <f>HYPERLINK("https://www.boe.es/gazeta/dias/1830/05/08/pdfs/GMD-1830-55.pdf#page=3","Abrir facsímil")</f>
        <v>Abrir facsímil</v>
      </c>
      <c r="K640" s="3" t="s">
        <v>24</v>
      </c>
    </row>
    <row r="641" spans="1:11" ht="42" customHeight="1">
      <c r="A641" s="2" t="s">
        <v>1814</v>
      </c>
      <c r="B641" s="2" t="s">
        <v>1815</v>
      </c>
      <c r="C641" s="2" t="s">
        <v>43</v>
      </c>
      <c r="D641" s="2" t="s">
        <v>44</v>
      </c>
      <c r="E641" s="5" t="s">
        <v>624</v>
      </c>
      <c r="F641" s="3" t="s">
        <v>625</v>
      </c>
      <c r="G641" s="3" t="s">
        <v>52</v>
      </c>
      <c r="H641" s="2" t="s">
        <v>22</v>
      </c>
      <c r="I641" s="2" t="s">
        <v>1816</v>
      </c>
      <c r="J641" s="3" t="str">
        <f>HYPERLINK("https://www.boe.es/gazeta/dias/1830/09/09/pdfs/GMD-1830-109.pdf#page=1","Abrir facsímil")</f>
        <v>Abrir facsímil</v>
      </c>
      <c r="K641" s="3" t="s">
        <v>24</v>
      </c>
    </row>
    <row r="642" spans="1:11" ht="42" customHeight="1">
      <c r="A642" s="2" t="s">
        <v>1817</v>
      </c>
      <c r="B642" s="2" t="s">
        <v>1817</v>
      </c>
      <c r="C642" s="2" t="s">
        <v>36</v>
      </c>
      <c r="D642" s="2" t="s">
        <v>37</v>
      </c>
      <c r="E642" s="5" t="s">
        <v>364</v>
      </c>
      <c r="F642" s="3" t="s">
        <v>365</v>
      </c>
      <c r="G642" s="3" t="s">
        <v>21</v>
      </c>
      <c r="H642" s="2" t="s">
        <v>22</v>
      </c>
      <c r="I642" s="2" t="s">
        <v>1818</v>
      </c>
      <c r="J642" s="3" t="str">
        <f>HYPERLINK("https://www.boe.es/gazeta/dias/1830/08/26/pdfs/GMD-1830-103.pdf#page=3","Abrir facsímil")</f>
        <v>Abrir facsímil</v>
      </c>
      <c r="K642" s="3" t="s">
        <v>24</v>
      </c>
    </row>
    <row r="643" spans="1:11" ht="42" customHeight="1">
      <c r="A643" s="2" t="s">
        <v>1819</v>
      </c>
      <c r="B643" s="2" t="s">
        <v>1820</v>
      </c>
      <c r="C643" s="2" t="s">
        <v>17</v>
      </c>
      <c r="D643" s="2" t="s">
        <v>18</v>
      </c>
      <c r="E643" s="5" t="s">
        <v>375</v>
      </c>
      <c r="F643" s="3" t="s">
        <v>376</v>
      </c>
      <c r="G643" s="3" t="s">
        <v>21</v>
      </c>
      <c r="H643" s="2" t="s">
        <v>22</v>
      </c>
      <c r="I643" s="2" t="s">
        <v>1821</v>
      </c>
      <c r="J643" s="3" t="str">
        <f>HYPERLINK("https://www.boe.es/gazeta/dias/1830/01/02/pdfs/GMD-1830-1.pdf#page=3","Abrir facsímil")</f>
        <v>Abrir facsímil</v>
      </c>
      <c r="K643" s="3" t="s">
        <v>24</v>
      </c>
    </row>
    <row r="644" spans="1:11" ht="42" customHeight="1">
      <c r="A644" s="2" t="s">
        <v>1822</v>
      </c>
      <c r="B644" s="2" t="s">
        <v>1822</v>
      </c>
      <c r="C644" s="2" t="s">
        <v>17</v>
      </c>
      <c r="D644" s="2" t="s">
        <v>18</v>
      </c>
      <c r="E644" s="5" t="s">
        <v>514</v>
      </c>
      <c r="F644" s="3" t="s">
        <v>515</v>
      </c>
      <c r="G644" s="3" t="s">
        <v>929</v>
      </c>
      <c r="H644" s="2" t="s">
        <v>22</v>
      </c>
      <c r="I644" s="2" t="s">
        <v>1823</v>
      </c>
      <c r="J644" s="3" t="str">
        <f>HYPERLINK("https://www.boe.es/gazeta/dias/1830/01/26/pdfs/GMD-1830-11.pdf#page=6","Abrir facsímil")</f>
        <v>Abrir facsímil</v>
      </c>
      <c r="K644" s="3" t="s">
        <v>24</v>
      </c>
    </row>
    <row r="645" spans="1:11" ht="42" customHeight="1">
      <c r="A645" s="2" t="s">
        <v>1824</v>
      </c>
      <c r="B645" s="2" t="s">
        <v>1825</v>
      </c>
      <c r="C645" s="2" t="s">
        <v>36</v>
      </c>
      <c r="D645" s="2" t="s">
        <v>37</v>
      </c>
      <c r="E645" s="5" t="s">
        <v>343</v>
      </c>
      <c r="F645" s="3" t="s">
        <v>344</v>
      </c>
      <c r="G645" s="3" t="s">
        <v>90</v>
      </c>
      <c r="H645" s="2" t="s">
        <v>22</v>
      </c>
      <c r="I645" s="2" t="s">
        <v>1826</v>
      </c>
      <c r="J645" s="3" t="str">
        <f>HYPERLINK("https://www.boe.es/gazeta/dias/1830/07/20/pdfs/GMD-1830-87.pdf#page=4","Abrir facsímil")</f>
        <v>Abrir facsímil</v>
      </c>
      <c r="K645" s="3" t="s">
        <v>24</v>
      </c>
    </row>
    <row r="646" spans="1:11" ht="42" customHeight="1">
      <c r="A646" s="2" t="s">
        <v>1827</v>
      </c>
      <c r="B646" s="2" t="s">
        <v>1828</v>
      </c>
      <c r="C646" s="2" t="s">
        <v>43</v>
      </c>
      <c r="D646" s="2" t="s">
        <v>44</v>
      </c>
      <c r="E646" s="5" t="s">
        <v>474</v>
      </c>
      <c r="F646" s="3" t="s">
        <v>475</v>
      </c>
      <c r="G646" s="3" t="s">
        <v>90</v>
      </c>
      <c r="H646" s="2" t="s">
        <v>22</v>
      </c>
      <c r="I646" s="2" t="s">
        <v>1829</v>
      </c>
      <c r="J646" s="3" t="str">
        <f>HYPERLINK("https://www.boe.es/gazeta/dias/1830/08/05/pdfs/GMD-1830-94.pdf#page=4","Abrir facsímil")</f>
        <v>Abrir facsímil</v>
      </c>
      <c r="K646" s="3" t="s">
        <v>24</v>
      </c>
    </row>
    <row r="647" spans="1:11" ht="42" customHeight="1">
      <c r="A647" s="2" t="s">
        <v>1830</v>
      </c>
      <c r="B647" s="2" t="s">
        <v>1831</v>
      </c>
      <c r="C647" s="2" t="s">
        <v>36</v>
      </c>
      <c r="D647" s="2" t="s">
        <v>37</v>
      </c>
      <c r="E647" s="5" t="s">
        <v>487</v>
      </c>
      <c r="F647" s="3" t="s">
        <v>488</v>
      </c>
      <c r="G647" s="3" t="s">
        <v>90</v>
      </c>
      <c r="H647" s="2" t="s">
        <v>22</v>
      </c>
      <c r="I647" s="2" t="s">
        <v>1832</v>
      </c>
      <c r="J647" s="3" t="str">
        <f>HYPERLINK("https://www.boe.es/gazeta/dias/1830/03/18/pdfs/GMD-1830-33.pdf#page=4","Abrir facsímil")</f>
        <v>Abrir facsímil</v>
      </c>
      <c r="K647" s="3" t="s">
        <v>24</v>
      </c>
    </row>
    <row r="648" spans="1:11" ht="42" customHeight="1">
      <c r="A648" s="2" t="s">
        <v>1833</v>
      </c>
      <c r="B648" s="2" t="s">
        <v>1834</v>
      </c>
      <c r="C648" s="2" t="s">
        <v>55</v>
      </c>
      <c r="D648" s="2" t="s">
        <v>18</v>
      </c>
      <c r="E648" s="5" t="s">
        <v>1627</v>
      </c>
      <c r="F648" s="3" t="s">
        <v>1628</v>
      </c>
      <c r="G648" s="3" t="s">
        <v>90</v>
      </c>
      <c r="H648" s="2" t="s">
        <v>22</v>
      </c>
      <c r="I648" s="2" t="s">
        <v>1835</v>
      </c>
      <c r="J648" s="3" t="str">
        <f>HYPERLINK("https://www.boe.es/gazeta/dias/1830/04/29/pdfs/GMD-1830-51.pdf#page=4","Abrir facsímil")</f>
        <v>Abrir facsímil</v>
      </c>
      <c r="K648" s="3" t="s">
        <v>24</v>
      </c>
    </row>
    <row r="649" spans="1:11" ht="42" customHeight="1">
      <c r="A649" s="2" t="s">
        <v>1836</v>
      </c>
      <c r="B649" s="2" t="s">
        <v>1837</v>
      </c>
      <c r="C649" s="2" t="s">
        <v>17</v>
      </c>
      <c r="D649" s="2" t="s">
        <v>18</v>
      </c>
      <c r="E649" s="5" t="s">
        <v>149</v>
      </c>
      <c r="F649" s="3" t="s">
        <v>150</v>
      </c>
      <c r="G649" s="3" t="s">
        <v>90</v>
      </c>
      <c r="H649" s="2" t="s">
        <v>22</v>
      </c>
      <c r="I649" s="2" t="s">
        <v>1838</v>
      </c>
      <c r="J649" s="3" t="str">
        <f>HYPERLINK("https://www.boe.es/gazeta/dias/1830/01/07/pdfs/GMD-1830-3.pdf#page=4","Abrir facsímil")</f>
        <v>Abrir facsímil</v>
      </c>
      <c r="K649" s="3" t="s">
        <v>24</v>
      </c>
    </row>
    <row r="650" spans="1:11" ht="42" customHeight="1">
      <c r="A650" s="2" t="s">
        <v>1839</v>
      </c>
      <c r="B650" s="2" t="s">
        <v>1839</v>
      </c>
      <c r="C650" s="2" t="s">
        <v>36</v>
      </c>
      <c r="D650" s="2" t="s">
        <v>37</v>
      </c>
      <c r="E650" s="5" t="s">
        <v>175</v>
      </c>
      <c r="F650" s="3" t="s">
        <v>176</v>
      </c>
      <c r="G650" s="3" t="s">
        <v>21</v>
      </c>
      <c r="H650" s="2" t="s">
        <v>22</v>
      </c>
      <c r="I650" s="2" t="s">
        <v>1840</v>
      </c>
      <c r="J650" s="3" t="str">
        <f>HYPERLINK("https://www.boe.es/gazeta/dias/1830/12/07/pdfs/GMD-1830-149.pdf#page=3","Abrir facsímil")</f>
        <v>Abrir facsímil</v>
      </c>
      <c r="K650" s="3" t="s">
        <v>24</v>
      </c>
    </row>
    <row r="651" spans="1:11" ht="42" customHeight="1">
      <c r="A651" s="2" t="s">
        <v>1839</v>
      </c>
      <c r="B651" s="2" t="s">
        <v>1839</v>
      </c>
      <c r="C651" s="2" t="s">
        <v>36</v>
      </c>
      <c r="D651" s="2" t="s">
        <v>37</v>
      </c>
      <c r="E651" s="5" t="s">
        <v>180</v>
      </c>
      <c r="F651" s="3" t="s">
        <v>181</v>
      </c>
      <c r="G651" s="3" t="s">
        <v>90</v>
      </c>
      <c r="H651" s="2" t="s">
        <v>22</v>
      </c>
      <c r="I651" s="2" t="s">
        <v>1841</v>
      </c>
      <c r="J651" s="3" t="str">
        <f>HYPERLINK("https://www.boe.es/gazeta/dias/1830/12/11/pdfs/GMD-1830-151.pdf#page=4","Abrir facsímil")</f>
        <v>Abrir facsímil</v>
      </c>
      <c r="K651" s="3" t="s">
        <v>24</v>
      </c>
    </row>
    <row r="652" spans="1:11" ht="42" customHeight="1">
      <c r="A652" s="2" t="s">
        <v>1842</v>
      </c>
      <c r="B652" s="2" t="s">
        <v>1843</v>
      </c>
      <c r="C652" s="2" t="s">
        <v>84</v>
      </c>
      <c r="D652" s="2" t="s">
        <v>18</v>
      </c>
      <c r="E652" s="5" t="s">
        <v>263</v>
      </c>
      <c r="F652" s="3" t="s">
        <v>264</v>
      </c>
      <c r="G652" s="3" t="s">
        <v>90</v>
      </c>
      <c r="H652" s="2" t="s">
        <v>22</v>
      </c>
      <c r="I652" s="2" t="s">
        <v>1844</v>
      </c>
      <c r="J652" s="3" t="str">
        <f>HYPERLINK("https://www.boe.es/gazeta/dias/1830/07/03/pdfs/GMD-1830-80.pdf#page=4","Abrir facsímil")</f>
        <v>Abrir facsímil</v>
      </c>
      <c r="K652" s="3" t="s">
        <v>24</v>
      </c>
    </row>
    <row r="653" spans="1:11" ht="42" customHeight="1">
      <c r="A653" s="2" t="s">
        <v>1845</v>
      </c>
      <c r="B653" s="2" t="s">
        <v>1845</v>
      </c>
      <c r="C653" s="2" t="s">
        <v>36</v>
      </c>
      <c r="D653" s="2" t="s">
        <v>37</v>
      </c>
      <c r="E653" s="5" t="s">
        <v>431</v>
      </c>
      <c r="F653" s="3" t="s">
        <v>432</v>
      </c>
      <c r="G653" s="3" t="s">
        <v>21</v>
      </c>
      <c r="H653" s="2" t="s">
        <v>22</v>
      </c>
      <c r="I653" s="2" t="s">
        <v>1846</v>
      </c>
      <c r="J653" s="3" t="str">
        <f>HYPERLINK("https://www.boe.es/gazeta/dias/1830/06/24/pdfs/GMD-1830-76.pdf#page=3","Abrir facsímil")</f>
        <v>Abrir facsímil</v>
      </c>
      <c r="K653" s="3" t="s">
        <v>24</v>
      </c>
    </row>
    <row r="654" spans="1:11" ht="42" customHeight="1">
      <c r="A654" s="2" t="s">
        <v>1847</v>
      </c>
      <c r="B654" s="2" t="s">
        <v>1847</v>
      </c>
      <c r="C654" s="2" t="s">
        <v>36</v>
      </c>
      <c r="D654" s="2" t="s">
        <v>37</v>
      </c>
      <c r="E654" s="5" t="s">
        <v>408</v>
      </c>
      <c r="F654" s="3" t="s">
        <v>409</v>
      </c>
      <c r="G654" s="3" t="s">
        <v>21</v>
      </c>
      <c r="H654" s="2" t="s">
        <v>22</v>
      </c>
      <c r="I654" s="2" t="s">
        <v>1848</v>
      </c>
      <c r="J654" s="3" t="str">
        <f>HYPERLINK("https://www.boe.es/gazeta/dias/1830/11/23/pdfs/GMD-1830-143.pdf#page=3","Abrir facsímil")</f>
        <v>Abrir facsímil</v>
      </c>
      <c r="K654" s="3" t="s">
        <v>24</v>
      </c>
    </row>
    <row r="655" spans="1:11" ht="42" customHeight="1">
      <c r="A655" s="2" t="s">
        <v>1849</v>
      </c>
      <c r="B655" s="2" t="s">
        <v>1849</v>
      </c>
      <c r="C655" s="2" t="s">
        <v>36</v>
      </c>
      <c r="D655" s="2" t="s">
        <v>37</v>
      </c>
      <c r="E655" s="5" t="s">
        <v>648</v>
      </c>
      <c r="F655" s="3" t="s">
        <v>649</v>
      </c>
      <c r="G655" s="3" t="s">
        <v>52</v>
      </c>
      <c r="H655" s="2" t="s">
        <v>22</v>
      </c>
      <c r="I655" s="2" t="s">
        <v>1850</v>
      </c>
      <c r="J655" s="3" t="str">
        <f>HYPERLINK("https://www.boe.es/gazeta/dias/1830/09/11/pdfs/GMD-1830-110.pdf#page=1","Abrir facsímil")</f>
        <v>Abrir facsímil</v>
      </c>
      <c r="K655" s="3" t="s">
        <v>24</v>
      </c>
    </row>
    <row r="656" spans="1:11" ht="42" customHeight="1">
      <c r="A656" s="2" t="s">
        <v>1851</v>
      </c>
      <c r="B656" s="2" t="s">
        <v>1851</v>
      </c>
      <c r="C656" s="2" t="s">
        <v>36</v>
      </c>
      <c r="D656" s="2" t="s">
        <v>37</v>
      </c>
      <c r="E656" s="5" t="s">
        <v>289</v>
      </c>
      <c r="F656" s="3" t="s">
        <v>290</v>
      </c>
      <c r="G656" s="3" t="s">
        <v>30</v>
      </c>
      <c r="H656" s="2" t="s">
        <v>22</v>
      </c>
      <c r="I656" s="2" t="s">
        <v>1852</v>
      </c>
      <c r="J656" s="3" t="str">
        <f>HYPERLINK("https://www.boe.es/gazeta/dias/1830/07/06/pdfs/GMD-1830-81.pdf#page=2","Abrir facsímil")</f>
        <v>Abrir facsímil</v>
      </c>
      <c r="K656" s="3" t="s">
        <v>24</v>
      </c>
    </row>
    <row r="657" spans="1:11" ht="42" customHeight="1">
      <c r="A657" s="2" t="s">
        <v>1853</v>
      </c>
      <c r="B657" s="2" t="s">
        <v>1853</v>
      </c>
      <c r="C657" s="2" t="s">
        <v>36</v>
      </c>
      <c r="D657" s="2" t="s">
        <v>37</v>
      </c>
      <c r="E657" s="5" t="s">
        <v>532</v>
      </c>
      <c r="F657" s="3" t="s">
        <v>533</v>
      </c>
      <c r="G657" s="3" t="s">
        <v>30</v>
      </c>
      <c r="H657" s="2" t="s">
        <v>22</v>
      </c>
      <c r="I657" s="2" t="s">
        <v>1854</v>
      </c>
      <c r="J657" s="3" t="str">
        <f>HYPERLINK("https://www.boe.es/gazeta/dias/1830/01/19/pdfs/GMD-1830-8.pdf#page=2","Abrir facsímil")</f>
        <v>Abrir facsímil</v>
      </c>
      <c r="K657" s="3" t="s">
        <v>24</v>
      </c>
    </row>
    <row r="658" spans="1:11" ht="42" customHeight="1">
      <c r="A658" s="2" t="s">
        <v>1855</v>
      </c>
      <c r="B658" s="2" t="s">
        <v>1855</v>
      </c>
      <c r="C658" s="2" t="s">
        <v>36</v>
      </c>
      <c r="D658" s="2" t="s">
        <v>37</v>
      </c>
      <c r="E658" s="5" t="s">
        <v>191</v>
      </c>
      <c r="F658" s="3" t="s">
        <v>192</v>
      </c>
      <c r="G658" s="3" t="s">
        <v>30</v>
      </c>
      <c r="H658" s="2" t="s">
        <v>22</v>
      </c>
      <c r="I658" s="2" t="s">
        <v>1856</v>
      </c>
      <c r="J658" s="3" t="str">
        <f>HYPERLINK("https://www.boe.es/gazeta/dias/1830/01/21/pdfs/GMD-1830-9.pdf#page=2","Abrir facsímil")</f>
        <v>Abrir facsímil</v>
      </c>
      <c r="K658" s="3" t="s">
        <v>24</v>
      </c>
    </row>
    <row r="659" spans="1:11" ht="42" customHeight="1">
      <c r="A659" s="2" t="s">
        <v>1855</v>
      </c>
      <c r="B659" s="2" t="s">
        <v>1855</v>
      </c>
      <c r="C659" s="2" t="s">
        <v>36</v>
      </c>
      <c r="D659" s="2" t="s">
        <v>37</v>
      </c>
      <c r="E659" s="5" t="s">
        <v>191</v>
      </c>
      <c r="F659" s="3" t="s">
        <v>192</v>
      </c>
      <c r="G659" s="3" t="s">
        <v>21</v>
      </c>
      <c r="H659" s="2" t="s">
        <v>22</v>
      </c>
      <c r="I659" s="2" t="s">
        <v>1857</v>
      </c>
      <c r="J659" s="3" t="str">
        <f>HYPERLINK("https://www.boe.es/gazeta/dias/1830/01/21/pdfs/GMD-1830-9.pdf#page=3","Abrir facsímil")</f>
        <v>Abrir facsímil</v>
      </c>
      <c r="K659" s="3" t="s">
        <v>24</v>
      </c>
    </row>
    <row r="660" spans="1:11" ht="42" customHeight="1">
      <c r="A660" s="2" t="s">
        <v>1853</v>
      </c>
      <c r="B660" s="2" t="s">
        <v>1853</v>
      </c>
      <c r="C660" s="2" t="s">
        <v>68</v>
      </c>
      <c r="D660" s="2" t="s">
        <v>18</v>
      </c>
      <c r="E660" s="5" t="s">
        <v>616</v>
      </c>
      <c r="F660" s="3" t="s">
        <v>617</v>
      </c>
      <c r="G660" s="3" t="s">
        <v>52</v>
      </c>
      <c r="H660" s="2" t="s">
        <v>22</v>
      </c>
      <c r="I660" s="2" t="s">
        <v>1858</v>
      </c>
      <c r="J660" s="3" t="str">
        <f>HYPERLINK("https://www.boe.es/gazeta/dias/1830/01/23/pdfs/GMD-1830-10.pdf#page=1","Abrir facsímil")</f>
        <v>Abrir facsímil</v>
      </c>
      <c r="K660" s="3" t="s">
        <v>24</v>
      </c>
    </row>
    <row r="661" spans="1:11" ht="42" customHeight="1">
      <c r="A661" s="2" t="s">
        <v>1853</v>
      </c>
      <c r="B661" s="2" t="s">
        <v>1853</v>
      </c>
      <c r="C661" s="2" t="s">
        <v>36</v>
      </c>
      <c r="D661" s="2" t="s">
        <v>37</v>
      </c>
      <c r="E661" s="5" t="s">
        <v>260</v>
      </c>
      <c r="F661" s="3" t="s">
        <v>261</v>
      </c>
      <c r="G661" s="3" t="s">
        <v>30</v>
      </c>
      <c r="H661" s="2" t="s">
        <v>22</v>
      </c>
      <c r="I661" s="2" t="s">
        <v>1859</v>
      </c>
      <c r="J661" s="3" t="str">
        <f>HYPERLINK("https://www.boe.es/gazeta/dias/1830/02/02/pdfs/GMD-1830-14.pdf#page=2","Abrir facsímil")</f>
        <v>Abrir facsímil</v>
      </c>
      <c r="K661" s="3" t="s">
        <v>24</v>
      </c>
    </row>
    <row r="662" spans="1:11" ht="42" customHeight="1">
      <c r="A662" s="2" t="s">
        <v>1853</v>
      </c>
      <c r="B662" s="2" t="s">
        <v>1853</v>
      </c>
      <c r="C662" s="2" t="s">
        <v>36</v>
      </c>
      <c r="D662" s="2" t="s">
        <v>37</v>
      </c>
      <c r="E662" s="5" t="s">
        <v>299</v>
      </c>
      <c r="F662" s="3" t="s">
        <v>300</v>
      </c>
      <c r="G662" s="3" t="s">
        <v>52</v>
      </c>
      <c r="H662" s="2" t="s">
        <v>22</v>
      </c>
      <c r="I662" s="2" t="s">
        <v>1860</v>
      </c>
      <c r="J662" s="3" t="str">
        <f>HYPERLINK("https://www.boe.es/gazeta/dias/1830/02/13/pdfs/GMD-1830-19.pdf#page=1","Abrir facsímil")</f>
        <v>Abrir facsímil</v>
      </c>
      <c r="K662" s="3" t="s">
        <v>24</v>
      </c>
    </row>
    <row r="663" spans="1:11" ht="42" customHeight="1">
      <c r="A663" s="2" t="s">
        <v>1853</v>
      </c>
      <c r="B663" s="2" t="s">
        <v>1853</v>
      </c>
      <c r="C663" s="2" t="s">
        <v>36</v>
      </c>
      <c r="D663" s="2" t="s">
        <v>37</v>
      </c>
      <c r="E663" s="5" t="s">
        <v>807</v>
      </c>
      <c r="F663" s="3" t="s">
        <v>808</v>
      </c>
      <c r="G663" s="3" t="s">
        <v>21</v>
      </c>
      <c r="H663" s="2" t="s">
        <v>22</v>
      </c>
      <c r="I663" s="2" t="s">
        <v>1861</v>
      </c>
      <c r="J663" s="3" t="str">
        <f>HYPERLINK("https://www.boe.es/gazeta/dias/1830/02/18/pdfs/GMD-1830-21.pdf#page=3","Abrir facsímil")</f>
        <v>Abrir facsímil</v>
      </c>
      <c r="K663" s="3" t="s">
        <v>24</v>
      </c>
    </row>
    <row r="664" spans="1:11" ht="42" customHeight="1">
      <c r="A664" s="2" t="s">
        <v>1853</v>
      </c>
      <c r="B664" s="2" t="s">
        <v>1853</v>
      </c>
      <c r="C664" s="2" t="s">
        <v>109</v>
      </c>
      <c r="D664" s="2" t="s">
        <v>18</v>
      </c>
      <c r="E664" s="5" t="s">
        <v>499</v>
      </c>
      <c r="F664" s="3" t="s">
        <v>500</v>
      </c>
      <c r="G664" s="3" t="s">
        <v>30</v>
      </c>
      <c r="H664" s="2" t="s">
        <v>22</v>
      </c>
      <c r="I664" s="2" t="s">
        <v>1862</v>
      </c>
      <c r="J664" s="3" t="str">
        <f>HYPERLINK("https://www.boe.es/gazeta/dias/1830/04/03/pdfs/GMD-1830-40.pdf#page=2","Abrir facsímil")</f>
        <v>Abrir facsímil</v>
      </c>
      <c r="K664" s="3" t="s">
        <v>24</v>
      </c>
    </row>
    <row r="665" spans="1:11" ht="42" customHeight="1">
      <c r="A665" s="2" t="s">
        <v>1853</v>
      </c>
      <c r="B665" s="2" t="s">
        <v>1853</v>
      </c>
      <c r="C665" s="2" t="s">
        <v>36</v>
      </c>
      <c r="D665" s="2" t="s">
        <v>37</v>
      </c>
      <c r="E665" s="5" t="s">
        <v>315</v>
      </c>
      <c r="F665" s="3" t="s">
        <v>316</v>
      </c>
      <c r="G665" s="3" t="s">
        <v>1863</v>
      </c>
      <c r="H665" s="2" t="s">
        <v>22</v>
      </c>
      <c r="I665" s="2" t="s">
        <v>1864</v>
      </c>
      <c r="J665" s="3" t="str">
        <f>HYPERLINK("https://www.boe.es/gazeta/dias/1830/05/04/pdfs/GMD-1830-53.pdf#page=3","Abrir facsímil")</f>
        <v>Abrir facsímil</v>
      </c>
      <c r="K665" s="3" t="s">
        <v>24</v>
      </c>
    </row>
    <row r="666" spans="1:11" ht="42" customHeight="1">
      <c r="A666" s="2" t="s">
        <v>1853</v>
      </c>
      <c r="B666" s="2" t="s">
        <v>1853</v>
      </c>
      <c r="C666" s="2" t="s">
        <v>36</v>
      </c>
      <c r="D666" s="2" t="s">
        <v>37</v>
      </c>
      <c r="E666" s="5" t="s">
        <v>815</v>
      </c>
      <c r="F666" s="3" t="s">
        <v>816</v>
      </c>
      <c r="G666" s="3" t="s">
        <v>52</v>
      </c>
      <c r="H666" s="2" t="s">
        <v>22</v>
      </c>
      <c r="I666" s="2" t="s">
        <v>1865</v>
      </c>
      <c r="J666" s="3" t="str">
        <f>HYPERLINK("https://www.boe.es/gazeta/dias/1830/05/18/pdfs/GMD-1830-60.pdf#page=1","Abrir facsímil")</f>
        <v>Abrir facsímil</v>
      </c>
      <c r="K666" s="3" t="s">
        <v>24</v>
      </c>
    </row>
    <row r="667" spans="1:11" ht="42" customHeight="1">
      <c r="A667" s="2" t="s">
        <v>1866</v>
      </c>
      <c r="B667" s="2" t="s">
        <v>1866</v>
      </c>
      <c r="C667" s="2" t="s">
        <v>36</v>
      </c>
      <c r="D667" s="2" t="s">
        <v>37</v>
      </c>
      <c r="E667" s="5" t="s">
        <v>97</v>
      </c>
      <c r="F667" s="3" t="s">
        <v>98</v>
      </c>
      <c r="G667" s="3" t="s">
        <v>30</v>
      </c>
      <c r="H667" s="2" t="s">
        <v>22</v>
      </c>
      <c r="I667" s="2" t="s">
        <v>1867</v>
      </c>
      <c r="J667" s="3" t="str">
        <f>HYPERLINK("https://www.boe.es/gazeta/dias/1830/06/22/pdfs/GMD-1830-75.pdf#page=2","Abrir facsímil")</f>
        <v>Abrir facsímil</v>
      </c>
      <c r="K667" s="3" t="s">
        <v>24</v>
      </c>
    </row>
    <row r="668" spans="1:11" ht="42" customHeight="1">
      <c r="A668" s="2" t="s">
        <v>1853</v>
      </c>
      <c r="B668" s="2" t="s">
        <v>1853</v>
      </c>
      <c r="C668" s="2" t="s">
        <v>36</v>
      </c>
      <c r="D668" s="2" t="s">
        <v>37</v>
      </c>
      <c r="E668" s="5" t="s">
        <v>103</v>
      </c>
      <c r="F668" s="3" t="s">
        <v>104</v>
      </c>
      <c r="G668" s="3" t="s">
        <v>30</v>
      </c>
      <c r="H668" s="2" t="s">
        <v>22</v>
      </c>
      <c r="I668" s="2" t="s">
        <v>1868</v>
      </c>
      <c r="J668" s="3" t="str">
        <f>HYPERLINK("https://www.boe.es/gazeta/dias/1830/07/01/pdfs/GMD-1830-79.pdf#page=2","Abrir facsímil")</f>
        <v>Abrir facsímil</v>
      </c>
      <c r="K668" s="3" t="s">
        <v>24</v>
      </c>
    </row>
    <row r="669" spans="1:11" ht="42" customHeight="1">
      <c r="A669" s="2" t="s">
        <v>1869</v>
      </c>
      <c r="B669" s="2" t="s">
        <v>1869</v>
      </c>
      <c r="C669" s="2" t="s">
        <v>68</v>
      </c>
      <c r="D669" s="2" t="s">
        <v>18</v>
      </c>
      <c r="E669" s="5" t="s">
        <v>632</v>
      </c>
      <c r="F669" s="3" t="s">
        <v>633</v>
      </c>
      <c r="G669" s="3" t="s">
        <v>30</v>
      </c>
      <c r="H669" s="2" t="s">
        <v>22</v>
      </c>
      <c r="I669" s="2" t="s">
        <v>1870</v>
      </c>
      <c r="J669" s="3" t="str">
        <f>HYPERLINK("https://www.boe.es/gazeta/dias/1830/07/17/pdfs/GMD-1830-86.pdf#page=2","Abrir facsímil")</f>
        <v>Abrir facsímil</v>
      </c>
      <c r="K669" s="3" t="s">
        <v>24</v>
      </c>
    </row>
    <row r="670" spans="1:11" ht="42" customHeight="1">
      <c r="A670" s="2" t="s">
        <v>1853</v>
      </c>
      <c r="B670" s="2" t="s">
        <v>1853</v>
      </c>
      <c r="C670" s="2" t="s">
        <v>36</v>
      </c>
      <c r="D670" s="2" t="s">
        <v>37</v>
      </c>
      <c r="E670" s="5" t="s">
        <v>339</v>
      </c>
      <c r="F670" s="3" t="s">
        <v>340</v>
      </c>
      <c r="G670" s="3" t="s">
        <v>52</v>
      </c>
      <c r="H670" s="2" t="s">
        <v>22</v>
      </c>
      <c r="I670" s="2" t="s">
        <v>1871</v>
      </c>
      <c r="J670" s="3" t="str">
        <f>HYPERLINK("https://www.boe.es/gazeta/dias/1830/10/07/pdfs/GMD-1830-121.pdf#page=1","Abrir facsímil")</f>
        <v>Abrir facsímil</v>
      </c>
      <c r="K670" s="3" t="s">
        <v>24</v>
      </c>
    </row>
    <row r="671" spans="1:11" ht="42" customHeight="1">
      <c r="A671" s="2" t="s">
        <v>1853</v>
      </c>
      <c r="B671" s="2" t="s">
        <v>1853</v>
      </c>
      <c r="C671" s="2" t="s">
        <v>36</v>
      </c>
      <c r="D671" s="2" t="s">
        <v>37</v>
      </c>
      <c r="E671" s="5" t="s">
        <v>175</v>
      </c>
      <c r="F671" s="3" t="s">
        <v>176</v>
      </c>
      <c r="G671" s="3" t="s">
        <v>52</v>
      </c>
      <c r="H671" s="2" t="s">
        <v>22</v>
      </c>
      <c r="I671" s="2" t="s">
        <v>1872</v>
      </c>
      <c r="J671" s="3" t="str">
        <f>HYPERLINK("https://www.boe.es/gazeta/dias/1830/12/07/pdfs/GMD-1830-149.pdf#page=1","Abrir facsímil")</f>
        <v>Abrir facsímil</v>
      </c>
      <c r="K671" s="3" t="s">
        <v>24</v>
      </c>
    </row>
    <row r="672" spans="1:11" ht="42" customHeight="1">
      <c r="A672" s="2" t="s">
        <v>1873</v>
      </c>
      <c r="B672" s="2" t="s">
        <v>1873</v>
      </c>
      <c r="C672" s="2" t="s">
        <v>36</v>
      </c>
      <c r="D672" s="2" t="s">
        <v>37</v>
      </c>
      <c r="E672" s="5" t="s">
        <v>64</v>
      </c>
      <c r="F672" s="3" t="s">
        <v>65</v>
      </c>
      <c r="G672" s="3" t="s">
        <v>21</v>
      </c>
      <c r="H672" s="2" t="s">
        <v>22</v>
      </c>
      <c r="I672" s="2" t="s">
        <v>1874</v>
      </c>
      <c r="J672" s="3" t="str">
        <f>HYPERLINK("https://www.boe.es/gazeta/dias/1830/12/09/pdfs/GMD-1830-150.pdf#page=3","Abrir facsímil")</f>
        <v>Abrir facsímil</v>
      </c>
      <c r="K672" s="3" t="s">
        <v>24</v>
      </c>
    </row>
    <row r="673" spans="1:11" ht="42" customHeight="1">
      <c r="A673" s="2" t="s">
        <v>1853</v>
      </c>
      <c r="B673" s="2" t="s">
        <v>1853</v>
      </c>
      <c r="C673" s="2" t="s">
        <v>36</v>
      </c>
      <c r="D673" s="2" t="s">
        <v>37</v>
      </c>
      <c r="E673" s="5" t="s">
        <v>180</v>
      </c>
      <c r="F673" s="3" t="s">
        <v>181</v>
      </c>
      <c r="G673" s="3" t="s">
        <v>90</v>
      </c>
      <c r="H673" s="2" t="s">
        <v>22</v>
      </c>
      <c r="I673" s="2" t="s">
        <v>1875</v>
      </c>
      <c r="J673" s="3" t="str">
        <f>HYPERLINK("https://www.boe.es/gazeta/dias/1830/12/11/pdfs/GMD-1830-151.pdf#page=4","Abrir facsímil")</f>
        <v>Abrir facsímil</v>
      </c>
      <c r="K673" s="3" t="s">
        <v>24</v>
      </c>
    </row>
    <row r="674" spans="1:11" ht="42" customHeight="1">
      <c r="A674" s="2" t="s">
        <v>1853</v>
      </c>
      <c r="B674" s="2" t="s">
        <v>1853</v>
      </c>
      <c r="C674" s="2" t="s">
        <v>36</v>
      </c>
      <c r="D674" s="2" t="s">
        <v>37</v>
      </c>
      <c r="E674" s="5" t="s">
        <v>28</v>
      </c>
      <c r="F674" s="3" t="s">
        <v>29</v>
      </c>
      <c r="G674" s="3" t="s">
        <v>30</v>
      </c>
      <c r="H674" s="2" t="s">
        <v>22</v>
      </c>
      <c r="I674" s="2" t="s">
        <v>1876</v>
      </c>
      <c r="J674" s="3" t="str">
        <f>HYPERLINK("https://www.boe.es/gazeta/dias/1830/12/28/pdfs/GMD-1830-158.pdf#page=2","Abrir facsímil")</f>
        <v>Abrir facsímil</v>
      </c>
      <c r="K674" s="3" t="s">
        <v>24</v>
      </c>
    </row>
    <row r="675" spans="1:11" ht="42" customHeight="1">
      <c r="A675" s="2" t="s">
        <v>1877</v>
      </c>
      <c r="B675" s="2" t="s">
        <v>1877</v>
      </c>
      <c r="C675" s="2" t="s">
        <v>17</v>
      </c>
      <c r="D675" s="2" t="s">
        <v>18</v>
      </c>
      <c r="E675" s="5" t="s">
        <v>807</v>
      </c>
      <c r="F675" s="3" t="s">
        <v>808</v>
      </c>
      <c r="G675" s="3" t="s">
        <v>21</v>
      </c>
      <c r="H675" s="2" t="s">
        <v>22</v>
      </c>
      <c r="I675" s="2" t="s">
        <v>1878</v>
      </c>
      <c r="J675" s="3" t="str">
        <f>HYPERLINK("https://www.boe.es/gazeta/dias/1830/02/18/pdfs/GMD-1830-21.pdf#page=3","Abrir facsímil")</f>
        <v>Abrir facsímil</v>
      </c>
      <c r="K675" s="3" t="s">
        <v>24</v>
      </c>
    </row>
    <row r="676" spans="1:11" ht="42" customHeight="1">
      <c r="A676" s="2" t="s">
        <v>1879</v>
      </c>
      <c r="B676" s="2" t="s">
        <v>1879</v>
      </c>
      <c r="C676" s="2" t="s">
        <v>68</v>
      </c>
      <c r="D676" s="2" t="s">
        <v>18</v>
      </c>
      <c r="E676" s="5" t="s">
        <v>616</v>
      </c>
      <c r="F676" s="3" t="s">
        <v>617</v>
      </c>
      <c r="G676" s="3" t="s">
        <v>52</v>
      </c>
      <c r="H676" s="2" t="s">
        <v>22</v>
      </c>
      <c r="I676" s="2" t="s">
        <v>1880</v>
      </c>
      <c r="J676" s="3" t="str">
        <f>HYPERLINK("https://www.boe.es/gazeta/dias/1830/01/23/pdfs/GMD-1830-10.pdf#page=1","Abrir facsímil")</f>
        <v>Abrir facsímil</v>
      </c>
      <c r="K676" s="3" t="s">
        <v>24</v>
      </c>
    </row>
    <row r="677" spans="1:11" ht="42" customHeight="1">
      <c r="A677" s="2" t="s">
        <v>1881</v>
      </c>
      <c r="B677" s="2" t="s">
        <v>1881</v>
      </c>
      <c r="C677" s="2" t="s">
        <v>36</v>
      </c>
      <c r="D677" s="2" t="s">
        <v>37</v>
      </c>
      <c r="E677" s="5" t="s">
        <v>383</v>
      </c>
      <c r="F677" s="3" t="s">
        <v>384</v>
      </c>
      <c r="G677" s="3" t="s">
        <v>30</v>
      </c>
      <c r="H677" s="2" t="s">
        <v>22</v>
      </c>
      <c r="I677" s="2" t="s">
        <v>1882</v>
      </c>
      <c r="J677" s="3" t="str">
        <f>HYPERLINK("https://www.boe.es/gazeta/dias/1830/06/12/pdfs/GMD-1830-71.pdf#page=2","Abrir facsímil")</f>
        <v>Abrir facsímil</v>
      </c>
      <c r="K677" s="3" t="s">
        <v>24</v>
      </c>
    </row>
    <row r="678" spans="1:11" ht="42" customHeight="1">
      <c r="A678" s="2" t="s">
        <v>1883</v>
      </c>
      <c r="B678" s="2" t="s">
        <v>1883</v>
      </c>
      <c r="C678" s="2" t="s">
        <v>17</v>
      </c>
      <c r="D678" s="2" t="s">
        <v>18</v>
      </c>
      <c r="E678" s="5" t="s">
        <v>211</v>
      </c>
      <c r="F678" s="3" t="s">
        <v>212</v>
      </c>
      <c r="G678" s="3" t="s">
        <v>52</v>
      </c>
      <c r="H678" s="2" t="s">
        <v>22</v>
      </c>
      <c r="I678" s="2" t="s">
        <v>1884</v>
      </c>
      <c r="J678" s="3" t="str">
        <f>HYPERLINK("https://www.boe.es/gazeta/dias/1830/04/15/pdfs/GMD-1830-45.pdf#page=1","Abrir facsímil")</f>
        <v>Abrir facsímil</v>
      </c>
      <c r="K678" s="3" t="s">
        <v>24</v>
      </c>
    </row>
    <row r="679" spans="1:11" ht="42" customHeight="1">
      <c r="A679" s="2" t="s">
        <v>1885</v>
      </c>
      <c r="B679" s="2" t="s">
        <v>1885</v>
      </c>
      <c r="C679" s="2" t="s">
        <v>36</v>
      </c>
      <c r="D679" s="2" t="s">
        <v>37</v>
      </c>
      <c r="E679" s="5" t="s">
        <v>733</v>
      </c>
      <c r="F679" s="3" t="s">
        <v>734</v>
      </c>
      <c r="G679" s="3" t="s">
        <v>30</v>
      </c>
      <c r="H679" s="2" t="s">
        <v>22</v>
      </c>
      <c r="I679" s="2" t="s">
        <v>1886</v>
      </c>
      <c r="J679" s="3" t="str">
        <f>HYPERLINK("https://www.boe.es/gazeta/dias/1830/10/30/pdfs/GMD-1830-131.pdf#page=2","Abrir facsímil")</f>
        <v>Abrir facsímil</v>
      </c>
      <c r="K679" s="3" t="s">
        <v>24</v>
      </c>
    </row>
    <row r="680" spans="1:11" ht="42" customHeight="1">
      <c r="A680" s="2" t="s">
        <v>1887</v>
      </c>
      <c r="B680" s="2" t="s">
        <v>1887</v>
      </c>
      <c r="C680" s="2" t="s">
        <v>43</v>
      </c>
      <c r="D680" s="2" t="s">
        <v>44</v>
      </c>
      <c r="E680" s="5" t="s">
        <v>1888</v>
      </c>
      <c r="F680" s="3" t="s">
        <v>1889</v>
      </c>
      <c r="G680" s="3" t="s">
        <v>21</v>
      </c>
      <c r="H680" s="2" t="s">
        <v>22</v>
      </c>
      <c r="I680" s="2" t="s">
        <v>1890</v>
      </c>
      <c r="J680" s="3" t="str">
        <f>HYPERLINK("https://www.boe.es/gazeta/dias/1830/02/04/pdfs/GMD-1830-15.pdf#page=3","Abrir facsímil")</f>
        <v>Abrir facsímil</v>
      </c>
      <c r="K680" s="3" t="s">
        <v>24</v>
      </c>
    </row>
    <row r="681" spans="1:11" ht="42" customHeight="1">
      <c r="A681" s="2" t="s">
        <v>1891</v>
      </c>
      <c r="B681" s="2" t="s">
        <v>1891</v>
      </c>
      <c r="C681" s="2" t="s">
        <v>36</v>
      </c>
      <c r="D681" s="2" t="s">
        <v>37</v>
      </c>
      <c r="E681" s="5" t="s">
        <v>1892</v>
      </c>
      <c r="F681" s="3" t="s">
        <v>1893</v>
      </c>
      <c r="G681" s="3" t="s">
        <v>52</v>
      </c>
      <c r="H681" s="2" t="s">
        <v>22</v>
      </c>
      <c r="I681" s="2" t="s">
        <v>1894</v>
      </c>
      <c r="J681" s="3" t="str">
        <f>HYPERLINK("https://www.boe.es/gazeta/dias/1830/03/11/pdfs/GMD-1830-30.pdf#page=1","Abrir facsímil")</f>
        <v>Abrir facsímil</v>
      </c>
      <c r="K681" s="3" t="s">
        <v>24</v>
      </c>
    </row>
    <row r="682" spans="1:11" ht="42" customHeight="1">
      <c r="A682" s="2" t="s">
        <v>1895</v>
      </c>
      <c r="B682" s="2" t="s">
        <v>1895</v>
      </c>
      <c r="C682" s="2" t="s">
        <v>36</v>
      </c>
      <c r="D682" s="2" t="s">
        <v>37</v>
      </c>
      <c r="E682" s="5" t="s">
        <v>1069</v>
      </c>
      <c r="F682" s="3" t="s">
        <v>1070</v>
      </c>
      <c r="G682" s="3" t="s">
        <v>52</v>
      </c>
      <c r="H682" s="2" t="s">
        <v>22</v>
      </c>
      <c r="I682" s="2" t="s">
        <v>1896</v>
      </c>
      <c r="J682" s="3" t="str">
        <f>HYPERLINK("https://www.boe.es/gazeta/dias/1830/09/23/pdfs/GMD-1830-115.pdf#page=1","Abrir facsímil")</f>
        <v>Abrir facsímil</v>
      </c>
      <c r="K682" s="3" t="s">
        <v>24</v>
      </c>
    </row>
    <row r="683" spans="1:11" ht="42" customHeight="1">
      <c r="A683" s="2" t="s">
        <v>1897</v>
      </c>
      <c r="B683" s="2" t="s">
        <v>1898</v>
      </c>
      <c r="C683" s="2" t="s">
        <v>36</v>
      </c>
      <c r="D683" s="2" t="s">
        <v>37</v>
      </c>
      <c r="E683" s="5" t="s">
        <v>446</v>
      </c>
      <c r="F683" s="3" t="s">
        <v>447</v>
      </c>
      <c r="G683" s="3" t="s">
        <v>90</v>
      </c>
      <c r="H683" s="2" t="s">
        <v>22</v>
      </c>
      <c r="I683" s="2" t="s">
        <v>1899</v>
      </c>
      <c r="J683" s="3" t="str">
        <f>HYPERLINK("https://www.boe.es/gazeta/dias/1830/09/21/pdfs/GMD-1830-114.pdf#page=4","Abrir facsímil")</f>
        <v>Abrir facsímil</v>
      </c>
      <c r="K683" s="3" t="s">
        <v>24</v>
      </c>
    </row>
    <row r="684" spans="1:11" ht="42" customHeight="1">
      <c r="A684" s="2" t="s">
        <v>1900</v>
      </c>
      <c r="B684" s="2" t="s">
        <v>1900</v>
      </c>
      <c r="C684" s="2" t="s">
        <v>27</v>
      </c>
      <c r="D684" s="2" t="s">
        <v>18</v>
      </c>
      <c r="E684" s="5" t="s">
        <v>396</v>
      </c>
      <c r="F684" s="3" t="s">
        <v>397</v>
      </c>
      <c r="G684" s="3" t="s">
        <v>52</v>
      </c>
      <c r="H684" s="2" t="s">
        <v>22</v>
      </c>
      <c r="I684" s="2" t="s">
        <v>1901</v>
      </c>
      <c r="J684" s="3" t="str">
        <f>HYPERLINK("https://www.boe.es/gazeta/dias/1830/12/14/pdfs/GMD-1830-152.pdf#page=1","Abrir facsímil")</f>
        <v>Abrir facsímil</v>
      </c>
      <c r="K684" s="3" t="s">
        <v>24</v>
      </c>
    </row>
    <row r="685" spans="1:11" ht="42" customHeight="1">
      <c r="A685" s="2" t="s">
        <v>1902</v>
      </c>
      <c r="B685" s="2" t="s">
        <v>1903</v>
      </c>
      <c r="C685" s="2" t="s">
        <v>36</v>
      </c>
      <c r="D685" s="2" t="s">
        <v>37</v>
      </c>
      <c r="E685" s="5" t="s">
        <v>733</v>
      </c>
      <c r="F685" s="3" t="s">
        <v>734</v>
      </c>
      <c r="G685" s="3" t="s">
        <v>30</v>
      </c>
      <c r="H685" s="2" t="s">
        <v>31</v>
      </c>
      <c r="I685" s="2" t="s">
        <v>1904</v>
      </c>
      <c r="J685" s="3" t="str">
        <f>HYPERLINK("https://www.boe.es/gazeta/dias/1830/10/30/pdfs/GMD-1830-131.pdf#page=2","Abrir facsímil")</f>
        <v>Abrir facsímil</v>
      </c>
      <c r="K685" s="3" t="s">
        <v>33</v>
      </c>
    </row>
    <row r="686" spans="1:11" ht="42" customHeight="1">
      <c r="A686" s="2" t="s">
        <v>1905</v>
      </c>
      <c r="B686" s="2" t="s">
        <v>1905</v>
      </c>
      <c r="C686" s="2" t="s">
        <v>17</v>
      </c>
      <c r="D686" s="2" t="s">
        <v>18</v>
      </c>
      <c r="E686" s="5" t="s">
        <v>1806</v>
      </c>
      <c r="F686" s="3" t="s">
        <v>1807</v>
      </c>
      <c r="G686" s="3" t="s">
        <v>52</v>
      </c>
      <c r="H686" s="2" t="s">
        <v>22</v>
      </c>
      <c r="I686" s="2" t="s">
        <v>1906</v>
      </c>
      <c r="J686" s="3" t="str">
        <f>HYPERLINK("https://www.boe.es/gazeta/dias/1830/05/01/pdfs/GMD-1830-52.pdf#page=1","Abrir facsímil")</f>
        <v>Abrir facsímil</v>
      </c>
      <c r="K686" s="3" t="s">
        <v>24</v>
      </c>
    </row>
    <row r="687" spans="1:11" ht="42" customHeight="1">
      <c r="A687" s="2" t="s">
        <v>1907</v>
      </c>
      <c r="B687" s="2" t="s">
        <v>1907</v>
      </c>
      <c r="C687" s="2" t="s">
        <v>55</v>
      </c>
      <c r="D687" s="2" t="s">
        <v>18</v>
      </c>
      <c r="E687" s="5" t="s">
        <v>436</v>
      </c>
      <c r="F687" s="3" t="s">
        <v>437</v>
      </c>
      <c r="G687" s="3" t="s">
        <v>90</v>
      </c>
      <c r="H687" s="2" t="s">
        <v>22</v>
      </c>
      <c r="I687" s="2" t="s">
        <v>1908</v>
      </c>
      <c r="J687" s="3" t="str">
        <f>HYPERLINK("https://www.boe.es/gazeta/dias/1830/04/06/pdfs/GMD-1830-41.pdf#page=4","Abrir facsímil")</f>
        <v>Abrir facsímil</v>
      </c>
      <c r="K687" s="3" t="s">
        <v>24</v>
      </c>
    </row>
    <row r="688" spans="1:11" ht="42" customHeight="1">
      <c r="A688" s="2" t="s">
        <v>1909</v>
      </c>
      <c r="B688" s="2" t="s">
        <v>1910</v>
      </c>
      <c r="C688" s="2" t="s">
        <v>17</v>
      </c>
      <c r="D688" s="2" t="s">
        <v>18</v>
      </c>
      <c r="E688" s="5" t="s">
        <v>648</v>
      </c>
      <c r="F688" s="3" t="s">
        <v>649</v>
      </c>
      <c r="G688" s="3" t="s">
        <v>90</v>
      </c>
      <c r="H688" s="2" t="s">
        <v>22</v>
      </c>
      <c r="I688" s="2" t="s">
        <v>1911</v>
      </c>
      <c r="J688" s="3" t="str">
        <f>HYPERLINK("https://www.boe.es/gazeta/dias/1830/09/11/pdfs/GMD-1830-110.pdf#page=4","Abrir facsímil")</f>
        <v>Abrir facsímil</v>
      </c>
      <c r="K688" s="3" t="s">
        <v>24</v>
      </c>
    </row>
    <row r="689" spans="1:11" ht="42" customHeight="1">
      <c r="A689" s="2" t="s">
        <v>1912</v>
      </c>
      <c r="B689" s="2" t="s">
        <v>1913</v>
      </c>
      <c r="C689" s="2" t="s">
        <v>27</v>
      </c>
      <c r="D689" s="2" t="s">
        <v>18</v>
      </c>
      <c r="E689" s="5" t="s">
        <v>514</v>
      </c>
      <c r="F689" s="3" t="s">
        <v>515</v>
      </c>
      <c r="G689" s="3" t="s">
        <v>929</v>
      </c>
      <c r="H689" s="2" t="s">
        <v>22</v>
      </c>
      <c r="I689" s="2" t="s">
        <v>1914</v>
      </c>
      <c r="J689" s="3" t="str">
        <f>HYPERLINK("https://www.boe.es/gazeta/dias/1830/01/26/pdfs/GMD-1830-11.pdf#page=6","Abrir facsímil")</f>
        <v>Abrir facsímil</v>
      </c>
      <c r="K689" s="3" t="s">
        <v>24</v>
      </c>
    </row>
    <row r="690" spans="1:11" ht="42" customHeight="1">
      <c r="A690" s="2" t="s">
        <v>1915</v>
      </c>
      <c r="B690" s="2" t="s">
        <v>1915</v>
      </c>
      <c r="C690" s="2" t="s">
        <v>36</v>
      </c>
      <c r="D690" s="2" t="s">
        <v>37</v>
      </c>
      <c r="E690" s="5" t="s">
        <v>1319</v>
      </c>
      <c r="F690" s="3" t="s">
        <v>1320</v>
      </c>
      <c r="G690" s="3" t="s">
        <v>21</v>
      </c>
      <c r="H690" s="2" t="s">
        <v>22</v>
      </c>
      <c r="I690" s="2" t="s">
        <v>1916</v>
      </c>
      <c r="J690" s="3" t="str">
        <f>HYPERLINK("https://www.boe.es/gazeta/dias/1830/08/21/pdfs/GMD-1830-101.pdf#page=3","Abrir facsímil")</f>
        <v>Abrir facsímil</v>
      </c>
      <c r="K690" s="3" t="s">
        <v>24</v>
      </c>
    </row>
    <row r="691" spans="1:11" ht="42" customHeight="1">
      <c r="A691" s="2" t="s">
        <v>1917</v>
      </c>
      <c r="B691" s="2" t="s">
        <v>1917</v>
      </c>
      <c r="C691" s="2" t="s">
        <v>17</v>
      </c>
      <c r="D691" s="2" t="s">
        <v>18</v>
      </c>
      <c r="E691" s="5" t="s">
        <v>1639</v>
      </c>
      <c r="F691" s="3" t="s">
        <v>1640</v>
      </c>
      <c r="G691" s="3" t="s">
        <v>90</v>
      </c>
      <c r="H691" s="2" t="s">
        <v>22</v>
      </c>
      <c r="I691" s="2" t="s">
        <v>1918</v>
      </c>
      <c r="J691" s="3" t="str">
        <f>HYPERLINK("https://www.boe.es/gazeta/dias/1830/12/16/pdfs/GMD-1830-153.pdf#page=4","Abrir facsímil")</f>
        <v>Abrir facsímil</v>
      </c>
      <c r="K691" s="3" t="s">
        <v>24</v>
      </c>
    </row>
    <row r="692" spans="1:11" ht="42" customHeight="1">
      <c r="A692" s="2" t="s">
        <v>1919</v>
      </c>
      <c r="B692" s="2" t="s">
        <v>1920</v>
      </c>
      <c r="C692" s="2" t="s">
        <v>84</v>
      </c>
      <c r="D692" s="2" t="s">
        <v>18</v>
      </c>
      <c r="E692" s="5" t="s">
        <v>931</v>
      </c>
      <c r="F692" s="3" t="s">
        <v>932</v>
      </c>
      <c r="G692" s="3" t="s">
        <v>21</v>
      </c>
      <c r="H692" s="2" t="s">
        <v>22</v>
      </c>
      <c r="I692" s="2" t="s">
        <v>1921</v>
      </c>
      <c r="J692" s="3" t="str">
        <f>HYPERLINK("https://www.boe.es/gazeta/dias/1830/06/03/pdfs/GMD-1830-67.pdf#page=3","Abrir facsímil")</f>
        <v>Abrir facsímil</v>
      </c>
      <c r="K692" s="3" t="s">
        <v>24</v>
      </c>
    </row>
    <row r="693" spans="1:11" ht="42" customHeight="1">
      <c r="A693" s="2" t="s">
        <v>1922</v>
      </c>
      <c r="B693" s="2" t="s">
        <v>1923</v>
      </c>
      <c r="C693" s="2" t="s">
        <v>55</v>
      </c>
      <c r="D693" s="2" t="s">
        <v>18</v>
      </c>
      <c r="E693" s="5" t="s">
        <v>185</v>
      </c>
      <c r="F693" s="3" t="s">
        <v>186</v>
      </c>
      <c r="G693" s="3" t="s">
        <v>206</v>
      </c>
      <c r="H693" s="2" t="s">
        <v>22</v>
      </c>
      <c r="I693" s="2" t="s">
        <v>1924</v>
      </c>
      <c r="J693" s="3" t="str">
        <f>HYPERLINK("https://www.boe.es/gazeta/dias/1830/01/12/pdfs/GMD-1830-5.pdf#page=4","Abrir facsímil")</f>
        <v>Abrir facsímil</v>
      </c>
      <c r="K693" s="3" t="s">
        <v>24</v>
      </c>
    </row>
    <row r="694" spans="1:11" ht="42" customHeight="1">
      <c r="A694" s="2" t="s">
        <v>1925</v>
      </c>
      <c r="B694" s="2" t="s">
        <v>1925</v>
      </c>
      <c r="C694" s="2" t="s">
        <v>36</v>
      </c>
      <c r="D694" s="2" t="s">
        <v>37</v>
      </c>
      <c r="E694" s="5" t="s">
        <v>616</v>
      </c>
      <c r="F694" s="3" t="s">
        <v>617</v>
      </c>
      <c r="G694" s="3" t="s">
        <v>90</v>
      </c>
      <c r="H694" s="2" t="s">
        <v>22</v>
      </c>
      <c r="I694" s="2" t="s">
        <v>1926</v>
      </c>
      <c r="J694" s="3" t="str">
        <f>HYPERLINK("https://www.boe.es/gazeta/dias/1830/01/23/pdfs/GMD-1830-10.pdf#page=4","Abrir facsímil")</f>
        <v>Abrir facsímil</v>
      </c>
      <c r="K694" s="3" t="s">
        <v>24</v>
      </c>
    </row>
    <row r="695" spans="1:11" ht="42" customHeight="1">
      <c r="A695" s="2" t="s">
        <v>1925</v>
      </c>
      <c r="B695" s="2" t="s">
        <v>1925</v>
      </c>
      <c r="C695" s="2" t="s">
        <v>17</v>
      </c>
      <c r="D695" s="2" t="s">
        <v>18</v>
      </c>
      <c r="E695" s="5" t="s">
        <v>514</v>
      </c>
      <c r="F695" s="3" t="s">
        <v>515</v>
      </c>
      <c r="G695" s="3" t="s">
        <v>1927</v>
      </c>
      <c r="H695" s="2" t="s">
        <v>22</v>
      </c>
      <c r="I695" s="2" t="s">
        <v>1928</v>
      </c>
      <c r="J695" s="3" t="str">
        <f>HYPERLINK("https://www.boe.es/gazeta/dias/1830/01/26/pdfs/GMD-1830-11.pdf#page=4","Abrir facsímil")</f>
        <v>Abrir facsímil</v>
      </c>
      <c r="K695" s="3" t="s">
        <v>24</v>
      </c>
    </row>
    <row r="696" spans="1:11" ht="42" customHeight="1">
      <c r="A696" s="2" t="s">
        <v>1925</v>
      </c>
      <c r="B696" s="2" t="s">
        <v>1925</v>
      </c>
      <c r="C696" s="2" t="s">
        <v>36</v>
      </c>
      <c r="D696" s="2" t="s">
        <v>37</v>
      </c>
      <c r="E696" s="5" t="s">
        <v>73</v>
      </c>
      <c r="F696" s="3" t="s">
        <v>74</v>
      </c>
      <c r="G696" s="3" t="s">
        <v>30</v>
      </c>
      <c r="H696" s="2" t="s">
        <v>22</v>
      </c>
      <c r="I696" s="2" t="s">
        <v>1929</v>
      </c>
      <c r="J696" s="3" t="str">
        <f>HYPERLINK("https://www.boe.es/gazeta/dias/1830/03/20/pdfs/GMD-1830-34.pdf#page=2","Abrir facsímil")</f>
        <v>Abrir facsímil</v>
      </c>
      <c r="K696" s="3" t="s">
        <v>24</v>
      </c>
    </row>
    <row r="697" spans="1:11" ht="42" customHeight="1">
      <c r="A697" s="2" t="s">
        <v>1925</v>
      </c>
      <c r="B697" s="2" t="s">
        <v>1925</v>
      </c>
      <c r="C697" s="2" t="s">
        <v>36</v>
      </c>
      <c r="D697" s="2" t="s">
        <v>37</v>
      </c>
      <c r="E697" s="5" t="s">
        <v>421</v>
      </c>
      <c r="F697" s="3" t="s">
        <v>422</v>
      </c>
      <c r="G697" s="3" t="s">
        <v>21</v>
      </c>
      <c r="H697" s="2" t="s">
        <v>22</v>
      </c>
      <c r="I697" s="2" t="s">
        <v>1930</v>
      </c>
      <c r="J697" s="3" t="str">
        <f>HYPERLINK("https://www.boe.es/gazeta/dias/1830/05/27/pdfs/GMD-1830-64.pdf#page=3","Abrir facsímil")</f>
        <v>Abrir facsímil</v>
      </c>
      <c r="K697" s="3" t="s">
        <v>24</v>
      </c>
    </row>
    <row r="698" spans="1:11" ht="42" customHeight="1">
      <c r="A698" s="2" t="s">
        <v>1925</v>
      </c>
      <c r="B698" s="2" t="s">
        <v>1925</v>
      </c>
      <c r="C698" s="2" t="s">
        <v>17</v>
      </c>
      <c r="D698" s="2" t="s">
        <v>18</v>
      </c>
      <c r="E698" s="5" t="s">
        <v>421</v>
      </c>
      <c r="F698" s="3" t="s">
        <v>422</v>
      </c>
      <c r="G698" s="3" t="s">
        <v>90</v>
      </c>
      <c r="H698" s="2" t="s">
        <v>22</v>
      </c>
      <c r="I698" s="2" t="s">
        <v>1931</v>
      </c>
      <c r="J698" s="3" t="str">
        <f>HYPERLINK("https://www.boe.es/gazeta/dias/1830/05/27/pdfs/GMD-1830-64.pdf#page=4","Abrir facsímil")</f>
        <v>Abrir facsímil</v>
      </c>
      <c r="K698" s="3" t="s">
        <v>24</v>
      </c>
    </row>
    <row r="699" spans="1:11" ht="42" customHeight="1">
      <c r="A699" s="2" t="s">
        <v>1925</v>
      </c>
      <c r="B699" s="2" t="s">
        <v>1925</v>
      </c>
      <c r="C699" s="2" t="s">
        <v>17</v>
      </c>
      <c r="D699" s="2" t="s">
        <v>18</v>
      </c>
      <c r="E699" s="5" t="s">
        <v>276</v>
      </c>
      <c r="F699" s="3" t="s">
        <v>277</v>
      </c>
      <c r="G699" s="3" t="s">
        <v>90</v>
      </c>
      <c r="H699" s="2" t="s">
        <v>22</v>
      </c>
      <c r="I699" s="2" t="s">
        <v>1932</v>
      </c>
      <c r="J699" s="3" t="str">
        <f>HYPERLINK("https://www.boe.es/gazeta/dias/1830/06/05/pdfs/GMD-1830-68.pdf#page=4","Abrir facsímil")</f>
        <v>Abrir facsímil</v>
      </c>
      <c r="K699" s="3" t="s">
        <v>24</v>
      </c>
    </row>
    <row r="700" spans="1:11" ht="42" customHeight="1">
      <c r="A700" s="2" t="s">
        <v>1925</v>
      </c>
      <c r="B700" s="2" t="s">
        <v>1925</v>
      </c>
      <c r="C700" s="2" t="s">
        <v>36</v>
      </c>
      <c r="D700" s="2" t="s">
        <v>37</v>
      </c>
      <c r="E700" s="5" t="s">
        <v>648</v>
      </c>
      <c r="F700" s="3" t="s">
        <v>649</v>
      </c>
      <c r="G700" s="3" t="s">
        <v>21</v>
      </c>
      <c r="H700" s="2" t="s">
        <v>22</v>
      </c>
      <c r="I700" s="2" t="s">
        <v>1933</v>
      </c>
      <c r="J700" s="3" t="str">
        <f>HYPERLINK("https://www.boe.es/gazeta/dias/1830/09/11/pdfs/GMD-1830-110.pdf#page=3","Abrir facsímil")</f>
        <v>Abrir facsímil</v>
      </c>
      <c r="K700" s="3" t="s">
        <v>24</v>
      </c>
    </row>
    <row r="701" spans="1:11" ht="42" customHeight="1">
      <c r="A701" s="2" t="s">
        <v>1925</v>
      </c>
      <c r="B701" s="2" t="s">
        <v>1925</v>
      </c>
      <c r="C701" s="2" t="s">
        <v>84</v>
      </c>
      <c r="D701" s="2" t="s">
        <v>18</v>
      </c>
      <c r="E701" s="5" t="s">
        <v>811</v>
      </c>
      <c r="F701" s="3" t="s">
        <v>812</v>
      </c>
      <c r="G701" s="3" t="s">
        <v>52</v>
      </c>
      <c r="H701" s="2" t="s">
        <v>22</v>
      </c>
      <c r="I701" s="2" t="s">
        <v>1934</v>
      </c>
      <c r="J701" s="3" t="str">
        <f>HYPERLINK("https://www.boe.es/gazeta/dias/1830/11/09/pdfs/GMD-1830-136.pdf#page=1","Abrir facsímil")</f>
        <v>Abrir facsímil</v>
      </c>
      <c r="K701" s="3" t="s">
        <v>24</v>
      </c>
    </row>
    <row r="702" spans="1:11" ht="42" customHeight="1">
      <c r="A702" s="2" t="s">
        <v>1935</v>
      </c>
      <c r="B702" s="2" t="s">
        <v>1935</v>
      </c>
      <c r="C702" s="2" t="s">
        <v>43</v>
      </c>
      <c r="D702" s="2" t="s">
        <v>44</v>
      </c>
      <c r="E702" s="5" t="s">
        <v>77</v>
      </c>
      <c r="F702" s="3" t="s">
        <v>78</v>
      </c>
      <c r="G702" s="3" t="s">
        <v>30</v>
      </c>
      <c r="H702" s="2" t="s">
        <v>22</v>
      </c>
      <c r="I702" s="2" t="s">
        <v>1936</v>
      </c>
      <c r="J702" s="3" t="str">
        <f>HYPERLINK("https://www.boe.es/gazeta/dias/1830/01/09/pdfs/GMD-1830-4.pdf#page=2","Abrir facsímil")</f>
        <v>Abrir facsímil</v>
      </c>
      <c r="K702" s="3" t="s">
        <v>24</v>
      </c>
    </row>
    <row r="703" spans="1:11" ht="42" customHeight="1">
      <c r="A703" s="2" t="s">
        <v>1937</v>
      </c>
      <c r="B703" s="2" t="s">
        <v>1937</v>
      </c>
      <c r="C703" s="2" t="s">
        <v>17</v>
      </c>
      <c r="D703" s="2" t="s">
        <v>18</v>
      </c>
      <c r="E703" s="5" t="s">
        <v>502</v>
      </c>
      <c r="F703" s="3" t="s">
        <v>503</v>
      </c>
      <c r="G703" s="3" t="s">
        <v>30</v>
      </c>
      <c r="H703" s="2" t="s">
        <v>22</v>
      </c>
      <c r="I703" s="2" t="s">
        <v>1938</v>
      </c>
      <c r="J703" s="3" t="str">
        <f>HYPERLINK("https://www.boe.es/gazeta/dias/1830/09/18/pdfs/GMD-1830-113.pdf#page=2","Abrir facsímil")</f>
        <v>Abrir facsímil</v>
      </c>
      <c r="K703" s="3" t="s">
        <v>24</v>
      </c>
    </row>
    <row r="704" spans="1:11" ht="42" customHeight="1">
      <c r="A704" s="2" t="s">
        <v>1939</v>
      </c>
      <c r="B704" s="2" t="s">
        <v>1939</v>
      </c>
      <c r="C704" s="2" t="s">
        <v>17</v>
      </c>
      <c r="D704" s="2" t="s">
        <v>18</v>
      </c>
      <c r="E704" s="5" t="s">
        <v>514</v>
      </c>
      <c r="F704" s="3" t="s">
        <v>515</v>
      </c>
      <c r="G704" s="3" t="s">
        <v>311</v>
      </c>
      <c r="H704" s="2" t="s">
        <v>22</v>
      </c>
      <c r="I704" s="2" t="s">
        <v>1940</v>
      </c>
      <c r="J704" s="3" t="str">
        <f>HYPERLINK("https://www.boe.es/gazeta/dias/1830/01/26/pdfs/GMD-1830-11.pdf#page=8","Abrir facsímil")</f>
        <v>Abrir facsímil</v>
      </c>
      <c r="K704" s="3" t="s">
        <v>24</v>
      </c>
    </row>
    <row r="705" spans="1:11" ht="42" customHeight="1">
      <c r="A705" s="2" t="s">
        <v>1939</v>
      </c>
      <c r="B705" s="2" t="s">
        <v>1939</v>
      </c>
      <c r="C705" s="2" t="s">
        <v>84</v>
      </c>
      <c r="D705" s="2" t="s">
        <v>18</v>
      </c>
      <c r="E705" s="5" t="s">
        <v>246</v>
      </c>
      <c r="F705" s="3" t="s">
        <v>247</v>
      </c>
      <c r="G705" s="3" t="s">
        <v>90</v>
      </c>
      <c r="H705" s="2" t="s">
        <v>22</v>
      </c>
      <c r="I705" s="2" t="s">
        <v>1941</v>
      </c>
      <c r="J705" s="3" t="str">
        <f>HYPERLINK("https://www.boe.es/gazeta/dias/1830/03/13/pdfs/GMD-1830-31.pdf#page=4","Abrir facsímil")</f>
        <v>Abrir facsímil</v>
      </c>
      <c r="K705" s="3" t="s">
        <v>24</v>
      </c>
    </row>
    <row r="706" spans="1:11" ht="42" customHeight="1">
      <c r="A706" s="2" t="s">
        <v>1939</v>
      </c>
      <c r="B706" s="2" t="s">
        <v>1939</v>
      </c>
      <c r="C706" s="2" t="s">
        <v>55</v>
      </c>
      <c r="D706" s="2" t="s">
        <v>18</v>
      </c>
      <c r="E706" s="5" t="s">
        <v>1627</v>
      </c>
      <c r="F706" s="3" t="s">
        <v>1628</v>
      </c>
      <c r="G706" s="3" t="s">
        <v>90</v>
      </c>
      <c r="H706" s="2" t="s">
        <v>22</v>
      </c>
      <c r="I706" s="2" t="s">
        <v>1942</v>
      </c>
      <c r="J706" s="3" t="str">
        <f>HYPERLINK("https://www.boe.es/gazeta/dias/1830/04/29/pdfs/GMD-1830-51.pdf#page=4","Abrir facsímil")</f>
        <v>Abrir facsímil</v>
      </c>
      <c r="K706" s="3" t="s">
        <v>24</v>
      </c>
    </row>
    <row r="707" spans="1:11" ht="42" customHeight="1">
      <c r="A707" s="2" t="s">
        <v>1939</v>
      </c>
      <c r="B707" s="2" t="s">
        <v>1939</v>
      </c>
      <c r="C707" s="2" t="s">
        <v>36</v>
      </c>
      <c r="D707" s="2" t="s">
        <v>37</v>
      </c>
      <c r="E707" s="5" t="s">
        <v>315</v>
      </c>
      <c r="F707" s="3" t="s">
        <v>316</v>
      </c>
      <c r="G707" s="3" t="s">
        <v>90</v>
      </c>
      <c r="H707" s="2" t="s">
        <v>22</v>
      </c>
      <c r="I707" s="2" t="s">
        <v>1943</v>
      </c>
      <c r="J707" s="3" t="str">
        <f>HYPERLINK("https://www.boe.es/gazeta/dias/1830/05/04/pdfs/GMD-1830-53.pdf#page=4","Abrir facsímil")</f>
        <v>Abrir facsímil</v>
      </c>
      <c r="K707" s="3" t="s">
        <v>24</v>
      </c>
    </row>
    <row r="708" spans="1:11" ht="42" customHeight="1">
      <c r="A708" s="2" t="s">
        <v>1939</v>
      </c>
      <c r="B708" s="2" t="s">
        <v>1939</v>
      </c>
      <c r="C708" s="2" t="s">
        <v>27</v>
      </c>
      <c r="D708" s="2" t="s">
        <v>18</v>
      </c>
      <c r="E708" s="5" t="s">
        <v>1944</v>
      </c>
      <c r="F708" s="3" t="s">
        <v>1945</v>
      </c>
      <c r="G708" s="3" t="s">
        <v>90</v>
      </c>
      <c r="H708" s="2" t="s">
        <v>22</v>
      </c>
      <c r="I708" s="2" t="s">
        <v>1946</v>
      </c>
      <c r="J708" s="3" t="str">
        <f>HYPERLINK("https://www.boe.es/gazeta/dias/1830/05/22/pdfs/GMD-1830-62.pdf#page=4","Abrir facsímil")</f>
        <v>Abrir facsímil</v>
      </c>
      <c r="K708" s="3" t="s">
        <v>24</v>
      </c>
    </row>
    <row r="709" spans="1:11" ht="42" customHeight="1">
      <c r="A709" s="2" t="s">
        <v>1947</v>
      </c>
      <c r="B709" s="2" t="s">
        <v>1947</v>
      </c>
      <c r="C709" s="2" t="s">
        <v>36</v>
      </c>
      <c r="D709" s="2" t="s">
        <v>37</v>
      </c>
      <c r="E709" s="5" t="s">
        <v>100</v>
      </c>
      <c r="F709" s="3" t="s">
        <v>101</v>
      </c>
      <c r="G709" s="3" t="s">
        <v>90</v>
      </c>
      <c r="H709" s="2" t="s">
        <v>22</v>
      </c>
      <c r="I709" s="2" t="s">
        <v>1948</v>
      </c>
      <c r="J709" s="3" t="str">
        <f>HYPERLINK("https://www.boe.es/gazeta/dias/1830/06/29/pdfs/GMD-1830-78.pdf#page=4","Abrir facsímil")</f>
        <v>Abrir facsímil</v>
      </c>
      <c r="K709" s="3" t="s">
        <v>24</v>
      </c>
    </row>
    <row r="710" spans="1:11" ht="42" customHeight="1">
      <c r="A710" s="2" t="s">
        <v>1939</v>
      </c>
      <c r="B710" s="2" t="s">
        <v>1939</v>
      </c>
      <c r="C710" s="2" t="s">
        <v>43</v>
      </c>
      <c r="D710" s="2" t="s">
        <v>44</v>
      </c>
      <c r="E710" s="5" t="s">
        <v>1614</v>
      </c>
      <c r="F710" s="3" t="s">
        <v>1615</v>
      </c>
      <c r="G710" s="3" t="s">
        <v>90</v>
      </c>
      <c r="H710" s="2" t="s">
        <v>22</v>
      </c>
      <c r="I710" s="2" t="s">
        <v>1949</v>
      </c>
      <c r="J710" s="3" t="str">
        <f>HYPERLINK("https://www.boe.es/gazeta/dias/1830/08/10/pdfs/GMD-1830-96.pdf#page=4","Abrir facsímil")</f>
        <v>Abrir facsímil</v>
      </c>
      <c r="K710" s="3" t="s">
        <v>24</v>
      </c>
    </row>
    <row r="711" spans="1:11" ht="42" customHeight="1">
      <c r="A711" s="2" t="s">
        <v>1939</v>
      </c>
      <c r="B711" s="2" t="s">
        <v>1939</v>
      </c>
      <c r="C711" s="2" t="s">
        <v>84</v>
      </c>
      <c r="D711" s="2" t="s">
        <v>18</v>
      </c>
      <c r="E711" s="5" t="s">
        <v>1237</v>
      </c>
      <c r="F711" s="3" t="s">
        <v>1238</v>
      </c>
      <c r="G711" s="3" t="s">
        <v>90</v>
      </c>
      <c r="H711" s="2" t="s">
        <v>22</v>
      </c>
      <c r="I711" s="2" t="s">
        <v>1950</v>
      </c>
      <c r="J711" s="3" t="str">
        <f>HYPERLINK("https://www.boe.es/gazeta/dias/1830/11/04/pdfs/GMD-1830-134.pdf#page=4","Abrir facsímil")</f>
        <v>Abrir facsímil</v>
      </c>
      <c r="K711" s="3" t="s">
        <v>24</v>
      </c>
    </row>
    <row r="712" spans="1:11" ht="42" customHeight="1">
      <c r="A712" s="2" t="s">
        <v>1951</v>
      </c>
      <c r="B712" s="2" t="s">
        <v>1952</v>
      </c>
      <c r="C712" s="2" t="s">
        <v>17</v>
      </c>
      <c r="D712" s="2" t="s">
        <v>18</v>
      </c>
      <c r="E712" s="5" t="s">
        <v>299</v>
      </c>
      <c r="F712" s="3" t="s">
        <v>300</v>
      </c>
      <c r="G712" s="3" t="s">
        <v>325</v>
      </c>
      <c r="H712" s="2" t="s">
        <v>22</v>
      </c>
      <c r="I712" s="2" t="s">
        <v>1953</v>
      </c>
      <c r="J712" s="3" t="str">
        <f>HYPERLINK("https://www.boe.es/gazeta/dias/1830/02/13/pdfs/GMD-1830-19.pdf#page=4","Abrir facsímil")</f>
        <v>Abrir facsímil</v>
      </c>
      <c r="K712" s="3" t="s">
        <v>24</v>
      </c>
    </row>
    <row r="713" spans="1:11" ht="42" customHeight="1">
      <c r="A713" s="2" t="s">
        <v>1951</v>
      </c>
      <c r="B713" s="2" t="s">
        <v>1952</v>
      </c>
      <c r="C713" s="2" t="s">
        <v>36</v>
      </c>
      <c r="D713" s="2" t="s">
        <v>37</v>
      </c>
      <c r="E713" s="5" t="s">
        <v>211</v>
      </c>
      <c r="F713" s="3" t="s">
        <v>212</v>
      </c>
      <c r="G713" s="3" t="s">
        <v>90</v>
      </c>
      <c r="H713" s="2" t="s">
        <v>22</v>
      </c>
      <c r="I713" s="2" t="s">
        <v>1954</v>
      </c>
      <c r="J713" s="3" t="str">
        <f>HYPERLINK("https://www.boe.es/gazeta/dias/1830/04/15/pdfs/GMD-1830-45.pdf#page=4","Abrir facsímil")</f>
        <v>Abrir facsímil</v>
      </c>
      <c r="K713" s="3" t="s">
        <v>24</v>
      </c>
    </row>
    <row r="714" spans="1:11" ht="42" customHeight="1">
      <c r="A714" s="2" t="s">
        <v>1951</v>
      </c>
      <c r="B714" s="2" t="s">
        <v>1952</v>
      </c>
      <c r="C714" s="2" t="s">
        <v>84</v>
      </c>
      <c r="D714" s="2" t="s">
        <v>18</v>
      </c>
      <c r="E714" s="5" t="s">
        <v>898</v>
      </c>
      <c r="F714" s="3" t="s">
        <v>899</v>
      </c>
      <c r="G714" s="3" t="s">
        <v>90</v>
      </c>
      <c r="H714" s="2" t="s">
        <v>22</v>
      </c>
      <c r="I714" s="2" t="s">
        <v>1955</v>
      </c>
      <c r="J714" s="3" t="str">
        <f>HYPERLINK("https://www.boe.es/gazeta/dias/1830/05/29/pdfs/GMD-1830-65.pdf#page=4","Abrir facsímil")</f>
        <v>Abrir facsímil</v>
      </c>
      <c r="K714" s="3" t="s">
        <v>24</v>
      </c>
    </row>
    <row r="715" spans="1:11" ht="42" customHeight="1">
      <c r="A715" s="2" t="s">
        <v>1951</v>
      </c>
      <c r="B715" s="2" t="s">
        <v>1952</v>
      </c>
      <c r="C715" s="2" t="s">
        <v>55</v>
      </c>
      <c r="D715" s="2" t="s">
        <v>18</v>
      </c>
      <c r="E715" s="5" t="s">
        <v>100</v>
      </c>
      <c r="F715" s="3" t="s">
        <v>101</v>
      </c>
      <c r="G715" s="3" t="s">
        <v>90</v>
      </c>
      <c r="H715" s="2" t="s">
        <v>22</v>
      </c>
      <c r="I715" s="2" t="s">
        <v>1956</v>
      </c>
      <c r="J715" s="3" t="str">
        <f>HYPERLINK("https://www.boe.es/gazeta/dias/1830/06/29/pdfs/GMD-1830-78.pdf#page=4","Abrir facsímil")</f>
        <v>Abrir facsímil</v>
      </c>
      <c r="K715" s="3" t="s">
        <v>24</v>
      </c>
    </row>
    <row r="716" spans="1:11" ht="42" customHeight="1">
      <c r="A716" s="2" t="s">
        <v>1951</v>
      </c>
      <c r="B716" s="2" t="s">
        <v>1952</v>
      </c>
      <c r="C716" s="2" t="s">
        <v>109</v>
      </c>
      <c r="D716" s="2" t="s">
        <v>18</v>
      </c>
      <c r="E716" s="5" t="s">
        <v>1044</v>
      </c>
      <c r="F716" s="3" t="s">
        <v>1045</v>
      </c>
      <c r="G716" s="3" t="s">
        <v>90</v>
      </c>
      <c r="H716" s="2" t="s">
        <v>22</v>
      </c>
      <c r="I716" s="2" t="s">
        <v>1957</v>
      </c>
      <c r="J716" s="3" t="str">
        <f>HYPERLINK("https://www.boe.es/gazeta/dias/1830/08/19/pdfs/GMD-1830-100.pdf#page=4","Abrir facsímil")</f>
        <v>Abrir facsímil</v>
      </c>
      <c r="K716" s="3" t="s">
        <v>24</v>
      </c>
    </row>
    <row r="717" spans="1:11" ht="42" customHeight="1">
      <c r="A717" s="2" t="s">
        <v>1951</v>
      </c>
      <c r="B717" s="2" t="s">
        <v>1952</v>
      </c>
      <c r="C717" s="2" t="s">
        <v>17</v>
      </c>
      <c r="D717" s="2" t="s">
        <v>18</v>
      </c>
      <c r="E717" s="5" t="s">
        <v>364</v>
      </c>
      <c r="F717" s="3" t="s">
        <v>365</v>
      </c>
      <c r="G717" s="3" t="s">
        <v>90</v>
      </c>
      <c r="H717" s="2" t="s">
        <v>22</v>
      </c>
      <c r="I717" s="2" t="s">
        <v>1958</v>
      </c>
      <c r="J717" s="3" t="str">
        <f>HYPERLINK("https://www.boe.es/gazeta/dias/1830/08/26/pdfs/GMD-1830-103.pdf#page=4","Abrir facsímil")</f>
        <v>Abrir facsímil</v>
      </c>
      <c r="K717" s="3" t="s">
        <v>24</v>
      </c>
    </row>
    <row r="718" spans="1:11" ht="42" customHeight="1">
      <c r="A718" s="2" t="s">
        <v>1951</v>
      </c>
      <c r="B718" s="2" t="s">
        <v>1952</v>
      </c>
      <c r="C718" s="2" t="s">
        <v>17</v>
      </c>
      <c r="D718" s="2" t="s">
        <v>18</v>
      </c>
      <c r="E718" s="5" t="s">
        <v>637</v>
      </c>
      <c r="F718" s="3" t="s">
        <v>638</v>
      </c>
      <c r="G718" s="3" t="s">
        <v>90</v>
      </c>
      <c r="H718" s="2" t="s">
        <v>22</v>
      </c>
      <c r="I718" s="2" t="s">
        <v>1959</v>
      </c>
      <c r="J718" s="3" t="str">
        <f>HYPERLINK("https://www.boe.es/gazeta/dias/1830/08/28/pdfs/GMD-1830-104.pdf#page=4","Abrir facsímil")</f>
        <v>Abrir facsímil</v>
      </c>
      <c r="K718" s="3" t="s">
        <v>24</v>
      </c>
    </row>
    <row r="719" spans="1:11" ht="42" customHeight="1">
      <c r="A719" s="2" t="s">
        <v>1951</v>
      </c>
      <c r="B719" s="2" t="s">
        <v>1952</v>
      </c>
      <c r="C719" s="2" t="s">
        <v>109</v>
      </c>
      <c r="D719" s="2" t="s">
        <v>18</v>
      </c>
      <c r="E719" s="5" t="s">
        <v>1363</v>
      </c>
      <c r="F719" s="3" t="s">
        <v>1364</v>
      </c>
      <c r="G719" s="3" t="s">
        <v>90</v>
      </c>
      <c r="H719" s="2" t="s">
        <v>22</v>
      </c>
      <c r="I719" s="2" t="s">
        <v>1960</v>
      </c>
      <c r="J719" s="3" t="str">
        <f>HYPERLINK("https://www.boe.es/gazeta/dias/1830/08/31/pdfs/GMD-1830-105.pdf#page=4","Abrir facsímil")</f>
        <v>Abrir facsímil</v>
      </c>
      <c r="K719" s="3" t="s">
        <v>24</v>
      </c>
    </row>
    <row r="720" spans="1:11" ht="42" customHeight="1">
      <c r="A720" s="2" t="s">
        <v>1951</v>
      </c>
      <c r="B720" s="2" t="s">
        <v>1952</v>
      </c>
      <c r="C720" s="2" t="s">
        <v>27</v>
      </c>
      <c r="D720" s="2" t="s">
        <v>18</v>
      </c>
      <c r="E720" s="5" t="s">
        <v>708</v>
      </c>
      <c r="F720" s="3" t="s">
        <v>709</v>
      </c>
      <c r="G720" s="3" t="s">
        <v>1961</v>
      </c>
      <c r="H720" s="2" t="s">
        <v>22</v>
      </c>
      <c r="I720" s="2" t="s">
        <v>1962</v>
      </c>
      <c r="J720" s="3" t="str">
        <f>HYPERLINK("https://www.boe.es/gazeta/dias/1830/09/28/pdfs/GMD-1830-117.pdf#page=4","Abrir facsímil")</f>
        <v>Abrir facsímil</v>
      </c>
      <c r="K720" s="3" t="s">
        <v>24</v>
      </c>
    </row>
    <row r="721" spans="1:11" ht="42" customHeight="1">
      <c r="A721" s="2" t="s">
        <v>1963</v>
      </c>
      <c r="B721" s="2" t="s">
        <v>1963</v>
      </c>
      <c r="C721" s="2" t="s">
        <v>36</v>
      </c>
      <c r="D721" s="2" t="s">
        <v>37</v>
      </c>
      <c r="E721" s="5" t="s">
        <v>616</v>
      </c>
      <c r="F721" s="3" t="s">
        <v>617</v>
      </c>
      <c r="G721" s="3" t="s">
        <v>90</v>
      </c>
      <c r="H721" s="2" t="s">
        <v>22</v>
      </c>
      <c r="I721" s="2" t="s">
        <v>1964</v>
      </c>
      <c r="J721" s="3" t="str">
        <f>HYPERLINK("https://www.boe.es/gazeta/dias/1830/01/23/pdfs/GMD-1830-10.pdf#page=4","Abrir facsímil")</f>
        <v>Abrir facsímil</v>
      </c>
      <c r="K721" s="3" t="s">
        <v>24</v>
      </c>
    </row>
    <row r="722" spans="1:11" ht="42" customHeight="1">
      <c r="A722" s="2" t="s">
        <v>1965</v>
      </c>
      <c r="B722" s="2" t="s">
        <v>1965</v>
      </c>
      <c r="C722" s="2" t="s">
        <v>36</v>
      </c>
      <c r="D722" s="2" t="s">
        <v>37</v>
      </c>
      <c r="E722" s="5" t="s">
        <v>1806</v>
      </c>
      <c r="F722" s="3" t="s">
        <v>1807</v>
      </c>
      <c r="G722" s="3" t="s">
        <v>30</v>
      </c>
      <c r="H722" s="2" t="s">
        <v>22</v>
      </c>
      <c r="I722" s="2" t="s">
        <v>1966</v>
      </c>
      <c r="J722" s="3" t="str">
        <f>HYPERLINK("https://www.boe.es/gazeta/dias/1830/05/01/pdfs/GMD-1830-52.pdf#page=2","Abrir facsímil")</f>
        <v>Abrir facsímil</v>
      </c>
      <c r="K722" s="3" t="s">
        <v>24</v>
      </c>
    </row>
    <row r="723" spans="1:11" ht="42" customHeight="1">
      <c r="A723" s="2" t="s">
        <v>1967</v>
      </c>
      <c r="B723" s="2" t="s">
        <v>1967</v>
      </c>
      <c r="C723" s="2" t="s">
        <v>36</v>
      </c>
      <c r="D723" s="2" t="s">
        <v>37</v>
      </c>
      <c r="E723" s="5" t="s">
        <v>436</v>
      </c>
      <c r="F723" s="3" t="s">
        <v>437</v>
      </c>
      <c r="G723" s="3" t="s">
        <v>21</v>
      </c>
      <c r="H723" s="2" t="s">
        <v>22</v>
      </c>
      <c r="I723" s="2" t="s">
        <v>1968</v>
      </c>
      <c r="J723" s="3" t="str">
        <f>HYPERLINK("https://www.boe.es/gazeta/dias/1830/04/06/pdfs/GMD-1830-41.pdf#page=3","Abrir facsímil")</f>
        <v>Abrir facsímil</v>
      </c>
      <c r="K723" s="3" t="s">
        <v>24</v>
      </c>
    </row>
    <row r="724" spans="1:11" ht="42" customHeight="1">
      <c r="A724" s="2" t="s">
        <v>1969</v>
      </c>
      <c r="B724" s="2" t="s">
        <v>1969</v>
      </c>
      <c r="C724" s="2" t="s">
        <v>43</v>
      </c>
      <c r="D724" s="2" t="s">
        <v>44</v>
      </c>
      <c r="E724" s="5" t="s">
        <v>64</v>
      </c>
      <c r="F724" s="3" t="s">
        <v>65</v>
      </c>
      <c r="G724" s="3" t="s">
        <v>52</v>
      </c>
      <c r="H724" s="2" t="s">
        <v>22</v>
      </c>
      <c r="I724" s="2" t="s">
        <v>1970</v>
      </c>
      <c r="J724" s="3" t="str">
        <f>HYPERLINK("https://www.boe.es/gazeta/dias/1830/12/09/pdfs/GMD-1830-150.pdf#page=1","Abrir facsímil")</f>
        <v>Abrir facsímil</v>
      </c>
      <c r="K724" s="3" t="s">
        <v>24</v>
      </c>
    </row>
    <row r="725" spans="1:11" ht="42" customHeight="1">
      <c r="A725" s="2" t="s">
        <v>1971</v>
      </c>
      <c r="B725" s="2" t="s">
        <v>1971</v>
      </c>
      <c r="C725" s="2" t="s">
        <v>68</v>
      </c>
      <c r="D725" s="2" t="s">
        <v>18</v>
      </c>
      <c r="E725" s="5" t="s">
        <v>106</v>
      </c>
      <c r="F725" s="3" t="s">
        <v>107</v>
      </c>
      <c r="G725" s="3" t="s">
        <v>90</v>
      </c>
      <c r="H725" s="2" t="s">
        <v>22</v>
      </c>
      <c r="I725" s="2" t="s">
        <v>1972</v>
      </c>
      <c r="J725" s="3" t="str">
        <f>HYPERLINK("https://www.boe.es/gazeta/dias/1830/09/14/pdfs/GMD-1830-111.pdf#page=4","Abrir facsímil")</f>
        <v>Abrir facsímil</v>
      </c>
      <c r="K725" s="3" t="s">
        <v>24</v>
      </c>
    </row>
    <row r="726" spans="1:11" ht="42" customHeight="1">
      <c r="A726" s="2" t="s">
        <v>1973</v>
      </c>
      <c r="B726" s="2" t="s">
        <v>1973</v>
      </c>
      <c r="C726" s="2" t="s">
        <v>36</v>
      </c>
      <c r="D726" s="2" t="s">
        <v>37</v>
      </c>
      <c r="E726" s="5" t="s">
        <v>708</v>
      </c>
      <c r="F726" s="3" t="s">
        <v>709</v>
      </c>
      <c r="G726" s="3" t="s">
        <v>21</v>
      </c>
      <c r="H726" s="2" t="s">
        <v>22</v>
      </c>
      <c r="I726" s="2" t="s">
        <v>1974</v>
      </c>
      <c r="J726" s="3" t="str">
        <f>HYPERLINK("https://www.boe.es/gazeta/dias/1830/09/28/pdfs/GMD-1830-117.pdf#page=3","Abrir facsímil")</f>
        <v>Abrir facsímil</v>
      </c>
      <c r="K726" s="3" t="s">
        <v>24</v>
      </c>
    </row>
    <row r="727" spans="1:11" ht="42" customHeight="1">
      <c r="A727" s="2" t="s">
        <v>1975</v>
      </c>
      <c r="B727" s="2" t="s">
        <v>1976</v>
      </c>
      <c r="C727" s="2" t="s">
        <v>36</v>
      </c>
      <c r="D727" s="2" t="s">
        <v>37</v>
      </c>
      <c r="E727" s="5" t="s">
        <v>1242</v>
      </c>
      <c r="F727" s="3" t="s">
        <v>1243</v>
      </c>
      <c r="G727" s="3" t="s">
        <v>90</v>
      </c>
      <c r="H727" s="2" t="s">
        <v>31</v>
      </c>
      <c r="I727" s="2" t="s">
        <v>1977</v>
      </c>
      <c r="J727" s="3" t="str">
        <f>HYPERLINK("https://www.boe.es/gazeta/dias/1830/05/20/pdfs/GMD-1830-61.pdf#page=4","Abrir facsímil")</f>
        <v>Abrir facsímil</v>
      </c>
      <c r="K727" s="3" t="s">
        <v>33</v>
      </c>
    </row>
    <row r="728" spans="1:11" ht="42" customHeight="1">
      <c r="A728" s="2" t="s">
        <v>1978</v>
      </c>
      <c r="B728" s="2" t="s">
        <v>1978</v>
      </c>
      <c r="C728" s="2" t="s">
        <v>84</v>
      </c>
      <c r="D728" s="2" t="s">
        <v>18</v>
      </c>
      <c r="E728" s="5" t="s">
        <v>196</v>
      </c>
      <c r="F728" s="3" t="s">
        <v>197</v>
      </c>
      <c r="G728" s="3" t="s">
        <v>52</v>
      </c>
      <c r="H728" s="2" t="s">
        <v>22</v>
      </c>
      <c r="I728" s="2" t="s">
        <v>1979</v>
      </c>
      <c r="J728" s="3" t="str">
        <f>HYPERLINK("https://www.boe.es/gazeta/dias/1830/07/29/pdfs/GMD-1830-91.pdf#page=1","Abrir facsímil")</f>
        <v>Abrir facsímil</v>
      </c>
      <c r="K728" s="3" t="s">
        <v>24</v>
      </c>
    </row>
    <row r="729" spans="1:11" ht="42" customHeight="1">
      <c r="A729" s="2" t="s">
        <v>1980</v>
      </c>
      <c r="B729" s="2" t="s">
        <v>1980</v>
      </c>
      <c r="C729" s="2" t="s">
        <v>36</v>
      </c>
      <c r="D729" s="2" t="s">
        <v>37</v>
      </c>
      <c r="E729" s="5" t="s">
        <v>117</v>
      </c>
      <c r="F729" s="3" t="s">
        <v>118</v>
      </c>
      <c r="G729" s="3" t="s">
        <v>30</v>
      </c>
      <c r="H729" s="2" t="s">
        <v>22</v>
      </c>
      <c r="I729" s="2" t="s">
        <v>1981</v>
      </c>
      <c r="J729" s="3" t="str">
        <f>HYPERLINK("https://www.boe.es/gazeta/dias/1830/12/02/pdfs/GMD-1830-147.pdf#page=2","Abrir facsímil")</f>
        <v>Abrir facsímil</v>
      </c>
      <c r="K729" s="3" t="s">
        <v>24</v>
      </c>
    </row>
    <row r="730" spans="1:11" ht="42" customHeight="1">
      <c r="A730" s="2" t="s">
        <v>1982</v>
      </c>
      <c r="B730" s="2" t="s">
        <v>1982</v>
      </c>
      <c r="C730" s="2" t="s">
        <v>36</v>
      </c>
      <c r="D730" s="2" t="s">
        <v>37</v>
      </c>
      <c r="E730" s="5" t="s">
        <v>161</v>
      </c>
      <c r="F730" s="3" t="s">
        <v>162</v>
      </c>
      <c r="G730" s="3" t="s">
        <v>52</v>
      </c>
      <c r="H730" s="2" t="s">
        <v>22</v>
      </c>
      <c r="I730" s="2" t="s">
        <v>1983</v>
      </c>
      <c r="J730" s="3" t="str">
        <f>HYPERLINK("https://www.boe.es/gazeta/dias/1830/09/04/pdfs/GMD-1830-107.pdf#page=1","Abrir facsímil")</f>
        <v>Abrir facsímil</v>
      </c>
      <c r="K730" s="3" t="s">
        <v>24</v>
      </c>
    </row>
    <row r="731" spans="1:11" ht="42" customHeight="1">
      <c r="A731" s="2" t="s">
        <v>1984</v>
      </c>
      <c r="B731" s="2" t="s">
        <v>1984</v>
      </c>
      <c r="C731" s="2" t="s">
        <v>36</v>
      </c>
      <c r="D731" s="2" t="s">
        <v>37</v>
      </c>
      <c r="E731" s="5" t="s">
        <v>1627</v>
      </c>
      <c r="F731" s="3" t="s">
        <v>1628</v>
      </c>
      <c r="G731" s="3" t="s">
        <v>21</v>
      </c>
      <c r="H731" s="2" t="s">
        <v>22</v>
      </c>
      <c r="I731" s="2" t="s">
        <v>1985</v>
      </c>
      <c r="J731" s="3" t="str">
        <f>HYPERLINK("https://www.boe.es/gazeta/dias/1830/04/29/pdfs/GMD-1830-51.pdf#page=3","Abrir facsímil")</f>
        <v>Abrir facsímil</v>
      </c>
      <c r="K731" s="3" t="s">
        <v>24</v>
      </c>
    </row>
    <row r="732" spans="1:11" ht="42" customHeight="1">
      <c r="A732" s="2" t="s">
        <v>1986</v>
      </c>
      <c r="B732" s="2" t="s">
        <v>1986</v>
      </c>
      <c r="C732" s="2" t="s">
        <v>43</v>
      </c>
      <c r="D732" s="2" t="s">
        <v>44</v>
      </c>
      <c r="E732" s="5" t="s">
        <v>898</v>
      </c>
      <c r="F732" s="3" t="s">
        <v>899</v>
      </c>
      <c r="G732" s="3" t="s">
        <v>21</v>
      </c>
      <c r="H732" s="2" t="s">
        <v>22</v>
      </c>
      <c r="I732" s="2" t="s">
        <v>1987</v>
      </c>
      <c r="J732" s="3" t="str">
        <f>HYPERLINK("https://www.boe.es/gazeta/dias/1830/05/29/pdfs/GMD-1830-65.pdf#page=3","Abrir facsímil")</f>
        <v>Abrir facsímil</v>
      </c>
      <c r="K732" s="3" t="s">
        <v>24</v>
      </c>
    </row>
    <row r="733" spans="1:11" ht="42" customHeight="1">
      <c r="A733" s="2" t="s">
        <v>1988</v>
      </c>
      <c r="B733" s="2" t="s">
        <v>1988</v>
      </c>
      <c r="C733" s="2" t="s">
        <v>55</v>
      </c>
      <c r="D733" s="2" t="s">
        <v>18</v>
      </c>
      <c r="E733" s="5" t="s">
        <v>106</v>
      </c>
      <c r="F733" s="3" t="s">
        <v>107</v>
      </c>
      <c r="G733" s="3" t="s">
        <v>30</v>
      </c>
      <c r="H733" s="2" t="s">
        <v>22</v>
      </c>
      <c r="I733" s="2" t="s">
        <v>1989</v>
      </c>
      <c r="J733" s="3" t="str">
        <f>HYPERLINK("https://www.boe.es/gazeta/dias/1830/09/14/pdfs/GMD-1830-111.pdf#page=2","Abrir facsímil")</f>
        <v>Abrir facsímil</v>
      </c>
      <c r="K733" s="3" t="s">
        <v>24</v>
      </c>
    </row>
    <row r="734" spans="1:11" ht="42" customHeight="1">
      <c r="A734" s="2" t="s">
        <v>1990</v>
      </c>
      <c r="B734" s="2" t="s">
        <v>1990</v>
      </c>
      <c r="C734" s="2" t="s">
        <v>36</v>
      </c>
      <c r="D734" s="2" t="s">
        <v>37</v>
      </c>
      <c r="E734" s="5" t="s">
        <v>499</v>
      </c>
      <c r="F734" s="3" t="s">
        <v>500</v>
      </c>
      <c r="G734" s="3" t="s">
        <v>21</v>
      </c>
      <c r="H734" s="2" t="s">
        <v>22</v>
      </c>
      <c r="I734" s="2" t="s">
        <v>1991</v>
      </c>
      <c r="J734" s="3" t="str">
        <f>HYPERLINK("https://www.boe.es/gazeta/dias/1830/04/03/pdfs/GMD-1830-40.pdf#page=3","Abrir facsímil")</f>
        <v>Abrir facsímil</v>
      </c>
      <c r="K734" s="3" t="s">
        <v>24</v>
      </c>
    </row>
    <row r="735" spans="1:11" ht="42" customHeight="1">
      <c r="A735" s="2" t="s">
        <v>1990</v>
      </c>
      <c r="B735" s="2" t="s">
        <v>1990</v>
      </c>
      <c r="C735" s="2" t="s">
        <v>36</v>
      </c>
      <c r="D735" s="2" t="s">
        <v>37</v>
      </c>
      <c r="E735" s="5" t="s">
        <v>879</v>
      </c>
      <c r="F735" s="3" t="s">
        <v>880</v>
      </c>
      <c r="G735" s="3" t="s">
        <v>30</v>
      </c>
      <c r="H735" s="2" t="s">
        <v>22</v>
      </c>
      <c r="I735" s="2" t="s">
        <v>1992</v>
      </c>
      <c r="J735" s="3" t="str">
        <f>HYPERLINK("https://www.boe.es/gazeta/dias/1830/05/15/pdfs/GMD-1830-59.pdf#page=2","Abrir facsímil")</f>
        <v>Abrir facsímil</v>
      </c>
      <c r="K735" s="3" t="s">
        <v>24</v>
      </c>
    </row>
    <row r="736" spans="1:11" ht="42" customHeight="1">
      <c r="A736" s="2" t="s">
        <v>1990</v>
      </c>
      <c r="B736" s="2" t="s">
        <v>1990</v>
      </c>
      <c r="C736" s="2" t="s">
        <v>36</v>
      </c>
      <c r="D736" s="2" t="s">
        <v>37</v>
      </c>
      <c r="E736" s="5" t="s">
        <v>100</v>
      </c>
      <c r="F736" s="3" t="s">
        <v>101</v>
      </c>
      <c r="G736" s="3" t="s">
        <v>1993</v>
      </c>
      <c r="H736" s="2" t="s">
        <v>22</v>
      </c>
      <c r="I736" s="2" t="s">
        <v>1994</v>
      </c>
      <c r="J736" s="3" t="str">
        <f>HYPERLINK("https://www.boe.es/gazeta/dias/1830/06/29/pdfs/GMD-1830-78.pdf#page=3","Abrir facsímil")</f>
        <v>Abrir facsímil</v>
      </c>
      <c r="K736" s="3" t="s">
        <v>24</v>
      </c>
    </row>
    <row r="737" spans="1:11" ht="42" customHeight="1">
      <c r="A737" s="2" t="s">
        <v>1995</v>
      </c>
      <c r="B737" s="2" t="s">
        <v>1995</v>
      </c>
      <c r="C737" s="2" t="s">
        <v>36</v>
      </c>
      <c r="D737" s="2" t="s">
        <v>37</v>
      </c>
      <c r="E737" s="5" t="s">
        <v>103</v>
      </c>
      <c r="F737" s="3" t="s">
        <v>104</v>
      </c>
      <c r="G737" s="3" t="s">
        <v>21</v>
      </c>
      <c r="H737" s="2" t="s">
        <v>22</v>
      </c>
      <c r="I737" s="2" t="s">
        <v>1996</v>
      </c>
      <c r="J737" s="3" t="str">
        <f>HYPERLINK("https://www.boe.es/gazeta/dias/1830/07/01/pdfs/GMD-1830-79.pdf#page=3","Abrir facsímil")</f>
        <v>Abrir facsímil</v>
      </c>
      <c r="K737" s="3" t="s">
        <v>24</v>
      </c>
    </row>
    <row r="738" spans="1:11" ht="42" customHeight="1">
      <c r="A738" s="2" t="s">
        <v>1990</v>
      </c>
      <c r="B738" s="2" t="s">
        <v>1990</v>
      </c>
      <c r="C738" s="2" t="s">
        <v>36</v>
      </c>
      <c r="D738" s="2" t="s">
        <v>37</v>
      </c>
      <c r="E738" s="5" t="s">
        <v>263</v>
      </c>
      <c r="F738" s="3" t="s">
        <v>264</v>
      </c>
      <c r="G738" s="3" t="s">
        <v>21</v>
      </c>
      <c r="H738" s="2" t="s">
        <v>22</v>
      </c>
      <c r="I738" s="2" t="s">
        <v>1997</v>
      </c>
      <c r="J738" s="3" t="str">
        <f>HYPERLINK("https://www.boe.es/gazeta/dias/1830/07/03/pdfs/GMD-1830-80.pdf#page=3","Abrir facsímil")</f>
        <v>Abrir facsímil</v>
      </c>
      <c r="K738" s="3" t="s">
        <v>24</v>
      </c>
    </row>
    <row r="739" spans="1:11" ht="42" customHeight="1">
      <c r="A739" s="2" t="s">
        <v>1990</v>
      </c>
      <c r="B739" s="2" t="s">
        <v>1990</v>
      </c>
      <c r="C739" s="2" t="s">
        <v>36</v>
      </c>
      <c r="D739" s="2" t="s">
        <v>37</v>
      </c>
      <c r="E739" s="5" t="s">
        <v>570</v>
      </c>
      <c r="F739" s="3" t="s">
        <v>571</v>
      </c>
      <c r="G739" s="3" t="s">
        <v>1998</v>
      </c>
      <c r="H739" s="2" t="s">
        <v>22</v>
      </c>
      <c r="I739" s="2" t="s">
        <v>1999</v>
      </c>
      <c r="J739" s="3" t="str">
        <f>HYPERLINK("https://www.boe.es/gazeta/dias/1830/07/10/pdfs/GMD-1830-83.pdf#page=3","Abrir facsímil")</f>
        <v>Abrir facsímil</v>
      </c>
      <c r="K739" s="3" t="s">
        <v>24</v>
      </c>
    </row>
    <row r="740" spans="1:11" ht="42" customHeight="1">
      <c r="A740" s="2" t="s">
        <v>1990</v>
      </c>
      <c r="B740" s="2" t="s">
        <v>1990</v>
      </c>
      <c r="C740" s="2" t="s">
        <v>36</v>
      </c>
      <c r="D740" s="2" t="s">
        <v>37</v>
      </c>
      <c r="E740" s="5" t="s">
        <v>528</v>
      </c>
      <c r="F740" s="3" t="s">
        <v>529</v>
      </c>
      <c r="G740" s="3" t="s">
        <v>1257</v>
      </c>
      <c r="H740" s="2" t="s">
        <v>22</v>
      </c>
      <c r="I740" s="2" t="s">
        <v>2000</v>
      </c>
      <c r="J740" s="3" t="str">
        <f>HYPERLINK("https://www.boe.es/gazeta/dias/1830/07/13/pdfs/GMD-1830-84.pdf#page=4","Abrir facsímil")</f>
        <v>Abrir facsímil</v>
      </c>
      <c r="K740" s="3" t="s">
        <v>24</v>
      </c>
    </row>
    <row r="741" spans="1:11" ht="42" customHeight="1">
      <c r="A741" s="2" t="s">
        <v>1990</v>
      </c>
      <c r="B741" s="2" t="s">
        <v>1990</v>
      </c>
      <c r="C741" s="2" t="s">
        <v>36</v>
      </c>
      <c r="D741" s="2" t="s">
        <v>37</v>
      </c>
      <c r="E741" s="5" t="s">
        <v>403</v>
      </c>
      <c r="F741" s="3" t="s">
        <v>404</v>
      </c>
      <c r="G741" s="3" t="s">
        <v>90</v>
      </c>
      <c r="H741" s="2" t="s">
        <v>22</v>
      </c>
      <c r="I741" s="2" t="s">
        <v>2001</v>
      </c>
      <c r="J741" s="3" t="str">
        <f>HYPERLINK("https://www.boe.es/gazeta/dias/1830/07/15/pdfs/GMD-1830-85.pdf#page=4","Abrir facsímil")</f>
        <v>Abrir facsímil</v>
      </c>
      <c r="K741" s="3" t="s">
        <v>24</v>
      </c>
    </row>
    <row r="742" spans="1:11" ht="42" customHeight="1">
      <c r="A742" s="2" t="s">
        <v>1990</v>
      </c>
      <c r="B742" s="2" t="s">
        <v>1990</v>
      </c>
      <c r="C742" s="2" t="s">
        <v>36</v>
      </c>
      <c r="D742" s="2" t="s">
        <v>37</v>
      </c>
      <c r="E742" s="5" t="s">
        <v>1062</v>
      </c>
      <c r="F742" s="3" t="s">
        <v>1063</v>
      </c>
      <c r="G742" s="3" t="s">
        <v>90</v>
      </c>
      <c r="H742" s="2" t="s">
        <v>22</v>
      </c>
      <c r="I742" s="2" t="s">
        <v>2002</v>
      </c>
      <c r="J742" s="3" t="str">
        <f>HYPERLINK("https://www.boe.es/gazeta/dias/1830/08/14/pdfs/GMD-1830-98.pdf#page=4","Abrir facsímil")</f>
        <v>Abrir facsímil</v>
      </c>
      <c r="K742" s="3" t="s">
        <v>24</v>
      </c>
    </row>
    <row r="743" spans="1:11" ht="42" customHeight="1">
      <c r="A743" s="2" t="s">
        <v>1990</v>
      </c>
      <c r="B743" s="2" t="s">
        <v>1990</v>
      </c>
      <c r="C743" s="2" t="s">
        <v>43</v>
      </c>
      <c r="D743" s="2" t="s">
        <v>44</v>
      </c>
      <c r="E743" s="5" t="s">
        <v>716</v>
      </c>
      <c r="F743" s="3" t="s">
        <v>717</v>
      </c>
      <c r="G743" s="3" t="s">
        <v>21</v>
      </c>
      <c r="H743" s="2" t="s">
        <v>22</v>
      </c>
      <c r="I743" s="2" t="s">
        <v>2003</v>
      </c>
      <c r="J743" s="3" t="str">
        <f>HYPERLINK("https://www.boe.es/gazeta/dias/1830/08/24/pdfs/GMD-1830-102.pdf#page=3","Abrir facsímil")</f>
        <v>Abrir facsímil</v>
      </c>
      <c r="K743" s="3" t="s">
        <v>24</v>
      </c>
    </row>
    <row r="744" spans="1:11" ht="42" customHeight="1">
      <c r="A744" s="2" t="s">
        <v>1990</v>
      </c>
      <c r="B744" s="2" t="s">
        <v>1990</v>
      </c>
      <c r="C744" s="2" t="s">
        <v>27</v>
      </c>
      <c r="D744" s="2" t="s">
        <v>18</v>
      </c>
      <c r="E744" s="5" t="s">
        <v>624</v>
      </c>
      <c r="F744" s="3" t="s">
        <v>625</v>
      </c>
      <c r="G744" s="3" t="s">
        <v>30</v>
      </c>
      <c r="H744" s="2" t="s">
        <v>22</v>
      </c>
      <c r="I744" s="2" t="s">
        <v>2004</v>
      </c>
      <c r="J744" s="3" t="str">
        <f>HYPERLINK("https://www.boe.es/gazeta/dias/1830/09/09/pdfs/GMD-1830-109.pdf#page=2","Abrir facsímil")</f>
        <v>Abrir facsímil</v>
      </c>
      <c r="K744" s="3" t="s">
        <v>24</v>
      </c>
    </row>
    <row r="745" spans="1:11" ht="42" customHeight="1">
      <c r="A745" s="2" t="s">
        <v>1990</v>
      </c>
      <c r="B745" s="2" t="s">
        <v>1990</v>
      </c>
      <c r="C745" s="2" t="s">
        <v>43</v>
      </c>
      <c r="D745" s="2" t="s">
        <v>44</v>
      </c>
      <c r="E745" s="5" t="s">
        <v>648</v>
      </c>
      <c r="F745" s="3" t="s">
        <v>649</v>
      </c>
      <c r="G745" s="3" t="s">
        <v>30</v>
      </c>
      <c r="H745" s="2" t="s">
        <v>22</v>
      </c>
      <c r="I745" s="2" t="s">
        <v>2005</v>
      </c>
      <c r="J745" s="3" t="str">
        <f>HYPERLINK("https://www.boe.es/gazeta/dias/1830/09/11/pdfs/GMD-1830-110.pdf#page=2","Abrir facsímil")</f>
        <v>Abrir facsímil</v>
      </c>
      <c r="K745" s="3" t="s">
        <v>24</v>
      </c>
    </row>
    <row r="746" spans="1:11" ht="42" customHeight="1">
      <c r="A746" s="2" t="s">
        <v>1990</v>
      </c>
      <c r="B746" s="2" t="s">
        <v>1990</v>
      </c>
      <c r="C746" s="2" t="s">
        <v>36</v>
      </c>
      <c r="D746" s="2" t="s">
        <v>37</v>
      </c>
      <c r="E746" s="5" t="s">
        <v>133</v>
      </c>
      <c r="F746" s="3" t="s">
        <v>134</v>
      </c>
      <c r="G746" s="3" t="s">
        <v>52</v>
      </c>
      <c r="H746" s="2" t="s">
        <v>22</v>
      </c>
      <c r="I746" s="2" t="s">
        <v>2006</v>
      </c>
      <c r="J746" s="3" t="str">
        <f>HYPERLINK("https://www.boe.es/gazeta/dias/1830/10/19/pdfs/GMD-1830-126.pdf#page=1","Abrir facsímil")</f>
        <v>Abrir facsímil</v>
      </c>
      <c r="K746" s="3" t="s">
        <v>24</v>
      </c>
    </row>
    <row r="747" spans="1:11" ht="42" customHeight="1">
      <c r="A747" s="2" t="s">
        <v>1990</v>
      </c>
      <c r="B747" s="2" t="s">
        <v>1990</v>
      </c>
      <c r="C747" s="2" t="s">
        <v>36</v>
      </c>
      <c r="D747" s="2" t="s">
        <v>37</v>
      </c>
      <c r="E747" s="5" t="s">
        <v>989</v>
      </c>
      <c r="F747" s="3" t="s">
        <v>990</v>
      </c>
      <c r="G747" s="3" t="s">
        <v>30</v>
      </c>
      <c r="H747" s="2" t="s">
        <v>22</v>
      </c>
      <c r="I747" s="2" t="s">
        <v>2007</v>
      </c>
      <c r="J747" s="3" t="str">
        <f>HYPERLINK("https://www.boe.es/gazeta/dias/1830/10/26/pdfs/GMD-1830-129.pdf#page=2","Abrir facsímil")</f>
        <v>Abrir facsímil</v>
      </c>
      <c r="K747" s="3" t="s">
        <v>24</v>
      </c>
    </row>
    <row r="748" spans="1:11" ht="42" customHeight="1">
      <c r="A748" s="2" t="s">
        <v>2008</v>
      </c>
      <c r="B748" s="2" t="s">
        <v>2008</v>
      </c>
      <c r="C748" s="2" t="s">
        <v>17</v>
      </c>
      <c r="D748" s="2" t="s">
        <v>18</v>
      </c>
      <c r="E748" s="5" t="s">
        <v>616</v>
      </c>
      <c r="F748" s="3" t="s">
        <v>617</v>
      </c>
      <c r="G748" s="3" t="s">
        <v>30</v>
      </c>
      <c r="H748" s="2" t="s">
        <v>22</v>
      </c>
      <c r="I748" s="2" t="s">
        <v>2009</v>
      </c>
      <c r="J748" s="3" t="str">
        <f>HYPERLINK("https://www.boe.es/gazeta/dias/1830/01/23/pdfs/GMD-1830-10.pdf#page=2","Abrir facsímil")</f>
        <v>Abrir facsímil</v>
      </c>
      <c r="K748" s="3" t="s">
        <v>24</v>
      </c>
    </row>
    <row r="749" spans="1:11" ht="42" customHeight="1">
      <c r="A749" s="2" t="s">
        <v>2008</v>
      </c>
      <c r="B749" s="2" t="s">
        <v>2008</v>
      </c>
      <c r="C749" s="2" t="s">
        <v>36</v>
      </c>
      <c r="D749" s="2" t="s">
        <v>37</v>
      </c>
      <c r="E749" s="5" t="s">
        <v>2010</v>
      </c>
      <c r="F749" s="3" t="s">
        <v>2011</v>
      </c>
      <c r="G749" s="3" t="s">
        <v>30</v>
      </c>
      <c r="H749" s="2" t="s">
        <v>22</v>
      </c>
      <c r="I749" s="2" t="s">
        <v>2012</v>
      </c>
      <c r="J749" s="3" t="str">
        <f>HYPERLINK("https://www.boe.es/gazeta/dias/1830/04/22/pdfs/GMD-1830-48.pdf#page=2","Abrir facsímil")</f>
        <v>Abrir facsímil</v>
      </c>
      <c r="K749" s="3" t="s">
        <v>24</v>
      </c>
    </row>
    <row r="750" spans="1:11" ht="42" customHeight="1">
      <c r="A750" s="2" t="s">
        <v>2008</v>
      </c>
      <c r="B750" s="2" t="s">
        <v>2008</v>
      </c>
      <c r="C750" s="2" t="s">
        <v>55</v>
      </c>
      <c r="D750" s="2" t="s">
        <v>18</v>
      </c>
      <c r="E750" s="5" t="s">
        <v>1319</v>
      </c>
      <c r="F750" s="3" t="s">
        <v>1320</v>
      </c>
      <c r="G750" s="3" t="s">
        <v>30</v>
      </c>
      <c r="H750" s="2" t="s">
        <v>22</v>
      </c>
      <c r="I750" s="2" t="s">
        <v>2013</v>
      </c>
      <c r="J750" s="3" t="str">
        <f>HYPERLINK("https://www.boe.es/gazeta/dias/1830/08/21/pdfs/GMD-1830-101.pdf#page=2","Abrir facsímil")</f>
        <v>Abrir facsímil</v>
      </c>
      <c r="K750" s="3" t="s">
        <v>24</v>
      </c>
    </row>
    <row r="751" spans="1:11" ht="42" customHeight="1">
      <c r="A751" s="2" t="s">
        <v>2014</v>
      </c>
      <c r="B751" s="2" t="s">
        <v>2015</v>
      </c>
      <c r="C751" s="2" t="s">
        <v>36</v>
      </c>
      <c r="D751" s="2" t="s">
        <v>37</v>
      </c>
      <c r="E751" s="5" t="s">
        <v>333</v>
      </c>
      <c r="F751" s="3" t="s">
        <v>334</v>
      </c>
      <c r="G751" s="3" t="s">
        <v>335</v>
      </c>
      <c r="H751" s="2" t="s">
        <v>22</v>
      </c>
      <c r="I751" s="2" t="s">
        <v>2016</v>
      </c>
      <c r="J751" s="3" t="str">
        <f>HYPERLINK("https://www.boe.es/gazeta/dias/1830/06/08/pdfs/GMD-1830-69.pdf#page=4","Abrir facsímil")</f>
        <v>Abrir facsímil</v>
      </c>
      <c r="K751" s="3" t="s">
        <v>24</v>
      </c>
    </row>
    <row r="752" spans="1:11" ht="42" customHeight="1">
      <c r="A752" s="2" t="s">
        <v>2017</v>
      </c>
      <c r="B752" s="2" t="s">
        <v>2018</v>
      </c>
      <c r="C752" s="2" t="s">
        <v>84</v>
      </c>
      <c r="D752" s="2" t="s">
        <v>18</v>
      </c>
      <c r="E752" s="5" t="s">
        <v>532</v>
      </c>
      <c r="F752" s="3" t="s">
        <v>533</v>
      </c>
      <c r="G752" s="3" t="s">
        <v>90</v>
      </c>
      <c r="H752" s="2" t="s">
        <v>22</v>
      </c>
      <c r="I752" s="2" t="s">
        <v>2019</v>
      </c>
      <c r="J752" s="3" t="str">
        <f>HYPERLINK("https://www.boe.es/gazeta/dias/1830/01/19/pdfs/GMD-1830-8.pdf#page=4","Abrir facsímil")</f>
        <v>Abrir facsímil</v>
      </c>
      <c r="K752" s="3" t="s">
        <v>24</v>
      </c>
    </row>
    <row r="753" spans="1:11" ht="42" customHeight="1">
      <c r="A753" s="2" t="s">
        <v>2020</v>
      </c>
      <c r="B753" s="2" t="s">
        <v>2021</v>
      </c>
      <c r="C753" s="2" t="s">
        <v>36</v>
      </c>
      <c r="D753" s="2" t="s">
        <v>37</v>
      </c>
      <c r="E753" s="5" t="s">
        <v>185</v>
      </c>
      <c r="F753" s="3" t="s">
        <v>186</v>
      </c>
      <c r="G753" s="3" t="s">
        <v>206</v>
      </c>
      <c r="H753" s="2" t="s">
        <v>22</v>
      </c>
      <c r="I753" s="2" t="s">
        <v>2022</v>
      </c>
      <c r="J753" s="3" t="str">
        <f>HYPERLINK("https://www.boe.es/gazeta/dias/1830/01/12/pdfs/GMD-1830-5.pdf#page=4","Abrir facsímil")</f>
        <v>Abrir facsímil</v>
      </c>
      <c r="K753" s="3" t="s">
        <v>24</v>
      </c>
    </row>
    <row r="754" spans="1:11" ht="42" customHeight="1">
      <c r="A754" s="2" t="s">
        <v>2023</v>
      </c>
      <c r="B754" s="2" t="s">
        <v>2024</v>
      </c>
      <c r="C754" s="2" t="s">
        <v>36</v>
      </c>
      <c r="D754" s="2" t="s">
        <v>37</v>
      </c>
      <c r="E754" s="5" t="s">
        <v>431</v>
      </c>
      <c r="F754" s="3" t="s">
        <v>432</v>
      </c>
      <c r="G754" s="3" t="s">
        <v>52</v>
      </c>
      <c r="H754" s="2" t="s">
        <v>22</v>
      </c>
      <c r="I754" s="2" t="s">
        <v>2025</v>
      </c>
      <c r="J754" s="3" t="str">
        <f>HYPERLINK("https://www.boe.es/gazeta/dias/1830/06/24/pdfs/GMD-1830-76.pdf#page=1","Abrir facsímil")</f>
        <v>Abrir facsímil</v>
      </c>
      <c r="K754" s="3" t="s">
        <v>24</v>
      </c>
    </row>
    <row r="755" spans="1:11" ht="42" customHeight="1">
      <c r="A755" s="2" t="s">
        <v>2026</v>
      </c>
      <c r="B755" s="2" t="s">
        <v>2026</v>
      </c>
      <c r="C755" s="2" t="s">
        <v>36</v>
      </c>
      <c r="D755" s="2" t="s">
        <v>37</v>
      </c>
      <c r="E755" s="5" t="s">
        <v>616</v>
      </c>
      <c r="F755" s="3" t="s">
        <v>617</v>
      </c>
      <c r="G755" s="3" t="s">
        <v>21</v>
      </c>
      <c r="H755" s="2" t="s">
        <v>22</v>
      </c>
      <c r="I755" s="2" t="s">
        <v>2027</v>
      </c>
      <c r="J755" s="3" t="str">
        <f>HYPERLINK("https://www.boe.es/gazeta/dias/1830/01/23/pdfs/GMD-1830-10.pdf#page=3","Abrir facsímil")</f>
        <v>Abrir facsímil</v>
      </c>
      <c r="K755" s="3" t="s">
        <v>24</v>
      </c>
    </row>
    <row r="756" spans="1:11" ht="42" customHeight="1">
      <c r="A756" s="2" t="s">
        <v>2028</v>
      </c>
      <c r="B756" s="2" t="s">
        <v>2028</v>
      </c>
      <c r="C756" s="2" t="s">
        <v>68</v>
      </c>
      <c r="D756" s="2" t="s">
        <v>18</v>
      </c>
      <c r="E756" s="5" t="s">
        <v>92</v>
      </c>
      <c r="F756" s="3" t="s">
        <v>93</v>
      </c>
      <c r="G756" s="3" t="s">
        <v>21</v>
      </c>
      <c r="H756" s="2" t="s">
        <v>22</v>
      </c>
      <c r="I756" s="2" t="s">
        <v>2029</v>
      </c>
      <c r="J756" s="3" t="str">
        <f>HYPERLINK("https://www.boe.es/gazeta/dias/1830/06/15/pdfs/GMD-1830-72.pdf#page=3","Abrir facsímil")</f>
        <v>Abrir facsímil</v>
      </c>
      <c r="K756" s="3" t="s">
        <v>24</v>
      </c>
    </row>
    <row r="757" spans="1:11" ht="42" customHeight="1">
      <c r="A757" s="2" t="s">
        <v>2028</v>
      </c>
      <c r="B757" s="2" t="s">
        <v>2028</v>
      </c>
      <c r="C757" s="2" t="s">
        <v>36</v>
      </c>
      <c r="D757" s="2" t="s">
        <v>37</v>
      </c>
      <c r="E757" s="5" t="s">
        <v>117</v>
      </c>
      <c r="F757" s="3" t="s">
        <v>118</v>
      </c>
      <c r="G757" s="3" t="s">
        <v>30</v>
      </c>
      <c r="H757" s="2" t="s">
        <v>22</v>
      </c>
      <c r="I757" s="2" t="s">
        <v>2030</v>
      </c>
      <c r="J757" s="3" t="str">
        <f>HYPERLINK("https://www.boe.es/gazeta/dias/1830/12/02/pdfs/GMD-1830-147.pdf#page=2","Abrir facsímil")</f>
        <v>Abrir facsímil</v>
      </c>
      <c r="K757" s="3" t="s">
        <v>24</v>
      </c>
    </row>
    <row r="758" spans="1:11" ht="42" customHeight="1">
      <c r="A758" s="2" t="s">
        <v>2031</v>
      </c>
      <c r="B758" s="2" t="s">
        <v>2031</v>
      </c>
      <c r="C758" s="2" t="s">
        <v>43</v>
      </c>
      <c r="D758" s="2" t="s">
        <v>44</v>
      </c>
      <c r="E758" s="5" t="s">
        <v>687</v>
      </c>
      <c r="F758" s="3" t="s">
        <v>688</v>
      </c>
      <c r="G758" s="3" t="s">
        <v>30</v>
      </c>
      <c r="H758" s="2" t="s">
        <v>22</v>
      </c>
      <c r="I758" s="2" t="s">
        <v>2032</v>
      </c>
      <c r="J758" s="3" t="str">
        <f>HYPERLINK("https://www.boe.es/gazeta/dias/1830/06/10/pdfs/GMD-1830-70.pdf#page=2","Abrir facsímil")</f>
        <v>Abrir facsímil</v>
      </c>
      <c r="K758" s="3" t="s">
        <v>24</v>
      </c>
    </row>
    <row r="759" spans="1:11" ht="42" customHeight="1">
      <c r="A759" s="2" t="s">
        <v>2033</v>
      </c>
      <c r="B759" s="2" t="s">
        <v>2034</v>
      </c>
      <c r="C759" s="2" t="s">
        <v>36</v>
      </c>
      <c r="D759" s="2" t="s">
        <v>37</v>
      </c>
      <c r="E759" s="5" t="s">
        <v>309</v>
      </c>
      <c r="F759" s="3" t="s">
        <v>310</v>
      </c>
      <c r="G759" s="3" t="s">
        <v>311</v>
      </c>
      <c r="H759" s="2" t="s">
        <v>22</v>
      </c>
      <c r="I759" s="2" t="s">
        <v>2035</v>
      </c>
      <c r="J759" s="3" t="str">
        <f>HYPERLINK("https://www.boe.es/gazeta/dias/1830/01/28/pdfs/GMD-1830-12.pdf#page=8","Abrir facsímil")</f>
        <v>Abrir facsímil</v>
      </c>
      <c r="K759" s="3" t="s">
        <v>24</v>
      </c>
    </row>
    <row r="760" spans="1:11" ht="42" customHeight="1">
      <c r="A760" s="2" t="s">
        <v>2036</v>
      </c>
      <c r="B760" s="2" t="s">
        <v>2036</v>
      </c>
      <c r="C760" s="2" t="s">
        <v>68</v>
      </c>
      <c r="D760" s="2" t="s">
        <v>18</v>
      </c>
      <c r="E760" s="5" t="s">
        <v>315</v>
      </c>
      <c r="F760" s="3" t="s">
        <v>316</v>
      </c>
      <c r="G760" s="3" t="s">
        <v>52</v>
      </c>
      <c r="H760" s="2" t="s">
        <v>22</v>
      </c>
      <c r="I760" s="2" t="s">
        <v>2037</v>
      </c>
      <c r="J760" s="3" t="str">
        <f>HYPERLINK("https://www.boe.es/gazeta/dias/1830/05/04/pdfs/GMD-1830-53.pdf#page=1","Abrir facsímil")</f>
        <v>Abrir facsímil</v>
      </c>
      <c r="K760" s="3" t="s">
        <v>24</v>
      </c>
    </row>
    <row r="761" spans="1:11" ht="42" customHeight="1">
      <c r="A761" s="2" t="s">
        <v>2038</v>
      </c>
      <c r="B761" s="2" t="s">
        <v>2038</v>
      </c>
      <c r="C761" s="2" t="s">
        <v>43</v>
      </c>
      <c r="D761" s="2" t="s">
        <v>44</v>
      </c>
      <c r="E761" s="5" t="s">
        <v>648</v>
      </c>
      <c r="F761" s="3" t="s">
        <v>649</v>
      </c>
      <c r="G761" s="3" t="s">
        <v>30</v>
      </c>
      <c r="H761" s="2" t="s">
        <v>22</v>
      </c>
      <c r="I761" s="2" t="s">
        <v>2039</v>
      </c>
      <c r="J761" s="3" t="str">
        <f>HYPERLINK("https://www.boe.es/gazeta/dias/1830/09/11/pdfs/GMD-1830-110.pdf#page=2","Abrir facsímil")</f>
        <v>Abrir facsímil</v>
      </c>
      <c r="K761" s="3" t="s">
        <v>24</v>
      </c>
    </row>
    <row r="762" spans="1:11" ht="42" customHeight="1">
      <c r="A762" s="2" t="s">
        <v>2040</v>
      </c>
      <c r="B762" s="2" t="s">
        <v>2041</v>
      </c>
      <c r="C762" s="2" t="s">
        <v>17</v>
      </c>
      <c r="D762" s="2" t="s">
        <v>18</v>
      </c>
      <c r="E762" s="5" t="s">
        <v>939</v>
      </c>
      <c r="F762" s="3" t="s">
        <v>940</v>
      </c>
      <c r="G762" s="3" t="s">
        <v>21</v>
      </c>
      <c r="H762" s="2" t="s">
        <v>31</v>
      </c>
      <c r="I762" s="2" t="s">
        <v>2042</v>
      </c>
      <c r="J762" s="3" t="str">
        <f>HYPERLINK("https://www.boe.es/gazeta/dias/1830/02/09/pdfs/GMD-1830-17.pdf#page=3","Abrir facsímil")</f>
        <v>Abrir facsímil</v>
      </c>
      <c r="K762" s="3" t="s">
        <v>33</v>
      </c>
    </row>
    <row r="763" spans="1:11" ht="42" customHeight="1">
      <c r="A763" s="2" t="s">
        <v>2043</v>
      </c>
      <c r="B763" s="2" t="s">
        <v>2044</v>
      </c>
      <c r="C763" s="2" t="s">
        <v>55</v>
      </c>
      <c r="D763" s="2" t="s">
        <v>18</v>
      </c>
      <c r="E763" s="5" t="s">
        <v>185</v>
      </c>
      <c r="F763" s="3" t="s">
        <v>186</v>
      </c>
      <c r="G763" s="3" t="s">
        <v>206</v>
      </c>
      <c r="H763" s="2" t="s">
        <v>22</v>
      </c>
      <c r="I763" s="2" t="s">
        <v>2045</v>
      </c>
      <c r="J763" s="3" t="str">
        <f>HYPERLINK("https://www.boe.es/gazeta/dias/1830/01/12/pdfs/GMD-1830-5.pdf#page=4","Abrir facsímil")</f>
        <v>Abrir facsímil</v>
      </c>
      <c r="K763" s="3" t="s">
        <v>24</v>
      </c>
    </row>
    <row r="764" spans="1:11" ht="42" customHeight="1">
      <c r="A764" s="2" t="s">
        <v>2046</v>
      </c>
      <c r="B764" s="2" t="s">
        <v>2047</v>
      </c>
      <c r="C764" s="2" t="s">
        <v>17</v>
      </c>
      <c r="D764" s="2" t="s">
        <v>18</v>
      </c>
      <c r="E764" s="5" t="s">
        <v>106</v>
      </c>
      <c r="F764" s="3" t="s">
        <v>107</v>
      </c>
      <c r="G764" s="3" t="s">
        <v>90</v>
      </c>
      <c r="H764" s="2" t="s">
        <v>22</v>
      </c>
      <c r="I764" s="2" t="s">
        <v>2048</v>
      </c>
      <c r="J764" s="3" t="str">
        <f>HYPERLINK("https://www.boe.es/gazeta/dias/1830/09/14/pdfs/GMD-1830-111.pdf#page=4","Abrir facsímil")</f>
        <v>Abrir facsímil</v>
      </c>
      <c r="K764" s="3" t="s">
        <v>24</v>
      </c>
    </row>
    <row r="765" spans="1:11" ht="42" customHeight="1">
      <c r="A765" s="2" t="s">
        <v>2049</v>
      </c>
      <c r="B765" s="2" t="s">
        <v>2049</v>
      </c>
      <c r="C765" s="2" t="s">
        <v>36</v>
      </c>
      <c r="D765" s="2" t="s">
        <v>37</v>
      </c>
      <c r="E765" s="5" t="s">
        <v>1888</v>
      </c>
      <c r="F765" s="3" t="s">
        <v>1889</v>
      </c>
      <c r="G765" s="3" t="s">
        <v>21</v>
      </c>
      <c r="H765" s="2" t="s">
        <v>22</v>
      </c>
      <c r="I765" s="2" t="s">
        <v>2050</v>
      </c>
      <c r="J765" s="3" t="str">
        <f>HYPERLINK("https://www.boe.es/gazeta/dias/1830/02/04/pdfs/GMD-1830-15.pdf#page=3","Abrir facsímil")</f>
        <v>Abrir facsímil</v>
      </c>
      <c r="K765" s="3" t="s">
        <v>24</v>
      </c>
    </row>
    <row r="766" spans="1:11" ht="42" customHeight="1">
      <c r="A766" s="2" t="s">
        <v>2051</v>
      </c>
      <c r="B766" s="2" t="s">
        <v>2052</v>
      </c>
      <c r="C766" s="2" t="s">
        <v>17</v>
      </c>
      <c r="D766" s="2" t="s">
        <v>18</v>
      </c>
      <c r="E766" s="5" t="s">
        <v>246</v>
      </c>
      <c r="F766" s="3" t="s">
        <v>247</v>
      </c>
      <c r="G766" s="3" t="s">
        <v>90</v>
      </c>
      <c r="H766" s="2" t="s">
        <v>22</v>
      </c>
      <c r="I766" s="2" t="s">
        <v>2053</v>
      </c>
      <c r="J766" s="3" t="str">
        <f>HYPERLINK("https://www.boe.es/gazeta/dias/1830/03/13/pdfs/GMD-1830-31.pdf#page=4","Abrir facsímil")</f>
        <v>Abrir facsímil</v>
      </c>
      <c r="K766" s="3" t="s">
        <v>24</v>
      </c>
    </row>
    <row r="767" spans="1:11" ht="42" customHeight="1">
      <c r="A767" s="2" t="s">
        <v>2054</v>
      </c>
      <c r="B767" s="2" t="s">
        <v>2054</v>
      </c>
      <c r="C767" s="2" t="s">
        <v>17</v>
      </c>
      <c r="D767" s="2" t="s">
        <v>18</v>
      </c>
      <c r="E767" s="5" t="s">
        <v>1119</v>
      </c>
      <c r="F767" s="3" t="s">
        <v>1120</v>
      </c>
      <c r="G767" s="3" t="s">
        <v>52</v>
      </c>
      <c r="H767" s="2" t="s">
        <v>22</v>
      </c>
      <c r="I767" s="2" t="s">
        <v>2055</v>
      </c>
      <c r="J767" s="3" t="str">
        <f>HYPERLINK("https://www.boe.es/gazeta/dias/1830/11/20/pdfs/GMD-1830-141.pdf#page=1","Abrir facsímil")</f>
        <v>Abrir facsímil</v>
      </c>
      <c r="K767" s="3" t="s">
        <v>24</v>
      </c>
    </row>
    <row r="768" spans="1:11" ht="42" customHeight="1">
      <c r="A768" s="2" t="s">
        <v>2056</v>
      </c>
      <c r="B768" s="2" t="s">
        <v>2057</v>
      </c>
      <c r="C768" s="2" t="s">
        <v>109</v>
      </c>
      <c r="D768" s="2" t="s">
        <v>18</v>
      </c>
      <c r="E768" s="5" t="s">
        <v>357</v>
      </c>
      <c r="F768" s="3" t="s">
        <v>358</v>
      </c>
      <c r="G768" s="3" t="s">
        <v>90</v>
      </c>
      <c r="H768" s="2" t="s">
        <v>22</v>
      </c>
      <c r="I768" s="2" t="s">
        <v>2058</v>
      </c>
      <c r="J768" s="3" t="str">
        <f>HYPERLINK("https://www.boe.es/gazeta/dias/1830/05/08/pdfs/GMD-1830-55.pdf#page=4","Abrir facsímil")</f>
        <v>Abrir facsímil</v>
      </c>
      <c r="K768" s="3" t="s">
        <v>24</v>
      </c>
    </row>
    <row r="769" spans="1:11" ht="42" customHeight="1">
      <c r="A769" s="2" t="s">
        <v>2059</v>
      </c>
      <c r="B769" s="2" t="s">
        <v>2060</v>
      </c>
      <c r="C769" s="2" t="s">
        <v>36</v>
      </c>
      <c r="D769" s="2" t="s">
        <v>37</v>
      </c>
      <c r="E769" s="5" t="s">
        <v>266</v>
      </c>
      <c r="F769" s="3" t="s">
        <v>267</v>
      </c>
      <c r="G769" s="3" t="s">
        <v>52</v>
      </c>
      <c r="H769" s="2" t="s">
        <v>22</v>
      </c>
      <c r="I769" s="2" t="s">
        <v>2061</v>
      </c>
      <c r="J769" s="3" t="str">
        <f>HYPERLINK("https://www.boe.es/gazeta/dias/1830/10/23/pdfs/GMD-1830-128.pdf#page=1","Abrir facsímil")</f>
        <v>Abrir facsímil</v>
      </c>
      <c r="K769" s="3" t="s">
        <v>24</v>
      </c>
    </row>
    <row r="770" spans="1:11" ht="42" customHeight="1">
      <c r="A770" s="2" t="s">
        <v>2062</v>
      </c>
      <c r="B770" s="2" t="s">
        <v>2063</v>
      </c>
      <c r="C770" s="2" t="s">
        <v>36</v>
      </c>
      <c r="D770" s="2" t="s">
        <v>37</v>
      </c>
      <c r="E770" s="5" t="s">
        <v>580</v>
      </c>
      <c r="F770" s="3" t="s">
        <v>581</v>
      </c>
      <c r="G770" s="3" t="s">
        <v>90</v>
      </c>
      <c r="H770" s="2" t="s">
        <v>22</v>
      </c>
      <c r="I770" s="2" t="s">
        <v>2064</v>
      </c>
      <c r="J770" s="3" t="str">
        <f>HYPERLINK("https://www.boe.es/gazeta/dias/1830/09/30/pdfs/GMD-1830-118.pdf#page=4","Abrir facsímil")</f>
        <v>Abrir facsímil</v>
      </c>
      <c r="K770" s="3" t="s">
        <v>24</v>
      </c>
    </row>
    <row r="771" spans="1:11" ht="42" customHeight="1">
      <c r="A771" s="2" t="s">
        <v>2065</v>
      </c>
      <c r="B771" s="2" t="s">
        <v>2066</v>
      </c>
      <c r="C771" s="2" t="s">
        <v>36</v>
      </c>
      <c r="D771" s="2" t="s">
        <v>37</v>
      </c>
      <c r="E771" s="5" t="s">
        <v>772</v>
      </c>
      <c r="F771" s="3" t="s">
        <v>773</v>
      </c>
      <c r="G771" s="3" t="s">
        <v>30</v>
      </c>
      <c r="H771" s="2" t="s">
        <v>22</v>
      </c>
      <c r="I771" s="2" t="s">
        <v>2067</v>
      </c>
      <c r="J771" s="3" t="str">
        <f>HYPERLINK("https://www.boe.es/gazeta/dias/1830/12/25/pdfs/GMD-1830-157.pdf#page=2","Abrir facsímil")</f>
        <v>Abrir facsímil</v>
      </c>
      <c r="K771" s="3" t="s">
        <v>24</v>
      </c>
    </row>
    <row r="772" spans="1:11" ht="42" customHeight="1">
      <c r="A772" s="2" t="s">
        <v>2068</v>
      </c>
      <c r="B772" s="2" t="s">
        <v>2069</v>
      </c>
      <c r="C772" s="2" t="s">
        <v>109</v>
      </c>
      <c r="D772" s="2" t="s">
        <v>18</v>
      </c>
      <c r="E772" s="5" t="s">
        <v>161</v>
      </c>
      <c r="F772" s="3" t="s">
        <v>162</v>
      </c>
      <c r="G772" s="3" t="s">
        <v>21</v>
      </c>
      <c r="H772" s="2" t="s">
        <v>22</v>
      </c>
      <c r="I772" s="2" t="s">
        <v>2070</v>
      </c>
      <c r="J772" s="3" t="str">
        <f>HYPERLINK("https://www.boe.es/gazeta/dias/1830/09/04/pdfs/GMD-1830-107.pdf#page=3","Abrir facsímil")</f>
        <v>Abrir facsímil</v>
      </c>
      <c r="K772" s="3" t="s">
        <v>24</v>
      </c>
    </row>
    <row r="773" spans="1:11" ht="42" customHeight="1">
      <c r="A773" s="2" t="s">
        <v>2071</v>
      </c>
      <c r="B773" s="2" t="s">
        <v>2072</v>
      </c>
      <c r="C773" s="2" t="s">
        <v>36</v>
      </c>
      <c r="D773" s="2" t="s">
        <v>37</v>
      </c>
      <c r="E773" s="5" t="s">
        <v>1053</v>
      </c>
      <c r="F773" s="3" t="s">
        <v>1054</v>
      </c>
      <c r="G773" s="3" t="s">
        <v>90</v>
      </c>
      <c r="H773" s="2" t="s">
        <v>22</v>
      </c>
      <c r="I773" s="2" t="s">
        <v>2073</v>
      </c>
      <c r="J773" s="3" t="str">
        <f>HYPERLINK("https://www.boe.es/gazeta/dias/1830/05/11/pdfs/GMD-1830-57.pdf#page=4","Abrir facsímil")</f>
        <v>Abrir facsímil</v>
      </c>
      <c r="K773" s="3" t="s">
        <v>24</v>
      </c>
    </row>
    <row r="774" spans="1:11" ht="42" customHeight="1">
      <c r="A774" s="2" t="s">
        <v>2074</v>
      </c>
      <c r="B774" s="2" t="s">
        <v>2074</v>
      </c>
      <c r="C774" s="2" t="s">
        <v>17</v>
      </c>
      <c r="D774" s="2" t="s">
        <v>18</v>
      </c>
      <c r="E774" s="5" t="s">
        <v>528</v>
      </c>
      <c r="F774" s="3" t="s">
        <v>529</v>
      </c>
      <c r="G774" s="3" t="s">
        <v>21</v>
      </c>
      <c r="H774" s="2" t="s">
        <v>22</v>
      </c>
      <c r="I774" s="2" t="s">
        <v>2075</v>
      </c>
      <c r="J774" s="3" t="str">
        <f>HYPERLINK("https://www.boe.es/gazeta/dias/1830/07/13/pdfs/GMD-1830-84.pdf#page=3","Abrir facsímil")</f>
        <v>Abrir facsímil</v>
      </c>
      <c r="K774" s="3" t="s">
        <v>24</v>
      </c>
    </row>
    <row r="775" spans="1:11" ht="42" customHeight="1">
      <c r="A775" s="2" t="s">
        <v>2076</v>
      </c>
      <c r="B775" s="2" t="s">
        <v>2077</v>
      </c>
      <c r="C775" s="2" t="s">
        <v>27</v>
      </c>
      <c r="D775" s="2" t="s">
        <v>18</v>
      </c>
      <c r="E775" s="5" t="s">
        <v>499</v>
      </c>
      <c r="F775" s="3" t="s">
        <v>500</v>
      </c>
      <c r="G775" s="3" t="s">
        <v>21</v>
      </c>
      <c r="H775" s="2" t="s">
        <v>22</v>
      </c>
      <c r="I775" s="2" t="s">
        <v>2078</v>
      </c>
      <c r="J775" s="3" t="str">
        <f>HYPERLINK("https://www.boe.es/gazeta/dias/1830/04/03/pdfs/GMD-1830-40.pdf#page=3","Abrir facsímil")</f>
        <v>Abrir facsímil</v>
      </c>
      <c r="K775" s="3" t="s">
        <v>24</v>
      </c>
    </row>
    <row r="776" spans="1:11" ht="42" customHeight="1">
      <c r="A776" s="2" t="s">
        <v>2079</v>
      </c>
      <c r="B776" s="2" t="s">
        <v>2079</v>
      </c>
      <c r="C776" s="2" t="s">
        <v>36</v>
      </c>
      <c r="D776" s="2" t="s">
        <v>37</v>
      </c>
      <c r="E776" s="5" t="s">
        <v>403</v>
      </c>
      <c r="F776" s="3" t="s">
        <v>404</v>
      </c>
      <c r="G776" s="3" t="s">
        <v>90</v>
      </c>
      <c r="H776" s="2" t="s">
        <v>22</v>
      </c>
      <c r="I776" s="2" t="s">
        <v>2080</v>
      </c>
      <c r="J776" s="3" t="str">
        <f>HYPERLINK("https://www.boe.es/gazeta/dias/1830/07/15/pdfs/GMD-1830-85.pdf#page=4","Abrir facsímil")</f>
        <v>Abrir facsímil</v>
      </c>
      <c r="K776" s="3" t="s">
        <v>24</v>
      </c>
    </row>
    <row r="777" spans="1:11" ht="42" customHeight="1">
      <c r="A777" s="2" t="s">
        <v>2081</v>
      </c>
      <c r="B777" s="2" t="s">
        <v>2082</v>
      </c>
      <c r="C777" s="2" t="s">
        <v>36</v>
      </c>
      <c r="D777" s="2" t="s">
        <v>37</v>
      </c>
      <c r="E777" s="5" t="s">
        <v>733</v>
      </c>
      <c r="F777" s="3" t="s">
        <v>734</v>
      </c>
      <c r="G777" s="3" t="s">
        <v>52</v>
      </c>
      <c r="H777" s="2" t="s">
        <v>22</v>
      </c>
      <c r="I777" s="2" t="s">
        <v>2083</v>
      </c>
      <c r="J777" s="3" t="str">
        <f>HYPERLINK("https://www.boe.es/gazeta/dias/1830/10/30/pdfs/GMD-1830-131.pdf#page=1","Abrir facsímil")</f>
        <v>Abrir facsímil</v>
      </c>
      <c r="K777" s="3" t="s">
        <v>24</v>
      </c>
    </row>
    <row r="778" spans="1:11" ht="42" customHeight="1">
      <c r="A778" s="2" t="s">
        <v>2084</v>
      </c>
      <c r="B778" s="2" t="s">
        <v>2084</v>
      </c>
      <c r="C778" s="2" t="s">
        <v>43</v>
      </c>
      <c r="D778" s="2" t="s">
        <v>44</v>
      </c>
      <c r="E778" s="5" t="s">
        <v>77</v>
      </c>
      <c r="F778" s="3" t="s">
        <v>78</v>
      </c>
      <c r="G778" s="3" t="s">
        <v>30</v>
      </c>
      <c r="H778" s="2" t="s">
        <v>22</v>
      </c>
      <c r="I778" s="2" t="s">
        <v>2085</v>
      </c>
      <c r="J778" s="3" t="str">
        <f>HYPERLINK("https://www.boe.es/gazeta/dias/1830/01/09/pdfs/GMD-1830-4.pdf#page=2","Abrir facsímil")</f>
        <v>Abrir facsímil</v>
      </c>
      <c r="K778" s="3" t="s">
        <v>24</v>
      </c>
    </row>
    <row r="779" spans="1:11" ht="42" customHeight="1">
      <c r="A779" s="2" t="s">
        <v>2086</v>
      </c>
      <c r="B779" s="2" t="s">
        <v>2086</v>
      </c>
      <c r="C779" s="2" t="s">
        <v>109</v>
      </c>
      <c r="D779" s="2" t="s">
        <v>18</v>
      </c>
      <c r="E779" s="5" t="s">
        <v>807</v>
      </c>
      <c r="F779" s="3" t="s">
        <v>808</v>
      </c>
      <c r="G779" s="3" t="s">
        <v>21</v>
      </c>
      <c r="H779" s="2" t="s">
        <v>22</v>
      </c>
      <c r="I779" s="2" t="s">
        <v>2087</v>
      </c>
      <c r="J779" s="3" t="str">
        <f>HYPERLINK("https://www.boe.es/gazeta/dias/1830/02/18/pdfs/GMD-1830-21.pdf#page=3","Abrir facsímil")</f>
        <v>Abrir facsímil</v>
      </c>
      <c r="K779" s="3" t="s">
        <v>24</v>
      </c>
    </row>
    <row r="780" spans="1:11" ht="42" customHeight="1">
      <c r="A780" s="2" t="s">
        <v>2086</v>
      </c>
      <c r="B780" s="2" t="s">
        <v>2086</v>
      </c>
      <c r="C780" s="2" t="s">
        <v>17</v>
      </c>
      <c r="D780" s="2" t="s">
        <v>18</v>
      </c>
      <c r="E780" s="5" t="s">
        <v>1614</v>
      </c>
      <c r="F780" s="3" t="s">
        <v>1615</v>
      </c>
      <c r="G780" s="3" t="s">
        <v>30</v>
      </c>
      <c r="H780" s="2" t="s">
        <v>22</v>
      </c>
      <c r="I780" s="2" t="s">
        <v>2088</v>
      </c>
      <c r="J780" s="3" t="str">
        <f>HYPERLINK("https://www.boe.es/gazeta/dias/1830/08/10/pdfs/GMD-1830-96.pdf#page=2","Abrir facsímil")</f>
        <v>Abrir facsímil</v>
      </c>
      <c r="K780" s="3" t="s">
        <v>24</v>
      </c>
    </row>
    <row r="781" spans="1:11" ht="42" customHeight="1">
      <c r="A781" s="2" t="s">
        <v>2089</v>
      </c>
      <c r="B781" s="2" t="s">
        <v>2089</v>
      </c>
      <c r="C781" s="2" t="s">
        <v>55</v>
      </c>
      <c r="D781" s="2" t="s">
        <v>18</v>
      </c>
      <c r="E781" s="5" t="s">
        <v>69</v>
      </c>
      <c r="F781" s="3" t="s">
        <v>70</v>
      </c>
      <c r="G781" s="3" t="s">
        <v>52</v>
      </c>
      <c r="H781" s="2" t="s">
        <v>22</v>
      </c>
      <c r="I781" s="2" t="s">
        <v>2090</v>
      </c>
      <c r="J781" s="3" t="str">
        <f>HYPERLINK("https://www.boe.es/gazeta/dias/1830/10/16/pdfs/GMD-1830-125.pdf#page=1","Abrir facsímil")</f>
        <v>Abrir facsímil</v>
      </c>
      <c r="K781" s="3" t="s">
        <v>24</v>
      </c>
    </row>
    <row r="782" spans="1:11" ht="42" customHeight="1">
      <c r="A782" s="2" t="s">
        <v>2091</v>
      </c>
      <c r="B782" s="2" t="s">
        <v>2091</v>
      </c>
      <c r="C782" s="2" t="s">
        <v>36</v>
      </c>
      <c r="D782" s="2" t="s">
        <v>37</v>
      </c>
      <c r="E782" s="5" t="s">
        <v>1119</v>
      </c>
      <c r="F782" s="3" t="s">
        <v>1120</v>
      </c>
      <c r="G782" s="3" t="s">
        <v>52</v>
      </c>
      <c r="H782" s="2" t="s">
        <v>22</v>
      </c>
      <c r="I782" s="2" t="s">
        <v>2092</v>
      </c>
      <c r="J782" s="3" t="str">
        <f>HYPERLINK("https://www.boe.es/gazeta/dias/1830/11/20/pdfs/GMD-1830-141.pdf#page=1","Abrir facsímil")</f>
        <v>Abrir facsímil</v>
      </c>
      <c r="K782" s="3" t="s">
        <v>24</v>
      </c>
    </row>
    <row r="783" spans="1:11" ht="42" customHeight="1">
      <c r="A783" s="2" t="s">
        <v>2093</v>
      </c>
      <c r="B783" s="2" t="s">
        <v>2094</v>
      </c>
      <c r="C783" s="2" t="s">
        <v>109</v>
      </c>
      <c r="D783" s="2" t="s">
        <v>18</v>
      </c>
      <c r="E783" s="5" t="s">
        <v>648</v>
      </c>
      <c r="F783" s="3" t="s">
        <v>649</v>
      </c>
      <c r="G783" s="3" t="s">
        <v>90</v>
      </c>
      <c r="H783" s="2" t="s">
        <v>22</v>
      </c>
      <c r="I783" s="2" t="s">
        <v>2095</v>
      </c>
      <c r="J783" s="3" t="str">
        <f>HYPERLINK("https://www.boe.es/gazeta/dias/1830/09/11/pdfs/GMD-1830-110.pdf#page=4","Abrir facsímil")</f>
        <v>Abrir facsímil</v>
      </c>
      <c r="K783" s="3" t="s">
        <v>24</v>
      </c>
    </row>
    <row r="784" spans="1:11" ht="42" customHeight="1">
      <c r="A784" s="2" t="s">
        <v>2096</v>
      </c>
      <c r="B784" s="2" t="s">
        <v>2097</v>
      </c>
      <c r="C784" s="2" t="s">
        <v>17</v>
      </c>
      <c r="D784" s="2" t="s">
        <v>18</v>
      </c>
      <c r="E784" s="5" t="s">
        <v>716</v>
      </c>
      <c r="F784" s="3" t="s">
        <v>717</v>
      </c>
      <c r="G784" s="3" t="s">
        <v>90</v>
      </c>
      <c r="H784" s="2" t="s">
        <v>31</v>
      </c>
      <c r="I784" s="2" t="s">
        <v>2098</v>
      </c>
      <c r="J784" s="3" t="str">
        <f>HYPERLINK("https://www.boe.es/gazeta/dias/1830/08/24/pdfs/GMD-1830-102.pdf#page=4","Abrir facsímil")</f>
        <v>Abrir facsímil</v>
      </c>
      <c r="K784" s="3" t="s">
        <v>33</v>
      </c>
    </row>
    <row r="785" spans="1:11" ht="42" customHeight="1">
      <c r="A785" s="2" t="s">
        <v>2099</v>
      </c>
      <c r="B785" s="2" t="s">
        <v>2100</v>
      </c>
      <c r="C785" s="2" t="s">
        <v>36</v>
      </c>
      <c r="D785" s="2" t="s">
        <v>37</v>
      </c>
      <c r="E785" s="5" t="s">
        <v>1053</v>
      </c>
      <c r="F785" s="3" t="s">
        <v>1054</v>
      </c>
      <c r="G785" s="3" t="s">
        <v>90</v>
      </c>
      <c r="H785" s="2" t="s">
        <v>22</v>
      </c>
      <c r="I785" s="2" t="s">
        <v>2101</v>
      </c>
      <c r="J785" s="3" t="str">
        <f>HYPERLINK("https://www.boe.es/gazeta/dias/1830/05/11/pdfs/GMD-1830-57.pdf#page=4","Abrir facsímil")</f>
        <v>Abrir facsímil</v>
      </c>
      <c r="K785" s="3" t="s">
        <v>24</v>
      </c>
    </row>
    <row r="786" spans="1:11" ht="42" customHeight="1">
      <c r="A786" s="2" t="s">
        <v>2102</v>
      </c>
      <c r="B786" s="2" t="s">
        <v>2102</v>
      </c>
      <c r="C786" s="2" t="s">
        <v>17</v>
      </c>
      <c r="D786" s="2" t="s">
        <v>18</v>
      </c>
      <c r="E786" s="5" t="s">
        <v>305</v>
      </c>
      <c r="F786" s="3" t="s">
        <v>306</v>
      </c>
      <c r="G786" s="3" t="s">
        <v>90</v>
      </c>
      <c r="H786" s="2" t="s">
        <v>22</v>
      </c>
      <c r="I786" s="2" t="s">
        <v>2103</v>
      </c>
      <c r="J786" s="3" t="str">
        <f>HYPERLINK("https://www.boe.es/gazeta/dias/1830/04/24/pdfs/GMD-1830-49.pdf#page=4","Abrir facsímil")</f>
        <v>Abrir facsímil</v>
      </c>
      <c r="K786" s="3" t="s">
        <v>24</v>
      </c>
    </row>
    <row r="787" spans="1:11" ht="42" customHeight="1">
      <c r="A787" s="2" t="s">
        <v>2104</v>
      </c>
      <c r="B787" s="2" t="s">
        <v>2104</v>
      </c>
      <c r="C787" s="2" t="s">
        <v>17</v>
      </c>
      <c r="D787" s="2" t="s">
        <v>18</v>
      </c>
      <c r="E787" s="5" t="s">
        <v>436</v>
      </c>
      <c r="F787" s="3" t="s">
        <v>437</v>
      </c>
      <c r="G787" s="3" t="s">
        <v>30</v>
      </c>
      <c r="H787" s="2" t="s">
        <v>22</v>
      </c>
      <c r="I787" s="2" t="s">
        <v>2105</v>
      </c>
      <c r="J787" s="3" t="str">
        <f>HYPERLINK("https://www.boe.es/gazeta/dias/1830/04/06/pdfs/GMD-1830-41.pdf#page=2","Abrir facsímil")</f>
        <v>Abrir facsímil</v>
      </c>
      <c r="K787" s="3" t="s">
        <v>24</v>
      </c>
    </row>
    <row r="788" spans="1:11" ht="42" customHeight="1">
      <c r="A788" s="2" t="s">
        <v>2106</v>
      </c>
      <c r="B788" s="2" t="s">
        <v>2107</v>
      </c>
      <c r="C788" s="2" t="s">
        <v>36</v>
      </c>
      <c r="D788" s="2" t="s">
        <v>37</v>
      </c>
      <c r="E788" s="5" t="s">
        <v>989</v>
      </c>
      <c r="F788" s="3" t="s">
        <v>990</v>
      </c>
      <c r="G788" s="3" t="s">
        <v>21</v>
      </c>
      <c r="H788" s="2" t="s">
        <v>22</v>
      </c>
      <c r="I788" s="2" t="s">
        <v>2108</v>
      </c>
      <c r="J788" s="3" t="str">
        <f>HYPERLINK("https://www.boe.es/gazeta/dias/1830/10/26/pdfs/GMD-1830-129.pdf#page=3","Abrir facsímil")</f>
        <v>Abrir facsímil</v>
      </c>
      <c r="K788" s="3" t="s">
        <v>24</v>
      </c>
    </row>
    <row r="789" spans="1:11" ht="42" customHeight="1">
      <c r="A789" s="2" t="s">
        <v>2109</v>
      </c>
      <c r="B789" s="2" t="s">
        <v>2109</v>
      </c>
      <c r="C789" s="2" t="s">
        <v>36</v>
      </c>
      <c r="D789" s="2" t="s">
        <v>37</v>
      </c>
      <c r="E789" s="5" t="s">
        <v>616</v>
      </c>
      <c r="F789" s="3" t="s">
        <v>617</v>
      </c>
      <c r="G789" s="3" t="s">
        <v>30</v>
      </c>
      <c r="H789" s="2" t="s">
        <v>22</v>
      </c>
      <c r="I789" s="2" t="s">
        <v>2110</v>
      </c>
      <c r="J789" s="3" t="str">
        <f>HYPERLINK("https://www.boe.es/gazeta/dias/1830/01/23/pdfs/GMD-1830-10.pdf#page=2","Abrir facsímil")</f>
        <v>Abrir facsímil</v>
      </c>
      <c r="K789" s="3" t="s">
        <v>24</v>
      </c>
    </row>
    <row r="790" spans="1:11" ht="42" customHeight="1">
      <c r="A790" s="2" t="s">
        <v>2111</v>
      </c>
      <c r="B790" s="2" t="s">
        <v>2112</v>
      </c>
      <c r="C790" s="2" t="s">
        <v>17</v>
      </c>
      <c r="D790" s="2" t="s">
        <v>18</v>
      </c>
      <c r="E790" s="5" t="s">
        <v>149</v>
      </c>
      <c r="F790" s="3" t="s">
        <v>150</v>
      </c>
      <c r="G790" s="3" t="s">
        <v>90</v>
      </c>
      <c r="H790" s="2" t="s">
        <v>31</v>
      </c>
      <c r="I790" s="2" t="s">
        <v>2113</v>
      </c>
      <c r="J790" s="3" t="str">
        <f>HYPERLINK("https://www.boe.es/gazeta/dias/1830/01/07/pdfs/GMD-1830-3.pdf#page=4","Abrir facsímil")</f>
        <v>Abrir facsímil</v>
      </c>
      <c r="K790" s="3" t="s">
        <v>33</v>
      </c>
    </row>
    <row r="791" spans="1:11" ht="42" customHeight="1">
      <c r="A791" s="2" t="s">
        <v>2114</v>
      </c>
      <c r="B791" s="2" t="s">
        <v>2115</v>
      </c>
      <c r="C791" s="2" t="s">
        <v>36</v>
      </c>
      <c r="D791" s="2" t="s">
        <v>37</v>
      </c>
      <c r="E791" s="5" t="s">
        <v>1242</v>
      </c>
      <c r="F791" s="3" t="s">
        <v>1243</v>
      </c>
      <c r="G791" s="3" t="s">
        <v>90</v>
      </c>
      <c r="H791" s="2" t="s">
        <v>31</v>
      </c>
      <c r="I791" s="2" t="s">
        <v>2116</v>
      </c>
      <c r="J791" s="3" t="str">
        <f>HYPERLINK("https://www.boe.es/gazeta/dias/1830/05/20/pdfs/GMD-1830-61.pdf#page=4","Abrir facsímil")</f>
        <v>Abrir facsímil</v>
      </c>
      <c r="K791" s="3" t="s">
        <v>33</v>
      </c>
    </row>
    <row r="792" spans="1:11" ht="42" customHeight="1">
      <c r="A792" s="2" t="s">
        <v>2117</v>
      </c>
      <c r="B792" s="2" t="s">
        <v>2117</v>
      </c>
      <c r="C792" s="2" t="s">
        <v>17</v>
      </c>
      <c r="D792" s="2" t="s">
        <v>18</v>
      </c>
      <c r="E792" s="5" t="s">
        <v>201</v>
      </c>
      <c r="F792" s="3" t="s">
        <v>202</v>
      </c>
      <c r="G792" s="3" t="s">
        <v>90</v>
      </c>
      <c r="H792" s="2" t="s">
        <v>22</v>
      </c>
      <c r="I792" s="2" t="s">
        <v>2118</v>
      </c>
      <c r="J792" s="3" t="str">
        <f>HYPERLINK("https://www.boe.es/gazeta/dias/1830/09/16/pdfs/GMD-1830-112.pdf#page=4","Abrir facsímil")</f>
        <v>Abrir facsímil</v>
      </c>
      <c r="K792" s="3" t="s">
        <v>24</v>
      </c>
    </row>
    <row r="793" spans="1:11" ht="42" customHeight="1">
      <c r="A793" s="2" t="s">
        <v>2117</v>
      </c>
      <c r="B793" s="2" t="s">
        <v>2117</v>
      </c>
      <c r="C793" s="2" t="s">
        <v>84</v>
      </c>
      <c r="D793" s="2" t="s">
        <v>18</v>
      </c>
      <c r="E793" s="5" t="s">
        <v>653</v>
      </c>
      <c r="F793" s="3" t="s">
        <v>654</v>
      </c>
      <c r="G793" s="3" t="s">
        <v>90</v>
      </c>
      <c r="H793" s="2" t="s">
        <v>22</v>
      </c>
      <c r="I793" s="2" t="s">
        <v>2119</v>
      </c>
      <c r="J793" s="3" t="str">
        <f>HYPERLINK("https://www.boe.es/gazeta/dias/1830/10/02/pdfs/GMD-1830-119.pdf#page=4","Abrir facsímil")</f>
        <v>Abrir facsímil</v>
      </c>
      <c r="K793" s="3" t="s">
        <v>24</v>
      </c>
    </row>
    <row r="794" spans="1:11" ht="42" customHeight="1">
      <c r="A794" s="2" t="s">
        <v>2117</v>
      </c>
      <c r="B794" s="2" t="s">
        <v>2117</v>
      </c>
      <c r="C794" s="2" t="s">
        <v>55</v>
      </c>
      <c r="D794" s="2" t="s">
        <v>18</v>
      </c>
      <c r="E794" s="5" t="s">
        <v>180</v>
      </c>
      <c r="F794" s="3" t="s">
        <v>181</v>
      </c>
      <c r="G794" s="3" t="s">
        <v>90</v>
      </c>
      <c r="H794" s="2" t="s">
        <v>22</v>
      </c>
      <c r="I794" s="2" t="s">
        <v>2120</v>
      </c>
      <c r="J794" s="3" t="str">
        <f>HYPERLINK("https://www.boe.es/gazeta/dias/1830/12/11/pdfs/GMD-1830-151.pdf#page=4","Abrir facsímil")</f>
        <v>Abrir facsímil</v>
      </c>
      <c r="K794" s="3" t="s">
        <v>24</v>
      </c>
    </row>
    <row r="795" spans="1:11" ht="42" customHeight="1">
      <c r="A795" s="2" t="s">
        <v>2121</v>
      </c>
      <c r="B795" s="2" t="s">
        <v>2122</v>
      </c>
      <c r="C795" s="2" t="s">
        <v>55</v>
      </c>
      <c r="D795" s="2" t="s">
        <v>18</v>
      </c>
      <c r="E795" s="5" t="s">
        <v>161</v>
      </c>
      <c r="F795" s="3" t="s">
        <v>162</v>
      </c>
      <c r="G795" s="3" t="s">
        <v>21</v>
      </c>
      <c r="H795" s="2" t="s">
        <v>22</v>
      </c>
      <c r="I795" s="2" t="s">
        <v>2123</v>
      </c>
      <c r="J795" s="3" t="str">
        <f>HYPERLINK("https://www.boe.es/gazeta/dias/1830/09/04/pdfs/GMD-1830-107.pdf#page=3","Abrir facsímil")</f>
        <v>Abrir facsímil</v>
      </c>
      <c r="K795" s="3" t="s">
        <v>24</v>
      </c>
    </row>
    <row r="796" spans="1:11" ht="42" customHeight="1">
      <c r="A796" s="2" t="s">
        <v>2124</v>
      </c>
      <c r="B796" s="2" t="s">
        <v>2125</v>
      </c>
      <c r="C796" s="2" t="s">
        <v>84</v>
      </c>
      <c r="D796" s="2" t="s">
        <v>18</v>
      </c>
      <c r="E796" s="5" t="s">
        <v>263</v>
      </c>
      <c r="F796" s="3" t="s">
        <v>264</v>
      </c>
      <c r="G796" s="3" t="s">
        <v>90</v>
      </c>
      <c r="H796" s="2" t="s">
        <v>22</v>
      </c>
      <c r="I796" s="2" t="s">
        <v>2126</v>
      </c>
      <c r="J796" s="3" t="str">
        <f>HYPERLINK("https://www.boe.es/gazeta/dias/1830/07/03/pdfs/GMD-1830-80.pdf#page=4","Abrir facsímil")</f>
        <v>Abrir facsímil</v>
      </c>
      <c r="K796" s="3" t="s">
        <v>24</v>
      </c>
    </row>
    <row r="797" spans="1:11" ht="42" customHeight="1">
      <c r="A797" s="2" t="s">
        <v>2127</v>
      </c>
      <c r="B797" s="2" t="s">
        <v>2128</v>
      </c>
      <c r="C797" s="2" t="s">
        <v>17</v>
      </c>
      <c r="D797" s="2" t="s">
        <v>18</v>
      </c>
      <c r="E797" s="5" t="s">
        <v>161</v>
      </c>
      <c r="F797" s="3" t="s">
        <v>162</v>
      </c>
      <c r="G797" s="3" t="s">
        <v>21</v>
      </c>
      <c r="H797" s="2" t="s">
        <v>22</v>
      </c>
      <c r="I797" s="2" t="s">
        <v>2129</v>
      </c>
      <c r="J797" s="3" t="str">
        <f>HYPERLINK("https://www.boe.es/gazeta/dias/1830/09/04/pdfs/GMD-1830-107.pdf#page=3","Abrir facsímil")</f>
        <v>Abrir facsímil</v>
      </c>
      <c r="K797" s="3" t="s">
        <v>24</v>
      </c>
    </row>
    <row r="798" spans="1:11" ht="42" customHeight="1">
      <c r="A798" s="2" t="s">
        <v>2130</v>
      </c>
      <c r="B798" s="2" t="s">
        <v>2131</v>
      </c>
      <c r="C798" s="2" t="s">
        <v>17</v>
      </c>
      <c r="D798" s="2" t="s">
        <v>18</v>
      </c>
      <c r="E798" s="5" t="s">
        <v>375</v>
      </c>
      <c r="F798" s="3" t="s">
        <v>376</v>
      </c>
      <c r="G798" s="3" t="s">
        <v>21</v>
      </c>
      <c r="H798" s="2" t="s">
        <v>22</v>
      </c>
      <c r="I798" s="2" t="s">
        <v>2132</v>
      </c>
      <c r="J798" s="3" t="str">
        <f>HYPERLINK("https://www.boe.es/gazeta/dias/1830/01/02/pdfs/GMD-1830-1.pdf#page=3","Abrir facsímil")</f>
        <v>Abrir facsímil</v>
      </c>
      <c r="K798" s="3" t="s">
        <v>24</v>
      </c>
    </row>
    <row r="799" spans="1:11" ht="42" customHeight="1">
      <c r="A799" s="2" t="s">
        <v>2133</v>
      </c>
      <c r="B799" s="2" t="s">
        <v>2133</v>
      </c>
      <c r="C799" s="2" t="s">
        <v>36</v>
      </c>
      <c r="D799" s="2" t="s">
        <v>37</v>
      </c>
      <c r="E799" s="5" t="s">
        <v>426</v>
      </c>
      <c r="F799" s="3" t="s">
        <v>427</v>
      </c>
      <c r="G799" s="3" t="s">
        <v>52</v>
      </c>
      <c r="H799" s="2" t="s">
        <v>22</v>
      </c>
      <c r="I799" s="2" t="s">
        <v>2134</v>
      </c>
      <c r="J799" s="3" t="str">
        <f>HYPERLINK("https://www.boe.es/gazeta/dias/1830/10/21/pdfs/GMD-1830-127.pdf#page=1","Abrir facsímil")</f>
        <v>Abrir facsímil</v>
      </c>
      <c r="K799" s="3" t="s">
        <v>24</v>
      </c>
    </row>
    <row r="800" spans="1:11" ht="42" customHeight="1">
      <c r="A800" s="2" t="s">
        <v>2135</v>
      </c>
      <c r="B800" s="2" t="s">
        <v>2135</v>
      </c>
      <c r="C800" s="2" t="s">
        <v>43</v>
      </c>
      <c r="D800" s="2" t="s">
        <v>44</v>
      </c>
      <c r="E800" s="5" t="s">
        <v>161</v>
      </c>
      <c r="F800" s="3" t="s">
        <v>162</v>
      </c>
      <c r="G800" s="3" t="s">
        <v>30</v>
      </c>
      <c r="H800" s="2" t="s">
        <v>22</v>
      </c>
      <c r="I800" s="2" t="s">
        <v>2136</v>
      </c>
      <c r="J800" s="3" t="str">
        <f>HYPERLINK("https://www.boe.es/gazeta/dias/1830/09/04/pdfs/GMD-1830-107.pdf#page=2","Abrir facsímil")</f>
        <v>Abrir facsímil</v>
      </c>
      <c r="K800" s="3" t="s">
        <v>24</v>
      </c>
    </row>
    <row r="801" spans="1:11" ht="42" customHeight="1">
      <c r="A801" s="2" t="s">
        <v>2137</v>
      </c>
      <c r="B801" s="2" t="s">
        <v>2138</v>
      </c>
      <c r="C801" s="2" t="s">
        <v>68</v>
      </c>
      <c r="D801" s="2" t="s">
        <v>18</v>
      </c>
      <c r="E801" s="5" t="s">
        <v>88</v>
      </c>
      <c r="F801" s="3" t="s">
        <v>89</v>
      </c>
      <c r="G801" s="3" t="s">
        <v>929</v>
      </c>
      <c r="H801" s="2" t="s">
        <v>31</v>
      </c>
      <c r="I801" s="2" t="s">
        <v>2139</v>
      </c>
      <c r="J801" s="3" t="str">
        <f>HYPERLINK("https://www.boe.es/gazeta/dias/1830/04/01/pdfs/GMD-1830-39.pdf#page=6","Abrir facsímil")</f>
        <v>Abrir facsímil</v>
      </c>
      <c r="K801" s="3" t="s">
        <v>33</v>
      </c>
    </row>
    <row r="802" spans="1:11" ht="42" customHeight="1">
      <c r="A802" s="2" t="s">
        <v>2140</v>
      </c>
      <c r="B802" s="2" t="s">
        <v>2141</v>
      </c>
      <c r="C802" s="2" t="s">
        <v>36</v>
      </c>
      <c r="D802" s="2" t="s">
        <v>37</v>
      </c>
      <c r="E802" s="5" t="s">
        <v>479</v>
      </c>
      <c r="F802" s="3" t="s">
        <v>480</v>
      </c>
      <c r="G802" s="3" t="s">
        <v>30</v>
      </c>
      <c r="H802" s="2" t="s">
        <v>22</v>
      </c>
      <c r="I802" s="2" t="s">
        <v>2142</v>
      </c>
      <c r="J802" s="3" t="str">
        <f>HYPERLINK("https://www.boe.es/gazeta/dias/1830/03/25/pdfs/GMD-1830-36.pdf#page=2","Abrir facsímil")</f>
        <v>Abrir facsímil</v>
      </c>
      <c r="K802" s="3" t="s">
        <v>24</v>
      </c>
    </row>
    <row r="803" spans="1:11" ht="42" customHeight="1">
      <c r="A803" s="2" t="s">
        <v>2143</v>
      </c>
      <c r="B803" s="2" t="s">
        <v>2144</v>
      </c>
      <c r="C803" s="2" t="s">
        <v>36</v>
      </c>
      <c r="D803" s="2" t="s">
        <v>37</v>
      </c>
      <c r="E803" s="5" t="s">
        <v>487</v>
      </c>
      <c r="F803" s="3" t="s">
        <v>488</v>
      </c>
      <c r="G803" s="3" t="s">
        <v>30</v>
      </c>
      <c r="H803" s="2" t="s">
        <v>22</v>
      </c>
      <c r="I803" s="2" t="s">
        <v>2145</v>
      </c>
      <c r="J803" s="3" t="str">
        <f>HYPERLINK("https://www.boe.es/gazeta/dias/1830/03/18/pdfs/GMD-1830-33.pdf#page=2","Abrir facsímil")</f>
        <v>Abrir facsímil</v>
      </c>
      <c r="K803" s="3" t="s">
        <v>24</v>
      </c>
    </row>
    <row r="804" spans="1:11" ht="42" customHeight="1">
      <c r="A804" s="2" t="s">
        <v>2146</v>
      </c>
      <c r="B804" s="2" t="s">
        <v>2147</v>
      </c>
      <c r="C804" s="2" t="s">
        <v>68</v>
      </c>
      <c r="D804" s="2" t="s">
        <v>18</v>
      </c>
      <c r="E804" s="5" t="s">
        <v>479</v>
      </c>
      <c r="F804" s="3" t="s">
        <v>480</v>
      </c>
      <c r="G804" s="3" t="s">
        <v>90</v>
      </c>
      <c r="H804" s="2" t="s">
        <v>22</v>
      </c>
      <c r="I804" s="2" t="s">
        <v>2148</v>
      </c>
      <c r="J804" s="3" t="str">
        <f>HYPERLINK("https://www.boe.es/gazeta/dias/1830/03/25/pdfs/GMD-1830-36.pdf#page=4","Abrir facsímil")</f>
        <v>Abrir facsímil</v>
      </c>
      <c r="K804" s="3" t="s">
        <v>24</v>
      </c>
    </row>
    <row r="805" spans="1:11" ht="42" customHeight="1">
      <c r="A805" s="2" t="s">
        <v>2149</v>
      </c>
      <c r="B805" s="2" t="s">
        <v>2150</v>
      </c>
      <c r="C805" s="2" t="s">
        <v>36</v>
      </c>
      <c r="D805" s="2" t="s">
        <v>37</v>
      </c>
      <c r="E805" s="5" t="s">
        <v>648</v>
      </c>
      <c r="F805" s="3" t="s">
        <v>649</v>
      </c>
      <c r="G805" s="3" t="s">
        <v>90</v>
      </c>
      <c r="H805" s="2" t="s">
        <v>22</v>
      </c>
      <c r="I805" s="2" t="s">
        <v>2151</v>
      </c>
      <c r="J805" s="3" t="str">
        <f>HYPERLINK("https://www.boe.es/gazeta/dias/1830/09/11/pdfs/GMD-1830-110.pdf#page=4","Abrir facsímil")</f>
        <v>Abrir facsímil</v>
      </c>
      <c r="K805" s="3" t="s">
        <v>24</v>
      </c>
    </row>
    <row r="806" spans="1:11" ht="42" customHeight="1">
      <c r="A806" s="2" t="s">
        <v>2152</v>
      </c>
      <c r="B806" s="2" t="s">
        <v>2152</v>
      </c>
      <c r="C806" s="2" t="s">
        <v>36</v>
      </c>
      <c r="D806" s="2" t="s">
        <v>37</v>
      </c>
      <c r="E806" s="5" t="s">
        <v>436</v>
      </c>
      <c r="F806" s="3" t="s">
        <v>437</v>
      </c>
      <c r="G806" s="3" t="s">
        <v>21</v>
      </c>
      <c r="H806" s="2" t="s">
        <v>22</v>
      </c>
      <c r="I806" s="2" t="s">
        <v>2153</v>
      </c>
      <c r="J806" s="3" t="str">
        <f>HYPERLINK("https://www.boe.es/gazeta/dias/1830/04/06/pdfs/GMD-1830-41.pdf#page=3","Abrir facsímil")</f>
        <v>Abrir facsímil</v>
      </c>
      <c r="K806" s="3" t="s">
        <v>24</v>
      </c>
    </row>
    <row r="807" spans="1:11" ht="42" customHeight="1">
      <c r="A807" s="2" t="s">
        <v>2154</v>
      </c>
      <c r="B807" s="2" t="s">
        <v>2155</v>
      </c>
      <c r="C807" s="2" t="s">
        <v>36</v>
      </c>
      <c r="D807" s="2" t="s">
        <v>37</v>
      </c>
      <c r="E807" s="5" t="s">
        <v>653</v>
      </c>
      <c r="F807" s="3" t="s">
        <v>654</v>
      </c>
      <c r="G807" s="3" t="s">
        <v>90</v>
      </c>
      <c r="H807" s="2" t="s">
        <v>22</v>
      </c>
      <c r="I807" s="2" t="s">
        <v>2156</v>
      </c>
      <c r="J807" s="3" t="str">
        <f>HYPERLINK("https://www.boe.es/gazeta/dias/1830/10/02/pdfs/GMD-1830-119.pdf#page=4","Abrir facsímil")</f>
        <v>Abrir facsímil</v>
      </c>
      <c r="K807" s="3" t="s">
        <v>24</v>
      </c>
    </row>
    <row r="808" spans="1:11" ht="42" customHeight="1">
      <c r="A808" s="2" t="s">
        <v>2157</v>
      </c>
      <c r="B808" s="2" t="s">
        <v>2158</v>
      </c>
      <c r="C808" s="2" t="s">
        <v>43</v>
      </c>
      <c r="D808" s="2" t="s">
        <v>44</v>
      </c>
      <c r="E808" s="5" t="s">
        <v>1242</v>
      </c>
      <c r="F808" s="3" t="s">
        <v>1243</v>
      </c>
      <c r="G808" s="3" t="s">
        <v>52</v>
      </c>
      <c r="H808" s="2" t="s">
        <v>22</v>
      </c>
      <c r="I808" s="2" t="s">
        <v>2159</v>
      </c>
      <c r="J808" s="3" t="str">
        <f>HYPERLINK("https://www.boe.es/gazeta/dias/1830/05/20/pdfs/GMD-1830-61.pdf#page=1","Abrir facsímil")</f>
        <v>Abrir facsímil</v>
      </c>
      <c r="K808" s="3" t="s">
        <v>24</v>
      </c>
    </row>
    <row r="809" spans="1:11" ht="42" customHeight="1">
      <c r="A809" s="2" t="s">
        <v>2157</v>
      </c>
      <c r="B809" s="2" t="s">
        <v>2158</v>
      </c>
      <c r="C809" s="2" t="s">
        <v>36</v>
      </c>
      <c r="D809" s="2" t="s">
        <v>37</v>
      </c>
      <c r="E809" s="5" t="s">
        <v>383</v>
      </c>
      <c r="F809" s="3" t="s">
        <v>384</v>
      </c>
      <c r="G809" s="3" t="s">
        <v>52</v>
      </c>
      <c r="H809" s="2" t="s">
        <v>22</v>
      </c>
      <c r="I809" s="2" t="s">
        <v>2160</v>
      </c>
      <c r="J809" s="3" t="str">
        <f>HYPERLINK("https://www.boe.es/gazeta/dias/1830/06/12/pdfs/GMD-1830-71.pdf#page=1","Abrir facsímil")</f>
        <v>Abrir facsímil</v>
      </c>
      <c r="K809" s="3" t="s">
        <v>24</v>
      </c>
    </row>
    <row r="810" spans="1:11" ht="42" customHeight="1">
      <c r="A810" s="2" t="s">
        <v>2157</v>
      </c>
      <c r="B810" s="2" t="s">
        <v>2158</v>
      </c>
      <c r="C810" s="2" t="s">
        <v>43</v>
      </c>
      <c r="D810" s="2" t="s">
        <v>44</v>
      </c>
      <c r="E810" s="5" t="s">
        <v>367</v>
      </c>
      <c r="F810" s="3" t="s">
        <v>368</v>
      </c>
      <c r="G810" s="3" t="s">
        <v>52</v>
      </c>
      <c r="H810" s="2" t="s">
        <v>22</v>
      </c>
      <c r="I810" s="2" t="s">
        <v>2161</v>
      </c>
      <c r="J810" s="3" t="str">
        <f>HYPERLINK("https://www.boe.es/gazeta/dias/1830/09/02/pdfs/GMD-1830-106.pdf#page=1","Abrir facsímil")</f>
        <v>Abrir facsímil</v>
      </c>
      <c r="K810" s="3" t="s">
        <v>24</v>
      </c>
    </row>
    <row r="811" spans="1:11" ht="42" customHeight="1">
      <c r="A811" s="2" t="s">
        <v>2157</v>
      </c>
      <c r="B811" s="2" t="s">
        <v>2158</v>
      </c>
      <c r="C811" s="2" t="s">
        <v>36</v>
      </c>
      <c r="D811" s="2" t="s">
        <v>37</v>
      </c>
      <c r="E811" s="5" t="s">
        <v>624</v>
      </c>
      <c r="F811" s="3" t="s">
        <v>625</v>
      </c>
      <c r="G811" s="3" t="s">
        <v>52</v>
      </c>
      <c r="H811" s="2" t="s">
        <v>22</v>
      </c>
      <c r="I811" s="2" t="s">
        <v>2162</v>
      </c>
      <c r="J811" s="3" t="str">
        <f>HYPERLINK("https://www.boe.es/gazeta/dias/1830/09/09/pdfs/GMD-1830-109.pdf#page=1","Abrir facsímil")</f>
        <v>Abrir facsímil</v>
      </c>
      <c r="K811" s="3" t="s">
        <v>24</v>
      </c>
    </row>
    <row r="812" spans="1:11" ht="42" customHeight="1">
      <c r="A812" s="2" t="s">
        <v>2157</v>
      </c>
      <c r="B812" s="2" t="s">
        <v>2158</v>
      </c>
      <c r="C812" s="2" t="s">
        <v>36</v>
      </c>
      <c r="D812" s="2" t="s">
        <v>37</v>
      </c>
      <c r="E812" s="5" t="s">
        <v>624</v>
      </c>
      <c r="F812" s="3" t="s">
        <v>625</v>
      </c>
      <c r="G812" s="3" t="s">
        <v>21</v>
      </c>
      <c r="H812" s="2" t="s">
        <v>22</v>
      </c>
      <c r="I812" s="2" t="s">
        <v>2163</v>
      </c>
      <c r="J812" s="3" t="str">
        <f>HYPERLINK("https://www.boe.es/gazeta/dias/1830/09/09/pdfs/GMD-1830-109.pdf#page=3","Abrir facsímil")</f>
        <v>Abrir facsímil</v>
      </c>
      <c r="K812" s="3" t="s">
        <v>24</v>
      </c>
    </row>
    <row r="813" spans="1:11" ht="42" customHeight="1">
      <c r="A813" s="2" t="s">
        <v>2157</v>
      </c>
      <c r="B813" s="2" t="s">
        <v>2158</v>
      </c>
      <c r="C813" s="2" t="s">
        <v>36</v>
      </c>
      <c r="D813" s="2" t="s">
        <v>37</v>
      </c>
      <c r="E813" s="5" t="s">
        <v>594</v>
      </c>
      <c r="F813" s="3" t="s">
        <v>595</v>
      </c>
      <c r="G813" s="3" t="s">
        <v>52</v>
      </c>
      <c r="H813" s="2" t="s">
        <v>22</v>
      </c>
      <c r="I813" s="2" t="s">
        <v>2164</v>
      </c>
      <c r="J813" s="3" t="str">
        <f>HYPERLINK("https://www.boe.es/gazeta/dias/1830/10/28/pdfs/GMD-1830-130.pdf#page=1","Abrir facsímil")</f>
        <v>Abrir facsímil</v>
      </c>
      <c r="K813" s="3" t="s">
        <v>24</v>
      </c>
    </row>
    <row r="814" spans="1:11" ht="42" customHeight="1">
      <c r="A814" s="2" t="s">
        <v>2157</v>
      </c>
      <c r="B814" s="2" t="s">
        <v>2158</v>
      </c>
      <c r="C814" s="2" t="s">
        <v>36</v>
      </c>
      <c r="D814" s="2" t="s">
        <v>2165</v>
      </c>
      <c r="E814" s="5" t="s">
        <v>733</v>
      </c>
      <c r="F814" s="3" t="s">
        <v>2166</v>
      </c>
      <c r="G814" s="3" t="s">
        <v>52</v>
      </c>
      <c r="H814" s="2" t="s">
        <v>22</v>
      </c>
      <c r="I814" s="2" t="s">
        <v>2167</v>
      </c>
      <c r="J814" s="3" t="str">
        <f>HYPERLINK("https://www.boe.es/gazeta/dias/1830/10/30/pdfs/GMD-1830-132E.pdf#page=1","Abrir facsímil")</f>
        <v>Abrir facsímil</v>
      </c>
      <c r="K814" s="3" t="s">
        <v>24</v>
      </c>
    </row>
    <row r="815" spans="1:11" ht="42" customHeight="1">
      <c r="A815" s="2" t="s">
        <v>2157</v>
      </c>
      <c r="B815" s="2" t="s">
        <v>2158</v>
      </c>
      <c r="C815" s="2" t="s">
        <v>36</v>
      </c>
      <c r="D815" s="2" t="s">
        <v>37</v>
      </c>
      <c r="E815" s="5" t="s">
        <v>491</v>
      </c>
      <c r="F815" s="3" t="s">
        <v>492</v>
      </c>
      <c r="G815" s="3" t="s">
        <v>30</v>
      </c>
      <c r="H815" s="2" t="s">
        <v>22</v>
      </c>
      <c r="I815" s="2" t="s">
        <v>2168</v>
      </c>
      <c r="J815" s="3" t="str">
        <f>HYPERLINK("https://www.boe.es/gazeta/dias/1830/11/13/pdfs/GMD-1830-138.pdf#page=2","Abrir facsímil")</f>
        <v>Abrir facsímil</v>
      </c>
      <c r="K815" s="3" t="s">
        <v>24</v>
      </c>
    </row>
    <row r="816" spans="1:11" ht="42" customHeight="1">
      <c r="A816" s="2" t="s">
        <v>2169</v>
      </c>
      <c r="B816" s="2" t="s">
        <v>2170</v>
      </c>
      <c r="C816" s="2" t="s">
        <v>17</v>
      </c>
      <c r="D816" s="2" t="s">
        <v>18</v>
      </c>
      <c r="E816" s="5" t="s">
        <v>491</v>
      </c>
      <c r="F816" s="3" t="s">
        <v>492</v>
      </c>
      <c r="G816" s="3" t="s">
        <v>52</v>
      </c>
      <c r="H816" s="2" t="s">
        <v>22</v>
      </c>
      <c r="I816" s="2" t="s">
        <v>2171</v>
      </c>
      <c r="J816" s="3" t="str">
        <f>HYPERLINK("https://www.boe.es/gazeta/dias/1830/11/13/pdfs/GMD-1830-138.pdf#page=1","Abrir facsímil")</f>
        <v>Abrir facsímil</v>
      </c>
      <c r="K816" s="3" t="s">
        <v>24</v>
      </c>
    </row>
    <row r="817" spans="1:11" ht="42" customHeight="1">
      <c r="A817" s="2" t="s">
        <v>2172</v>
      </c>
      <c r="B817" s="2" t="s">
        <v>2173</v>
      </c>
      <c r="C817" s="2" t="s">
        <v>36</v>
      </c>
      <c r="D817" s="2" t="s">
        <v>37</v>
      </c>
      <c r="E817" s="5" t="s">
        <v>491</v>
      </c>
      <c r="F817" s="3" t="s">
        <v>492</v>
      </c>
      <c r="G817" s="3" t="s">
        <v>30</v>
      </c>
      <c r="H817" s="2" t="s">
        <v>22</v>
      </c>
      <c r="I817" s="2" t="s">
        <v>2174</v>
      </c>
      <c r="J817" s="3" t="str">
        <f>HYPERLINK("https://www.boe.es/gazeta/dias/1830/11/13/pdfs/GMD-1830-138.pdf#page=2","Abrir facsímil")</f>
        <v>Abrir facsímil</v>
      </c>
      <c r="K817" s="3" t="s">
        <v>24</v>
      </c>
    </row>
    <row r="818" spans="1:11" ht="42" customHeight="1">
      <c r="A818" s="2" t="s">
        <v>2175</v>
      </c>
      <c r="B818" s="2" t="s">
        <v>2175</v>
      </c>
      <c r="C818" s="2" t="s">
        <v>43</v>
      </c>
      <c r="D818" s="2" t="s">
        <v>44</v>
      </c>
      <c r="E818" s="5" t="s">
        <v>1614</v>
      </c>
      <c r="F818" s="3" t="s">
        <v>1615</v>
      </c>
      <c r="G818" s="3" t="s">
        <v>30</v>
      </c>
      <c r="H818" s="2" t="s">
        <v>22</v>
      </c>
      <c r="I818" s="2" t="s">
        <v>2176</v>
      </c>
      <c r="J818" s="3" t="str">
        <f>HYPERLINK("https://www.boe.es/gazeta/dias/1830/08/10/pdfs/GMD-1830-96.pdf#page=2","Abrir facsímil")</f>
        <v>Abrir facsímil</v>
      </c>
      <c r="K818" s="3" t="s">
        <v>24</v>
      </c>
    </row>
    <row r="819" spans="1:11" ht="42" customHeight="1">
      <c r="A819" s="2" t="s">
        <v>2177</v>
      </c>
      <c r="B819" s="2" t="s">
        <v>2177</v>
      </c>
      <c r="C819" s="2" t="s">
        <v>17</v>
      </c>
      <c r="D819" s="2" t="s">
        <v>18</v>
      </c>
      <c r="E819" s="5" t="s">
        <v>161</v>
      </c>
      <c r="F819" s="3" t="s">
        <v>162</v>
      </c>
      <c r="G819" s="3" t="s">
        <v>21</v>
      </c>
      <c r="H819" s="2" t="s">
        <v>22</v>
      </c>
      <c r="I819" s="2" t="s">
        <v>2178</v>
      </c>
      <c r="J819" s="3" t="str">
        <f>HYPERLINK("https://www.boe.es/gazeta/dias/1830/09/04/pdfs/GMD-1830-107.pdf#page=3","Abrir facsímil")</f>
        <v>Abrir facsímil</v>
      </c>
      <c r="K819" s="3" t="s">
        <v>24</v>
      </c>
    </row>
    <row r="820" spans="1:11" ht="42" customHeight="1">
      <c r="A820" s="2" t="s">
        <v>2179</v>
      </c>
      <c r="B820" s="2" t="s">
        <v>2179</v>
      </c>
      <c r="C820" s="2" t="s">
        <v>43</v>
      </c>
      <c r="D820" s="2" t="s">
        <v>44</v>
      </c>
      <c r="E820" s="5" t="s">
        <v>464</v>
      </c>
      <c r="F820" s="3" t="s">
        <v>465</v>
      </c>
      <c r="G820" s="3" t="s">
        <v>21</v>
      </c>
      <c r="H820" s="2" t="s">
        <v>22</v>
      </c>
      <c r="I820" s="2" t="s">
        <v>2180</v>
      </c>
      <c r="J820" s="3" t="str">
        <f>HYPERLINK("https://www.boe.es/gazeta/dias/1830/11/11/pdfs/GMD-1830-137.pdf#page=3","Abrir facsímil")</f>
        <v>Abrir facsímil</v>
      </c>
      <c r="K820" s="3" t="s">
        <v>24</v>
      </c>
    </row>
    <row r="821" spans="1:11" ht="42" customHeight="1">
      <c r="A821" s="2" t="s">
        <v>2179</v>
      </c>
      <c r="B821" s="2" t="s">
        <v>2179</v>
      </c>
      <c r="C821" s="2" t="s">
        <v>84</v>
      </c>
      <c r="D821" s="2" t="s">
        <v>18</v>
      </c>
      <c r="E821" s="5" t="s">
        <v>396</v>
      </c>
      <c r="F821" s="3" t="s">
        <v>397</v>
      </c>
      <c r="G821" s="3" t="s">
        <v>90</v>
      </c>
      <c r="H821" s="2" t="s">
        <v>22</v>
      </c>
      <c r="I821" s="2" t="s">
        <v>2181</v>
      </c>
      <c r="J821" s="3" t="str">
        <f>HYPERLINK("https://www.boe.es/gazeta/dias/1830/12/14/pdfs/GMD-1830-152.pdf#page=4","Abrir facsímil")</f>
        <v>Abrir facsímil</v>
      </c>
      <c r="K821" s="3" t="s">
        <v>24</v>
      </c>
    </row>
    <row r="822" spans="1:11" ht="42" customHeight="1">
      <c r="A822" s="2" t="s">
        <v>2182</v>
      </c>
      <c r="B822" s="2" t="s">
        <v>2183</v>
      </c>
      <c r="C822" s="2" t="s">
        <v>36</v>
      </c>
      <c r="D822" s="2" t="s">
        <v>37</v>
      </c>
      <c r="E822" s="5" t="s">
        <v>594</v>
      </c>
      <c r="F822" s="3" t="s">
        <v>595</v>
      </c>
      <c r="G822" s="3" t="s">
        <v>52</v>
      </c>
      <c r="H822" s="2" t="s">
        <v>31</v>
      </c>
      <c r="I822" s="2" t="s">
        <v>2184</v>
      </c>
      <c r="J822" s="3" t="str">
        <f>HYPERLINK("https://www.boe.es/gazeta/dias/1830/10/28/pdfs/GMD-1830-130.pdf#page=1","Abrir facsímil")</f>
        <v>Abrir facsímil</v>
      </c>
      <c r="K822" s="3" t="s">
        <v>33</v>
      </c>
    </row>
    <row r="823" spans="1:11" ht="42" customHeight="1">
      <c r="A823" s="2" t="s">
        <v>2185</v>
      </c>
      <c r="B823" s="2" t="s">
        <v>2186</v>
      </c>
      <c r="C823" s="2" t="s">
        <v>109</v>
      </c>
      <c r="D823" s="2" t="s">
        <v>18</v>
      </c>
      <c r="E823" s="5" t="s">
        <v>56</v>
      </c>
      <c r="F823" s="3" t="s">
        <v>57</v>
      </c>
      <c r="G823" s="3" t="s">
        <v>90</v>
      </c>
      <c r="H823" s="2" t="s">
        <v>22</v>
      </c>
      <c r="I823" s="2" t="s">
        <v>2187</v>
      </c>
      <c r="J823" s="3" t="str">
        <f>HYPERLINK("https://www.boe.es/gazeta/dias/1830/06/19/pdfs/GMD-1830-74.pdf#page=4","Abrir facsímil")</f>
        <v>Abrir facsímil</v>
      </c>
      <c r="K823" s="3" t="s">
        <v>24</v>
      </c>
    </row>
    <row r="824" spans="1:11" ht="42" customHeight="1">
      <c r="A824" s="2" t="s">
        <v>2188</v>
      </c>
      <c r="B824" s="2" t="s">
        <v>2189</v>
      </c>
      <c r="C824" s="2" t="s">
        <v>36</v>
      </c>
      <c r="D824" s="2" t="s">
        <v>37</v>
      </c>
      <c r="E824" s="5" t="s">
        <v>499</v>
      </c>
      <c r="F824" s="3" t="s">
        <v>500</v>
      </c>
      <c r="G824" s="3" t="s">
        <v>30</v>
      </c>
      <c r="H824" s="2" t="s">
        <v>22</v>
      </c>
      <c r="I824" s="2" t="s">
        <v>2190</v>
      </c>
      <c r="J824" s="3" t="str">
        <f>HYPERLINK("https://www.boe.es/gazeta/dias/1830/04/03/pdfs/GMD-1830-40.pdf#page=2","Abrir facsímil")</f>
        <v>Abrir facsímil</v>
      </c>
      <c r="K824" s="3" t="s">
        <v>24</v>
      </c>
    </row>
    <row r="825" spans="1:11" ht="42" customHeight="1">
      <c r="A825" s="2" t="s">
        <v>2191</v>
      </c>
      <c r="B825" s="2" t="s">
        <v>2191</v>
      </c>
      <c r="C825" s="2" t="s">
        <v>84</v>
      </c>
      <c r="D825" s="2" t="s">
        <v>18</v>
      </c>
      <c r="E825" s="5" t="s">
        <v>939</v>
      </c>
      <c r="F825" s="3" t="s">
        <v>940</v>
      </c>
      <c r="G825" s="3" t="s">
        <v>30</v>
      </c>
      <c r="H825" s="2" t="s">
        <v>22</v>
      </c>
      <c r="I825" s="2" t="s">
        <v>2192</v>
      </c>
      <c r="J825" s="3" t="str">
        <f>HYPERLINK("https://www.boe.es/gazeta/dias/1830/02/09/pdfs/GMD-1830-17.pdf#page=2","Abrir facsímil")</f>
        <v>Abrir facsímil</v>
      </c>
      <c r="K825" s="3" t="s">
        <v>24</v>
      </c>
    </row>
    <row r="826" spans="1:11" ht="42" customHeight="1">
      <c r="A826" s="2" t="s">
        <v>2193</v>
      </c>
      <c r="B826" s="2" t="s">
        <v>2194</v>
      </c>
      <c r="C826" s="2" t="s">
        <v>36</v>
      </c>
      <c r="D826" s="2" t="s">
        <v>37</v>
      </c>
      <c r="E826" s="5" t="s">
        <v>28</v>
      </c>
      <c r="F826" s="3" t="s">
        <v>29</v>
      </c>
      <c r="G826" s="3" t="s">
        <v>90</v>
      </c>
      <c r="H826" s="2" t="s">
        <v>22</v>
      </c>
      <c r="I826" s="2" t="s">
        <v>2195</v>
      </c>
      <c r="J826" s="3" t="str">
        <f>HYPERLINK("https://www.boe.es/gazeta/dias/1830/12/28/pdfs/GMD-1830-158.pdf#page=4","Abrir facsímil")</f>
        <v>Abrir facsímil</v>
      </c>
      <c r="K826" s="3" t="s">
        <v>24</v>
      </c>
    </row>
    <row r="827" spans="1:11" ht="42" customHeight="1">
      <c r="A827" s="2" t="s">
        <v>2196</v>
      </c>
      <c r="B827" s="2" t="s">
        <v>2196</v>
      </c>
      <c r="C827" s="2" t="s">
        <v>84</v>
      </c>
      <c r="D827" s="2" t="s">
        <v>18</v>
      </c>
      <c r="E827" s="5" t="s">
        <v>532</v>
      </c>
      <c r="F827" s="3" t="s">
        <v>533</v>
      </c>
      <c r="G827" s="3" t="s">
        <v>90</v>
      </c>
      <c r="H827" s="2" t="s">
        <v>22</v>
      </c>
      <c r="I827" s="2" t="s">
        <v>2197</v>
      </c>
      <c r="J827" s="3" t="str">
        <f>HYPERLINK("https://www.boe.es/gazeta/dias/1830/01/19/pdfs/GMD-1830-8.pdf#page=4","Abrir facsímil")</f>
        <v>Abrir facsímil</v>
      </c>
      <c r="K827" s="3" t="s">
        <v>24</v>
      </c>
    </row>
    <row r="828" spans="1:11" ht="42" customHeight="1">
      <c r="A828" s="2" t="s">
        <v>2198</v>
      </c>
      <c r="B828" s="2" t="s">
        <v>2198</v>
      </c>
      <c r="C828" s="2" t="s">
        <v>17</v>
      </c>
      <c r="D828" s="2" t="s">
        <v>18</v>
      </c>
      <c r="E828" s="5" t="s">
        <v>580</v>
      </c>
      <c r="F828" s="3" t="s">
        <v>581</v>
      </c>
      <c r="G828" s="3" t="s">
        <v>30</v>
      </c>
      <c r="H828" s="2" t="s">
        <v>22</v>
      </c>
      <c r="I828" s="2" t="s">
        <v>2199</v>
      </c>
      <c r="J828" s="3" t="str">
        <f>HYPERLINK("https://www.boe.es/gazeta/dias/1830/09/30/pdfs/GMD-1830-118.pdf#page=2","Abrir facsímil")</f>
        <v>Abrir facsímil</v>
      </c>
      <c r="K828" s="3" t="s">
        <v>24</v>
      </c>
    </row>
    <row r="829" spans="1:11" ht="42" customHeight="1">
      <c r="A829" s="2" t="s">
        <v>2200</v>
      </c>
      <c r="B829" s="2" t="s">
        <v>2200</v>
      </c>
      <c r="C829" s="2" t="s">
        <v>36</v>
      </c>
      <c r="D829" s="2" t="s">
        <v>37</v>
      </c>
      <c r="E829" s="5" t="s">
        <v>320</v>
      </c>
      <c r="F829" s="3" t="s">
        <v>321</v>
      </c>
      <c r="G829" s="3" t="s">
        <v>1281</v>
      </c>
      <c r="H829" s="2" t="s">
        <v>22</v>
      </c>
      <c r="I829" s="2" t="s">
        <v>2201</v>
      </c>
      <c r="J829" s="3" t="str">
        <f>HYPERLINK("https://www.boe.es/gazeta/dias/1830/03/09/pdfs/GMD-1830-29.pdf#page=2","Abrir facsímil")</f>
        <v>Abrir facsímil</v>
      </c>
      <c r="K829" s="3" t="s">
        <v>24</v>
      </c>
    </row>
    <row r="830" spans="1:11" ht="42" customHeight="1">
      <c r="A830" s="2" t="s">
        <v>2202</v>
      </c>
      <c r="B830" s="2" t="s">
        <v>2203</v>
      </c>
      <c r="C830" s="2" t="s">
        <v>43</v>
      </c>
      <c r="D830" s="2" t="s">
        <v>44</v>
      </c>
      <c r="E830" s="5" t="s">
        <v>487</v>
      </c>
      <c r="F830" s="3" t="s">
        <v>488</v>
      </c>
      <c r="G830" s="3" t="s">
        <v>21</v>
      </c>
      <c r="H830" s="2" t="s">
        <v>22</v>
      </c>
      <c r="I830" s="2" t="s">
        <v>2204</v>
      </c>
      <c r="J830" s="3" t="str">
        <f>HYPERLINK("https://www.boe.es/gazeta/dias/1830/03/18/pdfs/GMD-1830-33.pdf#page=3","Abrir facsímil")</f>
        <v>Abrir facsímil</v>
      </c>
      <c r="K830" s="3" t="s">
        <v>24</v>
      </c>
    </row>
    <row r="831" spans="1:11" ht="42" customHeight="1">
      <c r="A831" s="2" t="s">
        <v>2205</v>
      </c>
      <c r="B831" s="2" t="s">
        <v>2205</v>
      </c>
      <c r="C831" s="2" t="s">
        <v>55</v>
      </c>
      <c r="D831" s="2" t="s">
        <v>18</v>
      </c>
      <c r="E831" s="5" t="s">
        <v>479</v>
      </c>
      <c r="F831" s="3" t="s">
        <v>480</v>
      </c>
      <c r="G831" s="3" t="s">
        <v>21</v>
      </c>
      <c r="H831" s="2" t="s">
        <v>22</v>
      </c>
      <c r="I831" s="2" t="s">
        <v>2206</v>
      </c>
      <c r="J831" s="3" t="str">
        <f>HYPERLINK("https://www.boe.es/gazeta/dias/1830/03/25/pdfs/GMD-1830-36.pdf#page=3","Abrir facsímil")</f>
        <v>Abrir facsímil</v>
      </c>
      <c r="K831" s="3" t="s">
        <v>24</v>
      </c>
    </row>
    <row r="832" spans="1:11" ht="42" customHeight="1">
      <c r="A832" s="2" t="s">
        <v>2207</v>
      </c>
      <c r="B832" s="2" t="s">
        <v>2207</v>
      </c>
      <c r="C832" s="2" t="s">
        <v>17</v>
      </c>
      <c r="D832" s="2" t="s">
        <v>18</v>
      </c>
      <c r="E832" s="5" t="s">
        <v>123</v>
      </c>
      <c r="F832" s="3" t="s">
        <v>124</v>
      </c>
      <c r="G832" s="3" t="s">
        <v>21</v>
      </c>
      <c r="H832" s="2" t="s">
        <v>22</v>
      </c>
      <c r="I832" s="2" t="s">
        <v>2208</v>
      </c>
      <c r="J832" s="3" t="str">
        <f>HYPERLINK("https://www.boe.es/gazeta/dias/1830/03/02/pdfs/GMD-1830-26.pdf#page=3","Abrir facsímil")</f>
        <v>Abrir facsímil</v>
      </c>
      <c r="K832" s="3" t="s">
        <v>24</v>
      </c>
    </row>
    <row r="833" spans="1:11" ht="42" customHeight="1">
      <c r="A833" s="2" t="s">
        <v>2207</v>
      </c>
      <c r="B833" s="2" t="s">
        <v>2207</v>
      </c>
      <c r="C833" s="2" t="s">
        <v>36</v>
      </c>
      <c r="D833" s="2" t="s">
        <v>37</v>
      </c>
      <c r="E833" s="5" t="s">
        <v>50</v>
      </c>
      <c r="F833" s="3" t="s">
        <v>51</v>
      </c>
      <c r="G833" s="3" t="s">
        <v>30</v>
      </c>
      <c r="H833" s="2" t="s">
        <v>22</v>
      </c>
      <c r="I833" s="2" t="s">
        <v>2209</v>
      </c>
      <c r="J833" s="3" t="str">
        <f>HYPERLINK("https://www.boe.es/gazeta/dias/1830/07/27/pdfs/GMD-1830-90.pdf#page=2","Abrir facsímil")</f>
        <v>Abrir facsímil</v>
      </c>
      <c r="K833" s="3" t="s">
        <v>24</v>
      </c>
    </row>
    <row r="834" spans="1:11" ht="42" customHeight="1">
      <c r="A834" s="2" t="s">
        <v>2207</v>
      </c>
      <c r="B834" s="2" t="s">
        <v>2207</v>
      </c>
      <c r="C834" s="2" t="s">
        <v>43</v>
      </c>
      <c r="D834" s="2" t="s">
        <v>44</v>
      </c>
      <c r="E834" s="5" t="s">
        <v>50</v>
      </c>
      <c r="F834" s="3" t="s">
        <v>51</v>
      </c>
      <c r="G834" s="3" t="s">
        <v>21</v>
      </c>
      <c r="H834" s="2" t="s">
        <v>22</v>
      </c>
      <c r="I834" s="2" t="s">
        <v>2210</v>
      </c>
      <c r="J834" s="3" t="str">
        <f>HYPERLINK("https://www.boe.es/gazeta/dias/1830/07/27/pdfs/GMD-1830-90.pdf#page=3","Abrir facsímil")</f>
        <v>Abrir facsímil</v>
      </c>
      <c r="K834" s="3" t="s">
        <v>24</v>
      </c>
    </row>
    <row r="835" spans="1:11" ht="42" customHeight="1">
      <c r="A835" s="2" t="s">
        <v>2211</v>
      </c>
      <c r="B835" s="2" t="s">
        <v>2212</v>
      </c>
      <c r="C835" s="2" t="s">
        <v>43</v>
      </c>
      <c r="D835" s="2" t="s">
        <v>44</v>
      </c>
      <c r="E835" s="5" t="s">
        <v>320</v>
      </c>
      <c r="F835" s="3" t="s">
        <v>321</v>
      </c>
      <c r="G835" s="3" t="s">
        <v>21</v>
      </c>
      <c r="H835" s="2" t="s">
        <v>22</v>
      </c>
      <c r="I835" s="2" t="s">
        <v>2213</v>
      </c>
      <c r="J835" s="3" t="str">
        <f>HYPERLINK("https://www.boe.es/gazeta/dias/1830/03/09/pdfs/GMD-1830-29.pdf#page=3","Abrir facsímil")</f>
        <v>Abrir facsímil</v>
      </c>
      <c r="K835" s="3" t="s">
        <v>24</v>
      </c>
    </row>
    <row r="836" spans="1:11" ht="42" customHeight="1">
      <c r="A836" s="2" t="s">
        <v>2214</v>
      </c>
      <c r="B836" s="2" t="s">
        <v>2215</v>
      </c>
      <c r="C836" s="2" t="s">
        <v>43</v>
      </c>
      <c r="D836" s="2" t="s">
        <v>44</v>
      </c>
      <c r="E836" s="5" t="s">
        <v>436</v>
      </c>
      <c r="F836" s="3" t="s">
        <v>437</v>
      </c>
      <c r="G836" s="3" t="s">
        <v>30</v>
      </c>
      <c r="H836" s="2" t="s">
        <v>22</v>
      </c>
      <c r="I836" s="2" t="s">
        <v>2216</v>
      </c>
      <c r="J836" s="3" t="str">
        <f>HYPERLINK("https://www.boe.es/gazeta/dias/1830/04/06/pdfs/GMD-1830-41.pdf#page=2","Abrir facsímil")</f>
        <v>Abrir facsímil</v>
      </c>
      <c r="K836" s="3" t="s">
        <v>24</v>
      </c>
    </row>
    <row r="837" spans="1:11" ht="42" customHeight="1">
      <c r="A837" s="2" t="s">
        <v>2217</v>
      </c>
      <c r="B837" s="2" t="s">
        <v>2217</v>
      </c>
      <c r="C837" s="2" t="s">
        <v>36</v>
      </c>
      <c r="D837" s="2" t="s">
        <v>37</v>
      </c>
      <c r="E837" s="5" t="s">
        <v>421</v>
      </c>
      <c r="F837" s="3" t="s">
        <v>422</v>
      </c>
      <c r="G837" s="3" t="s">
        <v>90</v>
      </c>
      <c r="H837" s="2" t="s">
        <v>22</v>
      </c>
      <c r="I837" s="2" t="s">
        <v>2218</v>
      </c>
      <c r="J837" s="3" t="str">
        <f>HYPERLINK("https://www.boe.es/gazeta/dias/1830/05/27/pdfs/GMD-1830-64.pdf#page=4","Abrir facsímil")</f>
        <v>Abrir facsímil</v>
      </c>
      <c r="K837" s="3" t="s">
        <v>24</v>
      </c>
    </row>
    <row r="838" spans="1:11" ht="42" customHeight="1">
      <c r="A838" s="2" t="s">
        <v>2219</v>
      </c>
      <c r="B838" s="2" t="s">
        <v>2220</v>
      </c>
      <c r="C838" s="2" t="s">
        <v>43</v>
      </c>
      <c r="D838" s="2" t="s">
        <v>44</v>
      </c>
      <c r="E838" s="5" t="s">
        <v>305</v>
      </c>
      <c r="F838" s="3" t="s">
        <v>306</v>
      </c>
      <c r="G838" s="3" t="s">
        <v>52</v>
      </c>
      <c r="H838" s="2" t="s">
        <v>31</v>
      </c>
      <c r="I838" s="2" t="s">
        <v>2221</v>
      </c>
      <c r="J838" s="3" t="str">
        <f>HYPERLINK("https://www.boe.es/gazeta/dias/1830/04/24/pdfs/GMD-1830-49.pdf#page=1","Abrir facsímil")</f>
        <v>Abrir facsímil</v>
      </c>
      <c r="K838" s="3" t="s">
        <v>33</v>
      </c>
    </row>
    <row r="839" spans="1:11" ht="42" customHeight="1">
      <c r="A839" s="2" t="s">
        <v>2222</v>
      </c>
      <c r="B839" s="2" t="s">
        <v>2223</v>
      </c>
      <c r="C839" s="2" t="s">
        <v>27</v>
      </c>
      <c r="D839" s="2" t="s">
        <v>18</v>
      </c>
      <c r="E839" s="5" t="s">
        <v>716</v>
      </c>
      <c r="F839" s="3" t="s">
        <v>717</v>
      </c>
      <c r="G839" s="3" t="s">
        <v>90</v>
      </c>
      <c r="H839" s="2" t="s">
        <v>31</v>
      </c>
      <c r="I839" s="2" t="s">
        <v>2224</v>
      </c>
      <c r="J839" s="3" t="str">
        <f>HYPERLINK("https://www.boe.es/gazeta/dias/1830/08/24/pdfs/GMD-1830-102.pdf#page=4","Abrir facsímil")</f>
        <v>Abrir facsímil</v>
      </c>
      <c r="K839" s="3" t="s">
        <v>33</v>
      </c>
    </row>
    <row r="840" spans="1:11" ht="42" customHeight="1">
      <c r="A840" s="2" t="s">
        <v>2225</v>
      </c>
      <c r="B840" s="2" t="s">
        <v>2226</v>
      </c>
      <c r="C840" s="2" t="s">
        <v>17</v>
      </c>
      <c r="D840" s="2" t="s">
        <v>18</v>
      </c>
      <c r="E840" s="5" t="s">
        <v>524</v>
      </c>
      <c r="F840" s="3" t="s">
        <v>525</v>
      </c>
      <c r="G840" s="3" t="s">
        <v>21</v>
      </c>
      <c r="H840" s="2" t="s">
        <v>31</v>
      </c>
      <c r="I840" s="2" t="s">
        <v>2227</v>
      </c>
      <c r="J840" s="3" t="str">
        <f>HYPERLINK("https://www.boe.es/gazeta/dias/1830/05/06/pdfs/GMD-1830-54.pdf#page=3","Abrir facsímil")</f>
        <v>Abrir facsímil</v>
      </c>
      <c r="K840" s="3" t="s">
        <v>33</v>
      </c>
    </row>
    <row r="841" spans="1:11" ht="42" customHeight="1">
      <c r="A841" s="2" t="s">
        <v>2228</v>
      </c>
      <c r="B841" s="2" t="s">
        <v>2229</v>
      </c>
      <c r="C841" s="2" t="s">
        <v>84</v>
      </c>
      <c r="D841" s="2" t="s">
        <v>18</v>
      </c>
      <c r="E841" s="5" t="s">
        <v>408</v>
      </c>
      <c r="F841" s="3" t="s">
        <v>409</v>
      </c>
      <c r="G841" s="3" t="s">
        <v>90</v>
      </c>
      <c r="H841" s="2" t="s">
        <v>22</v>
      </c>
      <c r="I841" s="2" t="s">
        <v>2230</v>
      </c>
      <c r="J841" s="3" t="str">
        <f>HYPERLINK("https://www.boe.es/gazeta/dias/1830/11/23/pdfs/GMD-1830-143.pdf#page=4","Abrir facsímil")</f>
        <v>Abrir facsímil</v>
      </c>
      <c r="K841" s="3" t="s">
        <v>24</v>
      </c>
    </row>
    <row r="842" spans="1:11" ht="42" customHeight="1">
      <c r="A842" s="2" t="s">
        <v>2231</v>
      </c>
      <c r="B842" s="2" t="s">
        <v>2232</v>
      </c>
      <c r="C842" s="2" t="s">
        <v>36</v>
      </c>
      <c r="D842" s="2" t="s">
        <v>37</v>
      </c>
      <c r="E842" s="5" t="s">
        <v>88</v>
      </c>
      <c r="F842" s="3" t="s">
        <v>89</v>
      </c>
      <c r="G842" s="3" t="s">
        <v>929</v>
      </c>
      <c r="H842" s="2" t="s">
        <v>22</v>
      </c>
      <c r="I842" s="2" t="s">
        <v>2233</v>
      </c>
      <c r="J842" s="3" t="str">
        <f>HYPERLINK("https://www.boe.es/gazeta/dias/1830/04/01/pdfs/GMD-1830-39.pdf#page=6","Abrir facsímil")</f>
        <v>Abrir facsímil</v>
      </c>
      <c r="K842" s="3" t="s">
        <v>24</v>
      </c>
    </row>
    <row r="843" spans="1:11" ht="42" customHeight="1">
      <c r="A843" s="2" t="s">
        <v>2234</v>
      </c>
      <c r="B843" s="2" t="s">
        <v>2234</v>
      </c>
      <c r="C843" s="2" t="s">
        <v>36</v>
      </c>
      <c r="D843" s="2" t="s">
        <v>37</v>
      </c>
      <c r="E843" s="5" t="s">
        <v>580</v>
      </c>
      <c r="F843" s="3" t="s">
        <v>581</v>
      </c>
      <c r="G843" s="3" t="s">
        <v>52</v>
      </c>
      <c r="H843" s="2" t="s">
        <v>22</v>
      </c>
      <c r="I843" s="2" t="s">
        <v>2235</v>
      </c>
      <c r="J843" s="3" t="str">
        <f>HYPERLINK("https://www.boe.es/gazeta/dias/1830/09/30/pdfs/GMD-1830-118.pdf#page=1","Abrir facsímil")</f>
        <v>Abrir facsímil</v>
      </c>
      <c r="K843" s="3" t="s">
        <v>24</v>
      </c>
    </row>
    <row r="844" spans="1:11" ht="42" customHeight="1">
      <c r="A844" s="2" t="s">
        <v>2236</v>
      </c>
      <c r="B844" s="2" t="s">
        <v>2236</v>
      </c>
      <c r="C844" s="2" t="s">
        <v>109</v>
      </c>
      <c r="D844" s="2" t="s">
        <v>18</v>
      </c>
      <c r="E844" s="5" t="s">
        <v>375</v>
      </c>
      <c r="F844" s="3" t="s">
        <v>376</v>
      </c>
      <c r="G844" s="3" t="s">
        <v>21</v>
      </c>
      <c r="H844" s="2" t="s">
        <v>22</v>
      </c>
      <c r="I844" s="2" t="s">
        <v>2237</v>
      </c>
      <c r="J844" s="3" t="str">
        <f>HYPERLINK("https://www.boe.es/gazeta/dias/1830/01/02/pdfs/GMD-1830-1.pdf#page=3","Abrir facsímil")</f>
        <v>Abrir facsímil</v>
      </c>
      <c r="K844" s="3" t="s">
        <v>24</v>
      </c>
    </row>
    <row r="845" spans="1:11" ht="42" customHeight="1">
      <c r="A845" s="2" t="s">
        <v>2238</v>
      </c>
      <c r="B845" s="2" t="s">
        <v>2238</v>
      </c>
      <c r="C845" s="2" t="s">
        <v>36</v>
      </c>
      <c r="D845" s="2" t="s">
        <v>37</v>
      </c>
      <c r="E845" s="5" t="s">
        <v>446</v>
      </c>
      <c r="F845" s="3" t="s">
        <v>447</v>
      </c>
      <c r="G845" s="3" t="s">
        <v>2239</v>
      </c>
      <c r="H845" s="2" t="s">
        <v>22</v>
      </c>
      <c r="I845" s="2" t="s">
        <v>2240</v>
      </c>
      <c r="J845" s="3" t="str">
        <f>HYPERLINK("https://www.boe.es/gazeta/dias/1830/09/21/pdfs/GMD-1830-114.pdf#page=2","Abrir facsímil")</f>
        <v>Abrir facsímil</v>
      </c>
      <c r="K845" s="3" t="s">
        <v>24</v>
      </c>
    </row>
    <row r="846" spans="1:11" ht="42" customHeight="1">
      <c r="A846" s="2" t="s">
        <v>2241</v>
      </c>
      <c r="B846" s="2" t="s">
        <v>2242</v>
      </c>
      <c r="C846" s="2" t="s">
        <v>36</v>
      </c>
      <c r="D846" s="2" t="s">
        <v>37</v>
      </c>
      <c r="E846" s="5" t="s">
        <v>185</v>
      </c>
      <c r="F846" s="3" t="s">
        <v>186</v>
      </c>
      <c r="G846" s="3" t="s">
        <v>206</v>
      </c>
      <c r="H846" s="2" t="s">
        <v>22</v>
      </c>
      <c r="I846" s="2" t="s">
        <v>2243</v>
      </c>
      <c r="J846" s="3" t="str">
        <f>HYPERLINK("https://www.boe.es/gazeta/dias/1830/01/12/pdfs/GMD-1830-5.pdf#page=4","Abrir facsímil")</f>
        <v>Abrir facsímil</v>
      </c>
      <c r="K846" s="3" t="s">
        <v>24</v>
      </c>
    </row>
    <row r="847" spans="1:11" ht="42" customHeight="1">
      <c r="A847" s="2" t="s">
        <v>2244</v>
      </c>
      <c r="B847" s="2" t="s">
        <v>2245</v>
      </c>
      <c r="C847" s="2" t="s">
        <v>17</v>
      </c>
      <c r="D847" s="2" t="s">
        <v>18</v>
      </c>
      <c r="E847" s="5" t="s">
        <v>637</v>
      </c>
      <c r="F847" s="3" t="s">
        <v>638</v>
      </c>
      <c r="G847" s="3" t="s">
        <v>90</v>
      </c>
      <c r="H847" s="2" t="s">
        <v>22</v>
      </c>
      <c r="I847" s="2" t="s">
        <v>2246</v>
      </c>
      <c r="J847" s="3" t="str">
        <f>HYPERLINK("https://www.boe.es/gazeta/dias/1830/08/28/pdfs/GMD-1830-104.pdf#page=4","Abrir facsímil")</f>
        <v>Abrir facsímil</v>
      </c>
      <c r="K847" s="3" t="s">
        <v>24</v>
      </c>
    </row>
    <row r="848" spans="1:11" ht="42" customHeight="1">
      <c r="A848" s="2" t="s">
        <v>2247</v>
      </c>
      <c r="B848" s="2" t="s">
        <v>2247</v>
      </c>
      <c r="C848" s="2" t="s">
        <v>43</v>
      </c>
      <c r="D848" s="2" t="s">
        <v>44</v>
      </c>
      <c r="E848" s="5" t="s">
        <v>1119</v>
      </c>
      <c r="F848" s="3" t="s">
        <v>1120</v>
      </c>
      <c r="G848" s="3" t="s">
        <v>30</v>
      </c>
      <c r="H848" s="2" t="s">
        <v>22</v>
      </c>
      <c r="I848" s="2" t="s">
        <v>2248</v>
      </c>
      <c r="J848" s="3" t="str">
        <f>HYPERLINK("https://www.boe.es/gazeta/dias/1830/11/20/pdfs/GMD-1830-141.pdf#page=2","Abrir facsímil")</f>
        <v>Abrir facsímil</v>
      </c>
      <c r="K848" s="3" t="s">
        <v>24</v>
      </c>
    </row>
    <row r="849" spans="1:11" ht="42" customHeight="1">
      <c r="A849" s="2" t="s">
        <v>2249</v>
      </c>
      <c r="B849" s="2" t="s">
        <v>2250</v>
      </c>
      <c r="C849" s="2" t="s">
        <v>109</v>
      </c>
      <c r="D849" s="2" t="s">
        <v>18</v>
      </c>
      <c r="E849" s="5" t="s">
        <v>1614</v>
      </c>
      <c r="F849" s="3" t="s">
        <v>1615</v>
      </c>
      <c r="G849" s="3" t="s">
        <v>90</v>
      </c>
      <c r="H849" s="2" t="s">
        <v>22</v>
      </c>
      <c r="I849" s="2" t="s">
        <v>2251</v>
      </c>
      <c r="J849" s="3" t="str">
        <f>HYPERLINK("https://www.boe.es/gazeta/dias/1830/08/10/pdfs/GMD-1830-96.pdf#page=4","Abrir facsímil")</f>
        <v>Abrir facsímil</v>
      </c>
      <c r="K849" s="3" t="s">
        <v>24</v>
      </c>
    </row>
    <row r="850" spans="1:11" ht="42" customHeight="1">
      <c r="A850" s="2" t="s">
        <v>2252</v>
      </c>
      <c r="B850" s="2" t="s">
        <v>2253</v>
      </c>
      <c r="C850" s="2" t="s">
        <v>27</v>
      </c>
      <c r="D850" s="2" t="s">
        <v>18</v>
      </c>
      <c r="E850" s="5" t="s">
        <v>1614</v>
      </c>
      <c r="F850" s="3" t="s">
        <v>1615</v>
      </c>
      <c r="G850" s="3" t="s">
        <v>90</v>
      </c>
      <c r="H850" s="2" t="s">
        <v>22</v>
      </c>
      <c r="I850" s="2" t="s">
        <v>2254</v>
      </c>
      <c r="J850" s="3" t="str">
        <f>HYPERLINK("https://www.boe.es/gazeta/dias/1830/08/10/pdfs/GMD-1830-96.pdf#page=4","Abrir facsímil")</f>
        <v>Abrir facsímil</v>
      </c>
      <c r="K850" s="3" t="s">
        <v>24</v>
      </c>
    </row>
    <row r="851" spans="1:11" ht="42" customHeight="1">
      <c r="A851" s="2" t="s">
        <v>2255</v>
      </c>
      <c r="B851" s="2" t="s">
        <v>2255</v>
      </c>
      <c r="C851" s="2" t="s">
        <v>36</v>
      </c>
      <c r="D851" s="2" t="s">
        <v>37</v>
      </c>
      <c r="E851" s="5" t="s">
        <v>111</v>
      </c>
      <c r="F851" s="3" t="s">
        <v>112</v>
      </c>
      <c r="G851" s="3" t="s">
        <v>21</v>
      </c>
      <c r="H851" s="2" t="s">
        <v>22</v>
      </c>
      <c r="I851" s="2" t="s">
        <v>2256</v>
      </c>
      <c r="J851" s="3" t="str">
        <f>HYPERLINK("https://www.boe.es/gazeta/dias/1830/11/16/pdfs/GMD-1830-139.pdf#page=3","Abrir facsímil")</f>
        <v>Abrir facsímil</v>
      </c>
      <c r="K851" s="3" t="s">
        <v>24</v>
      </c>
    </row>
    <row r="852" spans="1:11" ht="42" customHeight="1">
      <c r="A852" s="2" t="s">
        <v>2257</v>
      </c>
      <c r="B852" s="2" t="s">
        <v>2257</v>
      </c>
      <c r="C852" s="2" t="s">
        <v>36</v>
      </c>
      <c r="D852" s="2" t="s">
        <v>37</v>
      </c>
      <c r="E852" s="5" t="s">
        <v>175</v>
      </c>
      <c r="F852" s="3" t="s">
        <v>176</v>
      </c>
      <c r="G852" s="3" t="s">
        <v>30</v>
      </c>
      <c r="H852" s="2" t="s">
        <v>22</v>
      </c>
      <c r="I852" s="2" t="s">
        <v>2258</v>
      </c>
      <c r="J852" s="3" t="str">
        <f>HYPERLINK("https://www.boe.es/gazeta/dias/1830/12/07/pdfs/GMD-1830-149.pdf#page=2","Abrir facsímil")</f>
        <v>Abrir facsímil</v>
      </c>
      <c r="K852" s="3" t="s">
        <v>24</v>
      </c>
    </row>
    <row r="853" spans="1:11" ht="42" customHeight="1">
      <c r="A853" s="2" t="s">
        <v>2259</v>
      </c>
      <c r="B853" s="2" t="s">
        <v>2259</v>
      </c>
      <c r="C853" s="2" t="s">
        <v>36</v>
      </c>
      <c r="D853" s="2" t="s">
        <v>37</v>
      </c>
      <c r="E853" s="5" t="s">
        <v>624</v>
      </c>
      <c r="F853" s="3" t="s">
        <v>625</v>
      </c>
      <c r="G853" s="3" t="s">
        <v>90</v>
      </c>
      <c r="H853" s="2" t="s">
        <v>22</v>
      </c>
      <c r="I853" s="2" t="s">
        <v>2260</v>
      </c>
      <c r="J853" s="3" t="str">
        <f>HYPERLINK("https://www.boe.es/gazeta/dias/1830/09/09/pdfs/GMD-1830-109.pdf#page=4","Abrir facsímil")</f>
        <v>Abrir facsímil</v>
      </c>
      <c r="K853" s="3" t="s">
        <v>24</v>
      </c>
    </row>
    <row r="854" spans="1:11" ht="42" customHeight="1">
      <c r="A854" s="2" t="s">
        <v>2261</v>
      </c>
      <c r="B854" s="2" t="s">
        <v>2261</v>
      </c>
      <c r="C854" s="2" t="s">
        <v>43</v>
      </c>
      <c r="D854" s="2" t="s">
        <v>44</v>
      </c>
      <c r="E854" s="5" t="s">
        <v>133</v>
      </c>
      <c r="F854" s="3" t="s">
        <v>134</v>
      </c>
      <c r="G854" s="3" t="s">
        <v>21</v>
      </c>
      <c r="H854" s="2" t="s">
        <v>22</v>
      </c>
      <c r="I854" s="2" t="s">
        <v>2262</v>
      </c>
      <c r="J854" s="3" t="str">
        <f>HYPERLINK("https://www.boe.es/gazeta/dias/1830/10/19/pdfs/GMD-1830-126.pdf#page=3","Abrir facsímil")</f>
        <v>Abrir facsímil</v>
      </c>
      <c r="K854" s="3" t="s">
        <v>24</v>
      </c>
    </row>
    <row r="855" spans="1:11" ht="42" customHeight="1">
      <c r="A855" s="2" t="s">
        <v>2261</v>
      </c>
      <c r="B855" s="2" t="s">
        <v>2261</v>
      </c>
      <c r="C855" s="2" t="s">
        <v>68</v>
      </c>
      <c r="D855" s="2" t="s">
        <v>18</v>
      </c>
      <c r="E855" s="5" t="s">
        <v>133</v>
      </c>
      <c r="F855" s="3" t="s">
        <v>134</v>
      </c>
      <c r="G855" s="3" t="s">
        <v>90</v>
      </c>
      <c r="H855" s="2" t="s">
        <v>22</v>
      </c>
      <c r="I855" s="2" t="s">
        <v>2263</v>
      </c>
      <c r="J855" s="3" t="str">
        <f>HYPERLINK("https://www.boe.es/gazeta/dias/1830/10/19/pdfs/GMD-1830-126.pdf#page=4","Abrir facsímil")</f>
        <v>Abrir facsímil</v>
      </c>
      <c r="K855" s="3" t="s">
        <v>24</v>
      </c>
    </row>
    <row r="856" spans="1:11" ht="42" customHeight="1">
      <c r="A856" s="2" t="s">
        <v>2264</v>
      </c>
      <c r="B856" s="2" t="s">
        <v>2265</v>
      </c>
      <c r="C856" s="2" t="s">
        <v>43</v>
      </c>
      <c r="D856" s="2" t="s">
        <v>44</v>
      </c>
      <c r="E856" s="5" t="s">
        <v>88</v>
      </c>
      <c r="F856" s="3" t="s">
        <v>89</v>
      </c>
      <c r="G856" s="3" t="s">
        <v>929</v>
      </c>
      <c r="H856" s="2" t="s">
        <v>31</v>
      </c>
      <c r="I856" s="2" t="s">
        <v>2266</v>
      </c>
      <c r="J856" s="3" t="str">
        <f>HYPERLINK("https://www.boe.es/gazeta/dias/1830/04/01/pdfs/GMD-1830-39.pdf#page=6","Abrir facsímil")</f>
        <v>Abrir facsímil</v>
      </c>
      <c r="K856" s="3" t="s">
        <v>33</v>
      </c>
    </row>
    <row r="857" spans="1:11" ht="42" customHeight="1">
      <c r="A857" s="2" t="s">
        <v>2267</v>
      </c>
      <c r="B857" s="2" t="s">
        <v>2267</v>
      </c>
      <c r="C857" s="2" t="s">
        <v>43</v>
      </c>
      <c r="D857" s="2" t="s">
        <v>44</v>
      </c>
      <c r="E857" s="5" t="s">
        <v>436</v>
      </c>
      <c r="F857" s="3" t="s">
        <v>437</v>
      </c>
      <c r="G857" s="3" t="s">
        <v>52</v>
      </c>
      <c r="H857" s="2" t="s">
        <v>22</v>
      </c>
      <c r="I857" s="2" t="s">
        <v>2268</v>
      </c>
      <c r="J857" s="3" t="str">
        <f>HYPERLINK("https://www.boe.es/gazeta/dias/1830/04/06/pdfs/GMD-1830-41.pdf#page=1","Abrir facsímil")</f>
        <v>Abrir facsímil</v>
      </c>
      <c r="K857" s="3" t="s">
        <v>24</v>
      </c>
    </row>
    <row r="858" spans="1:11" ht="42" customHeight="1">
      <c r="A858" s="2" t="s">
        <v>2269</v>
      </c>
      <c r="B858" s="2" t="s">
        <v>2270</v>
      </c>
      <c r="C858" s="2" t="s">
        <v>17</v>
      </c>
      <c r="D858" s="2" t="s">
        <v>18</v>
      </c>
      <c r="E858" s="5" t="s">
        <v>85</v>
      </c>
      <c r="F858" s="3" t="s">
        <v>86</v>
      </c>
      <c r="G858" s="3" t="s">
        <v>90</v>
      </c>
      <c r="H858" s="2" t="s">
        <v>22</v>
      </c>
      <c r="I858" s="2" t="s">
        <v>2271</v>
      </c>
      <c r="J858" s="3" t="str">
        <f>HYPERLINK("https://www.boe.es/gazeta/dias/1830/03/23/pdfs/GMD-1830-35.pdf#page=4","Abrir facsímil")</f>
        <v>Abrir facsímil</v>
      </c>
      <c r="K858" s="3" t="s">
        <v>24</v>
      </c>
    </row>
    <row r="859" spans="1:11" ht="42" customHeight="1">
      <c r="A859" s="2" t="s">
        <v>2272</v>
      </c>
      <c r="B859" s="2" t="s">
        <v>2272</v>
      </c>
      <c r="C859" s="2" t="s">
        <v>17</v>
      </c>
      <c r="D859" s="2" t="s">
        <v>18</v>
      </c>
      <c r="E859" s="5" t="s">
        <v>421</v>
      </c>
      <c r="F859" s="3" t="s">
        <v>422</v>
      </c>
      <c r="G859" s="3" t="s">
        <v>21</v>
      </c>
      <c r="H859" s="2" t="s">
        <v>22</v>
      </c>
      <c r="I859" s="2" t="s">
        <v>2273</v>
      </c>
      <c r="J859" s="3" t="str">
        <f>HYPERLINK("https://www.boe.es/gazeta/dias/1830/05/27/pdfs/GMD-1830-64.pdf#page=3","Abrir facsímil")</f>
        <v>Abrir facsímil</v>
      </c>
      <c r="K859" s="3" t="s">
        <v>24</v>
      </c>
    </row>
    <row r="860" spans="1:11" ht="42" customHeight="1">
      <c r="A860" s="2" t="s">
        <v>2274</v>
      </c>
      <c r="B860" s="2" t="s">
        <v>2275</v>
      </c>
      <c r="C860" s="2" t="s">
        <v>17</v>
      </c>
      <c r="D860" s="2" t="s">
        <v>18</v>
      </c>
      <c r="E860" s="5" t="s">
        <v>191</v>
      </c>
      <c r="F860" s="3" t="s">
        <v>192</v>
      </c>
      <c r="G860" s="3" t="s">
        <v>90</v>
      </c>
      <c r="H860" s="2" t="s">
        <v>22</v>
      </c>
      <c r="I860" s="2" t="s">
        <v>2276</v>
      </c>
      <c r="J860" s="3" t="str">
        <f>HYPERLINK("https://www.boe.es/gazeta/dias/1830/01/21/pdfs/GMD-1830-9.pdf#page=4","Abrir facsímil")</f>
        <v>Abrir facsímil</v>
      </c>
      <c r="K860" s="3" t="s">
        <v>24</v>
      </c>
    </row>
    <row r="861" spans="1:11" ht="42" customHeight="1">
      <c r="A861" s="2" t="s">
        <v>2277</v>
      </c>
      <c r="B861" s="2" t="s">
        <v>2278</v>
      </c>
      <c r="C861" s="2" t="s">
        <v>36</v>
      </c>
      <c r="D861" s="2" t="s">
        <v>37</v>
      </c>
      <c r="E861" s="5" t="s">
        <v>388</v>
      </c>
      <c r="F861" s="3" t="s">
        <v>389</v>
      </c>
      <c r="G861" s="3" t="s">
        <v>30</v>
      </c>
      <c r="H861" s="2" t="s">
        <v>31</v>
      </c>
      <c r="I861" s="2" t="s">
        <v>2279</v>
      </c>
      <c r="J861" s="3" t="str">
        <f>HYPERLINK("https://www.boe.es/gazeta/dias/1830/10/05/pdfs/GMD-1830-120.pdf#page=2","Abrir facsímil")</f>
        <v>Abrir facsímil</v>
      </c>
      <c r="K861" s="3" t="s">
        <v>33</v>
      </c>
    </row>
    <row r="862" spans="1:11" ht="42" customHeight="1">
      <c r="A862" s="2" t="s">
        <v>2280</v>
      </c>
      <c r="B862" s="2" t="s">
        <v>2280</v>
      </c>
      <c r="C862" s="2" t="s">
        <v>43</v>
      </c>
      <c r="D862" s="2" t="s">
        <v>44</v>
      </c>
      <c r="E862" s="5" t="s">
        <v>103</v>
      </c>
      <c r="F862" s="3" t="s">
        <v>104</v>
      </c>
      <c r="G862" s="3" t="s">
        <v>30</v>
      </c>
      <c r="H862" s="2" t="s">
        <v>22</v>
      </c>
      <c r="I862" s="2" t="s">
        <v>2281</v>
      </c>
      <c r="J862" s="3" t="str">
        <f>HYPERLINK("https://www.boe.es/gazeta/dias/1830/07/01/pdfs/GMD-1830-79.pdf#page=2","Abrir facsímil")</f>
        <v>Abrir facsímil</v>
      </c>
      <c r="K862" s="3" t="s">
        <v>24</v>
      </c>
    </row>
    <row r="863" spans="1:11" ht="42" customHeight="1">
      <c r="A863" s="2" t="s">
        <v>2282</v>
      </c>
      <c r="B863" s="2" t="s">
        <v>2282</v>
      </c>
      <c r="C863" s="2" t="s">
        <v>36</v>
      </c>
      <c r="D863" s="2" t="s">
        <v>37</v>
      </c>
      <c r="E863" s="5" t="s">
        <v>446</v>
      </c>
      <c r="F863" s="3" t="s">
        <v>447</v>
      </c>
      <c r="G863" s="3" t="s">
        <v>2239</v>
      </c>
      <c r="H863" s="2" t="s">
        <v>22</v>
      </c>
      <c r="I863" s="2" t="s">
        <v>2283</v>
      </c>
      <c r="J863" s="3" t="str">
        <f>HYPERLINK("https://www.boe.es/gazeta/dias/1830/09/21/pdfs/GMD-1830-114.pdf#page=2","Abrir facsímil")</f>
        <v>Abrir facsímil</v>
      </c>
      <c r="K863" s="3" t="s">
        <v>24</v>
      </c>
    </row>
    <row r="864" spans="1:11" ht="42" customHeight="1">
      <c r="A864" s="2" t="s">
        <v>2284</v>
      </c>
      <c r="B864" s="2" t="s">
        <v>2284</v>
      </c>
      <c r="C864" s="2" t="s">
        <v>36</v>
      </c>
      <c r="D864" s="2" t="s">
        <v>37</v>
      </c>
      <c r="E864" s="5" t="s">
        <v>256</v>
      </c>
      <c r="F864" s="3" t="s">
        <v>257</v>
      </c>
      <c r="G864" s="3" t="s">
        <v>52</v>
      </c>
      <c r="H864" s="2" t="s">
        <v>22</v>
      </c>
      <c r="I864" s="2" t="s">
        <v>2285</v>
      </c>
      <c r="J864" s="3" t="str">
        <f>HYPERLINK("https://www.boe.es/gazeta/dias/1830/08/07/pdfs/GMD-1830-95.pdf#page=1","Abrir facsímil")</f>
        <v>Abrir facsímil</v>
      </c>
      <c r="K864" s="3" t="s">
        <v>24</v>
      </c>
    </row>
    <row r="865" spans="1:11" ht="42" customHeight="1">
      <c r="A865" s="2" t="s">
        <v>2284</v>
      </c>
      <c r="B865" s="2" t="s">
        <v>2284</v>
      </c>
      <c r="C865" s="2" t="s">
        <v>36</v>
      </c>
      <c r="D865" s="2" t="s">
        <v>37</v>
      </c>
      <c r="E865" s="5" t="s">
        <v>370</v>
      </c>
      <c r="F865" s="3" t="s">
        <v>371</v>
      </c>
      <c r="G865" s="3" t="s">
        <v>52</v>
      </c>
      <c r="H865" s="2" t="s">
        <v>22</v>
      </c>
      <c r="I865" s="2" t="s">
        <v>2286</v>
      </c>
      <c r="J865" s="3" t="str">
        <f>HYPERLINK("https://www.boe.es/gazeta/dias/1830/10/14/pdfs/GMD-1830-124.pdf#page=1","Abrir facsímil")</f>
        <v>Abrir facsímil</v>
      </c>
      <c r="K865" s="3" t="s">
        <v>24</v>
      </c>
    </row>
    <row r="866" spans="1:11" ht="42" customHeight="1">
      <c r="A866" s="2" t="s">
        <v>2284</v>
      </c>
      <c r="B866" s="2" t="s">
        <v>2284</v>
      </c>
      <c r="C866" s="2" t="s">
        <v>36</v>
      </c>
      <c r="D866" s="2" t="s">
        <v>37</v>
      </c>
      <c r="E866" s="5" t="s">
        <v>426</v>
      </c>
      <c r="F866" s="3" t="s">
        <v>427</v>
      </c>
      <c r="G866" s="3" t="s">
        <v>52</v>
      </c>
      <c r="H866" s="2" t="s">
        <v>22</v>
      </c>
      <c r="I866" s="2" t="s">
        <v>2287</v>
      </c>
      <c r="J866" s="3" t="str">
        <f>HYPERLINK("https://www.boe.es/gazeta/dias/1830/10/21/pdfs/GMD-1830-127.pdf#page=1","Abrir facsímil")</f>
        <v>Abrir facsímil</v>
      </c>
      <c r="K866" s="3" t="s">
        <v>24</v>
      </c>
    </row>
    <row r="867" spans="1:11" ht="42" customHeight="1">
      <c r="A867" s="2" t="s">
        <v>2284</v>
      </c>
      <c r="B867" s="2" t="s">
        <v>2284</v>
      </c>
      <c r="C867" s="2" t="s">
        <v>84</v>
      </c>
      <c r="D867" s="2" t="s">
        <v>18</v>
      </c>
      <c r="E867" s="5" t="s">
        <v>989</v>
      </c>
      <c r="F867" s="3" t="s">
        <v>990</v>
      </c>
      <c r="G867" s="3" t="s">
        <v>52</v>
      </c>
      <c r="H867" s="2" t="s">
        <v>22</v>
      </c>
      <c r="I867" s="2" t="s">
        <v>2288</v>
      </c>
      <c r="J867" s="3" t="str">
        <f>HYPERLINK("https://www.boe.es/gazeta/dias/1830/10/26/pdfs/GMD-1830-129.pdf#page=1","Abrir facsímil")</f>
        <v>Abrir facsímil</v>
      </c>
      <c r="K867" s="3" t="s">
        <v>24</v>
      </c>
    </row>
    <row r="868" spans="1:11" ht="42" customHeight="1">
      <c r="A868" s="2" t="s">
        <v>2284</v>
      </c>
      <c r="B868" s="2" t="s">
        <v>2284</v>
      </c>
      <c r="C868" s="2" t="s">
        <v>36</v>
      </c>
      <c r="D868" s="2" t="s">
        <v>37</v>
      </c>
      <c r="E868" s="5" t="s">
        <v>175</v>
      </c>
      <c r="F868" s="3" t="s">
        <v>176</v>
      </c>
      <c r="G868" s="3" t="s">
        <v>90</v>
      </c>
      <c r="H868" s="2" t="s">
        <v>22</v>
      </c>
      <c r="I868" s="2" t="s">
        <v>2289</v>
      </c>
      <c r="J868" s="3" t="str">
        <f>HYPERLINK("https://www.boe.es/gazeta/dias/1830/12/07/pdfs/GMD-1830-149.pdf#page=4","Abrir facsímil")</f>
        <v>Abrir facsímil</v>
      </c>
      <c r="K868" s="3" t="s">
        <v>24</v>
      </c>
    </row>
    <row r="869" spans="1:11" ht="42" customHeight="1">
      <c r="A869" s="2" t="s">
        <v>2290</v>
      </c>
      <c r="B869" s="2" t="s">
        <v>2290</v>
      </c>
      <c r="C869" s="2" t="s">
        <v>17</v>
      </c>
      <c r="D869" s="2" t="s">
        <v>18</v>
      </c>
      <c r="E869" s="5" t="s">
        <v>648</v>
      </c>
      <c r="F869" s="3" t="s">
        <v>649</v>
      </c>
      <c r="G869" s="3" t="s">
        <v>21</v>
      </c>
      <c r="H869" s="2" t="s">
        <v>22</v>
      </c>
      <c r="I869" s="2" t="s">
        <v>2291</v>
      </c>
      <c r="J869" s="3" t="str">
        <f>HYPERLINK("https://www.boe.es/gazeta/dias/1830/09/11/pdfs/GMD-1830-110.pdf#page=3","Abrir facsímil")</f>
        <v>Abrir facsímil</v>
      </c>
      <c r="K869" s="3" t="s">
        <v>24</v>
      </c>
    </row>
    <row r="870" spans="1:11" ht="42" customHeight="1">
      <c r="A870" s="2" t="s">
        <v>2292</v>
      </c>
      <c r="B870" s="2" t="s">
        <v>2292</v>
      </c>
      <c r="C870" s="2" t="s">
        <v>17</v>
      </c>
      <c r="D870" s="2" t="s">
        <v>18</v>
      </c>
      <c r="E870" s="5" t="s">
        <v>524</v>
      </c>
      <c r="F870" s="3" t="s">
        <v>525</v>
      </c>
      <c r="G870" s="3" t="s">
        <v>90</v>
      </c>
      <c r="H870" s="2" t="s">
        <v>22</v>
      </c>
      <c r="I870" s="2" t="s">
        <v>2293</v>
      </c>
      <c r="J870" s="3" t="str">
        <f>HYPERLINK("https://www.boe.es/gazeta/dias/1830/05/06/pdfs/GMD-1830-54.pdf#page=4","Abrir facsímil")</f>
        <v>Abrir facsímil</v>
      </c>
      <c r="K870" s="3" t="s">
        <v>24</v>
      </c>
    </row>
    <row r="871" spans="1:11" ht="42" customHeight="1">
      <c r="A871" s="2" t="s">
        <v>2292</v>
      </c>
      <c r="B871" s="2" t="s">
        <v>2292</v>
      </c>
      <c r="C871" s="2" t="s">
        <v>36</v>
      </c>
      <c r="D871" s="2" t="s">
        <v>37</v>
      </c>
      <c r="E871" s="5" t="s">
        <v>1293</v>
      </c>
      <c r="F871" s="3" t="s">
        <v>1294</v>
      </c>
      <c r="G871" s="3" t="s">
        <v>52</v>
      </c>
      <c r="H871" s="2" t="s">
        <v>22</v>
      </c>
      <c r="I871" s="2" t="s">
        <v>2294</v>
      </c>
      <c r="J871" s="3" t="str">
        <f>HYPERLINK("https://www.boe.es/gazeta/dias/1830/11/06/pdfs/GMD-1830-135.pdf#page=1","Abrir facsímil")</f>
        <v>Abrir facsímil</v>
      </c>
      <c r="K871" s="3" t="s">
        <v>24</v>
      </c>
    </row>
    <row r="872" spans="1:11" ht="42" customHeight="1">
      <c r="A872" s="2" t="s">
        <v>2295</v>
      </c>
      <c r="B872" s="2" t="s">
        <v>2295</v>
      </c>
      <c r="C872" s="2" t="s">
        <v>36</v>
      </c>
      <c r="D872" s="2" t="s">
        <v>37</v>
      </c>
      <c r="E872" s="5" t="s">
        <v>73</v>
      </c>
      <c r="F872" s="3" t="s">
        <v>74</v>
      </c>
      <c r="G872" s="3" t="s">
        <v>21</v>
      </c>
      <c r="H872" s="2" t="s">
        <v>22</v>
      </c>
      <c r="I872" s="2" t="s">
        <v>2296</v>
      </c>
      <c r="J872" s="3" t="str">
        <f>HYPERLINK("https://www.boe.es/gazeta/dias/1830/03/20/pdfs/GMD-1830-34.pdf#page=3","Abrir facsímil")</f>
        <v>Abrir facsímil</v>
      </c>
      <c r="K872" s="3" t="s">
        <v>24</v>
      </c>
    </row>
    <row r="873" spans="1:11" ht="42" customHeight="1">
      <c r="A873" s="2" t="s">
        <v>2297</v>
      </c>
      <c r="B873" s="2" t="s">
        <v>2297</v>
      </c>
      <c r="C873" s="2" t="s">
        <v>36</v>
      </c>
      <c r="D873" s="2" t="s">
        <v>37</v>
      </c>
      <c r="E873" s="5" t="s">
        <v>246</v>
      </c>
      <c r="F873" s="3" t="s">
        <v>247</v>
      </c>
      <c r="G873" s="3" t="s">
        <v>21</v>
      </c>
      <c r="H873" s="2" t="s">
        <v>22</v>
      </c>
      <c r="I873" s="2" t="s">
        <v>2298</v>
      </c>
      <c r="J873" s="3" t="str">
        <f>HYPERLINK("https://www.boe.es/gazeta/dias/1830/03/13/pdfs/GMD-1830-31.pdf#page=3","Abrir facsímil")</f>
        <v>Abrir facsímil</v>
      </c>
      <c r="K873" s="3" t="s">
        <v>24</v>
      </c>
    </row>
    <row r="874" spans="1:11" ht="42" customHeight="1">
      <c r="A874" s="2" t="s">
        <v>2297</v>
      </c>
      <c r="B874" s="2" t="s">
        <v>2297</v>
      </c>
      <c r="C874" s="2" t="s">
        <v>43</v>
      </c>
      <c r="D874" s="2" t="s">
        <v>44</v>
      </c>
      <c r="E874" s="5" t="s">
        <v>133</v>
      </c>
      <c r="F874" s="3" t="s">
        <v>134</v>
      </c>
      <c r="G874" s="3" t="s">
        <v>90</v>
      </c>
      <c r="H874" s="2" t="s">
        <v>22</v>
      </c>
      <c r="I874" s="2" t="s">
        <v>2299</v>
      </c>
      <c r="J874" s="3" t="str">
        <f>HYPERLINK("https://www.boe.es/gazeta/dias/1830/10/19/pdfs/GMD-1830-126.pdf#page=4","Abrir facsímil")</f>
        <v>Abrir facsímil</v>
      </c>
      <c r="K874" s="3" t="s">
        <v>24</v>
      </c>
    </row>
    <row r="875" spans="1:11" ht="42" customHeight="1">
      <c r="A875" s="2" t="s">
        <v>2300</v>
      </c>
      <c r="B875" s="2" t="s">
        <v>2300</v>
      </c>
      <c r="C875" s="2" t="s">
        <v>84</v>
      </c>
      <c r="D875" s="2" t="s">
        <v>18</v>
      </c>
      <c r="E875" s="5" t="s">
        <v>333</v>
      </c>
      <c r="F875" s="3" t="s">
        <v>334</v>
      </c>
      <c r="G875" s="3" t="s">
        <v>21</v>
      </c>
      <c r="H875" s="2" t="s">
        <v>22</v>
      </c>
      <c r="I875" s="2" t="s">
        <v>2301</v>
      </c>
      <c r="J875" s="3" t="str">
        <f>HYPERLINK("https://www.boe.es/gazeta/dias/1830/06/08/pdfs/GMD-1830-69.pdf#page=3","Abrir facsímil")</f>
        <v>Abrir facsímil</v>
      </c>
      <c r="K875" s="3" t="s">
        <v>24</v>
      </c>
    </row>
    <row r="876" spans="1:11" ht="42" customHeight="1">
      <c r="A876" s="2" t="s">
        <v>2302</v>
      </c>
      <c r="B876" s="2" t="s">
        <v>2302</v>
      </c>
      <c r="C876" s="2" t="s">
        <v>43</v>
      </c>
      <c r="D876" s="2" t="s">
        <v>44</v>
      </c>
      <c r="E876" s="5" t="s">
        <v>56</v>
      </c>
      <c r="F876" s="3" t="s">
        <v>57</v>
      </c>
      <c r="G876" s="3" t="s">
        <v>21</v>
      </c>
      <c r="H876" s="2" t="s">
        <v>22</v>
      </c>
      <c r="I876" s="2" t="s">
        <v>2303</v>
      </c>
      <c r="J876" s="3" t="str">
        <f>HYPERLINK("https://www.boe.es/gazeta/dias/1830/06/19/pdfs/GMD-1830-74.pdf#page=3","Abrir facsímil")</f>
        <v>Abrir facsímil</v>
      </c>
      <c r="K876" s="3" t="s">
        <v>24</v>
      </c>
    </row>
    <row r="877" spans="1:11" ht="42" customHeight="1">
      <c r="A877" s="2" t="s">
        <v>2304</v>
      </c>
      <c r="B877" s="2" t="s">
        <v>2305</v>
      </c>
      <c r="C877" s="2" t="s">
        <v>43</v>
      </c>
      <c r="D877" s="2" t="s">
        <v>44</v>
      </c>
      <c r="E877" s="5" t="s">
        <v>339</v>
      </c>
      <c r="F877" s="3" t="s">
        <v>340</v>
      </c>
      <c r="G877" s="3" t="s">
        <v>90</v>
      </c>
      <c r="H877" s="2" t="s">
        <v>31</v>
      </c>
      <c r="I877" s="2" t="s">
        <v>2306</v>
      </c>
      <c r="J877" s="3" t="str">
        <f>HYPERLINK("https://www.boe.es/gazeta/dias/1830/10/07/pdfs/GMD-1830-121.pdf#page=4","Abrir facsímil")</f>
        <v>Abrir facsímil</v>
      </c>
      <c r="K877" s="3" t="s">
        <v>33</v>
      </c>
    </row>
    <row r="878" spans="1:11" ht="42" customHeight="1">
      <c r="A878" s="2" t="s">
        <v>2307</v>
      </c>
      <c r="B878" s="2" t="s">
        <v>2307</v>
      </c>
      <c r="C878" s="2" t="s">
        <v>17</v>
      </c>
      <c r="D878" s="2" t="s">
        <v>18</v>
      </c>
      <c r="E878" s="5" t="s">
        <v>191</v>
      </c>
      <c r="F878" s="3" t="s">
        <v>192</v>
      </c>
      <c r="G878" s="3" t="s">
        <v>90</v>
      </c>
      <c r="H878" s="2" t="s">
        <v>22</v>
      </c>
      <c r="I878" s="2" t="s">
        <v>2308</v>
      </c>
      <c r="J878" s="3" t="str">
        <f>HYPERLINK("https://www.boe.es/gazeta/dias/1830/01/21/pdfs/GMD-1830-9.pdf#page=4","Abrir facsímil")</f>
        <v>Abrir facsímil</v>
      </c>
      <c r="K878" s="3" t="s">
        <v>24</v>
      </c>
    </row>
    <row r="879" spans="1:11" ht="42" customHeight="1">
      <c r="A879" s="2" t="s">
        <v>2309</v>
      </c>
      <c r="B879" s="2" t="s">
        <v>2309</v>
      </c>
      <c r="C879" s="2" t="s">
        <v>17</v>
      </c>
      <c r="D879" s="2" t="s">
        <v>18</v>
      </c>
      <c r="E879" s="5" t="s">
        <v>939</v>
      </c>
      <c r="F879" s="3" t="s">
        <v>940</v>
      </c>
      <c r="G879" s="3" t="s">
        <v>21</v>
      </c>
      <c r="H879" s="2" t="s">
        <v>22</v>
      </c>
      <c r="I879" s="2" t="s">
        <v>2310</v>
      </c>
      <c r="J879" s="3" t="str">
        <f>HYPERLINK("https://www.boe.es/gazeta/dias/1830/02/09/pdfs/GMD-1830-17.pdf#page=3","Abrir facsímil")</f>
        <v>Abrir facsímil</v>
      </c>
      <c r="K879" s="3" t="s">
        <v>24</v>
      </c>
    </row>
    <row r="880" spans="1:11" ht="42" customHeight="1">
      <c r="A880" s="2" t="s">
        <v>2311</v>
      </c>
      <c r="B880" s="2" t="s">
        <v>2311</v>
      </c>
      <c r="C880" s="2" t="s">
        <v>43</v>
      </c>
      <c r="D880" s="2" t="s">
        <v>44</v>
      </c>
      <c r="E880" s="5" t="s">
        <v>1237</v>
      </c>
      <c r="F880" s="3" t="s">
        <v>1238</v>
      </c>
      <c r="G880" s="3" t="s">
        <v>90</v>
      </c>
      <c r="H880" s="2" t="s">
        <v>22</v>
      </c>
      <c r="I880" s="2" t="s">
        <v>2312</v>
      </c>
      <c r="J880" s="3" t="str">
        <f>HYPERLINK("https://www.boe.es/gazeta/dias/1830/11/04/pdfs/GMD-1830-134.pdf#page=4","Abrir facsímil")</f>
        <v>Abrir facsímil</v>
      </c>
      <c r="K880" s="3" t="s">
        <v>24</v>
      </c>
    </row>
    <row r="881" spans="1:11" ht="42" customHeight="1">
      <c r="A881" s="2" t="s">
        <v>2313</v>
      </c>
      <c r="B881" s="2" t="s">
        <v>2314</v>
      </c>
      <c r="C881" s="2" t="s">
        <v>17</v>
      </c>
      <c r="D881" s="2" t="s">
        <v>18</v>
      </c>
      <c r="E881" s="5" t="s">
        <v>716</v>
      </c>
      <c r="F881" s="3" t="s">
        <v>717</v>
      </c>
      <c r="G881" s="3" t="s">
        <v>21</v>
      </c>
      <c r="H881" s="2" t="s">
        <v>22</v>
      </c>
      <c r="I881" s="2" t="s">
        <v>2315</v>
      </c>
      <c r="J881" s="3" t="str">
        <f>HYPERLINK("https://www.boe.es/gazeta/dias/1830/08/24/pdfs/GMD-1830-102.pdf#page=3","Abrir facsímil")</f>
        <v>Abrir facsímil</v>
      </c>
      <c r="K881" s="3" t="s">
        <v>24</v>
      </c>
    </row>
    <row r="882" spans="1:11" ht="42" customHeight="1">
      <c r="A882" s="2" t="s">
        <v>2316</v>
      </c>
      <c r="B882" s="2" t="s">
        <v>2317</v>
      </c>
      <c r="C882" s="2" t="s">
        <v>36</v>
      </c>
      <c r="D882" s="2" t="s">
        <v>37</v>
      </c>
      <c r="E882" s="5" t="s">
        <v>1363</v>
      </c>
      <c r="F882" s="3" t="s">
        <v>1364</v>
      </c>
      <c r="G882" s="3" t="s">
        <v>52</v>
      </c>
      <c r="H882" s="2" t="s">
        <v>22</v>
      </c>
      <c r="I882" s="2" t="s">
        <v>2318</v>
      </c>
      <c r="J882" s="3" t="str">
        <f>HYPERLINK("https://www.boe.es/gazeta/dias/1830/08/31/pdfs/GMD-1830-105.pdf#page=1","Abrir facsímil")</f>
        <v>Abrir facsímil</v>
      </c>
      <c r="K882" s="3" t="s">
        <v>24</v>
      </c>
    </row>
    <row r="883" spans="1:11" ht="42" customHeight="1">
      <c r="A883" s="2" t="s">
        <v>2319</v>
      </c>
      <c r="B883" s="2" t="s">
        <v>2320</v>
      </c>
      <c r="C883" s="2" t="s">
        <v>36</v>
      </c>
      <c r="D883" s="2" t="s">
        <v>37</v>
      </c>
      <c r="E883" s="5" t="s">
        <v>256</v>
      </c>
      <c r="F883" s="3" t="s">
        <v>257</v>
      </c>
      <c r="G883" s="3" t="s">
        <v>21</v>
      </c>
      <c r="H883" s="2" t="s">
        <v>31</v>
      </c>
      <c r="I883" s="2" t="s">
        <v>2321</v>
      </c>
      <c r="J883" s="3" t="str">
        <f>HYPERLINK("https://www.boe.es/gazeta/dias/1830/08/07/pdfs/GMD-1830-95.pdf#page=3","Abrir facsímil")</f>
        <v>Abrir facsímil</v>
      </c>
      <c r="K883" s="3" t="s">
        <v>33</v>
      </c>
    </row>
    <row r="884" spans="1:11" ht="42" customHeight="1">
      <c r="A884" s="2" t="s">
        <v>2322</v>
      </c>
      <c r="B884" s="2" t="s">
        <v>2323</v>
      </c>
      <c r="C884" s="2" t="s">
        <v>109</v>
      </c>
      <c r="D884" s="2" t="s">
        <v>18</v>
      </c>
      <c r="E884" s="5" t="s">
        <v>653</v>
      </c>
      <c r="F884" s="3" t="s">
        <v>654</v>
      </c>
      <c r="G884" s="3" t="s">
        <v>90</v>
      </c>
      <c r="H884" s="2" t="s">
        <v>22</v>
      </c>
      <c r="I884" s="2" t="s">
        <v>2324</v>
      </c>
      <c r="J884" s="3" t="str">
        <f>HYPERLINK("https://www.boe.es/gazeta/dias/1830/10/02/pdfs/GMD-1830-119.pdf#page=4","Abrir facsímil")</f>
        <v>Abrir facsímil</v>
      </c>
      <c r="K884" s="3" t="s">
        <v>24</v>
      </c>
    </row>
    <row r="885" spans="1:11" ht="42" customHeight="1">
      <c r="A885" s="2" t="s">
        <v>2325</v>
      </c>
      <c r="B885" s="2" t="s">
        <v>2326</v>
      </c>
      <c r="C885" s="2" t="s">
        <v>17</v>
      </c>
      <c r="D885" s="2" t="s">
        <v>18</v>
      </c>
      <c r="E885" s="5" t="s">
        <v>1806</v>
      </c>
      <c r="F885" s="3" t="s">
        <v>1807</v>
      </c>
      <c r="G885" s="3" t="s">
        <v>90</v>
      </c>
      <c r="H885" s="2" t="s">
        <v>22</v>
      </c>
      <c r="I885" s="2" t="s">
        <v>2327</v>
      </c>
      <c r="J885" s="3" t="str">
        <f>HYPERLINK("https://www.boe.es/gazeta/dias/1830/05/01/pdfs/GMD-1830-52.pdf#page=4","Abrir facsímil")</f>
        <v>Abrir facsímil</v>
      </c>
      <c r="K885" s="3" t="s">
        <v>24</v>
      </c>
    </row>
    <row r="886" spans="1:11" ht="42" customHeight="1">
      <c r="A886" s="2" t="s">
        <v>2328</v>
      </c>
      <c r="B886" s="2" t="s">
        <v>2329</v>
      </c>
      <c r="C886" s="2" t="s">
        <v>17</v>
      </c>
      <c r="D886" s="2" t="s">
        <v>18</v>
      </c>
      <c r="E886" s="5" t="s">
        <v>989</v>
      </c>
      <c r="F886" s="3" t="s">
        <v>990</v>
      </c>
      <c r="G886" s="3" t="s">
        <v>90</v>
      </c>
      <c r="H886" s="2" t="s">
        <v>22</v>
      </c>
      <c r="I886" s="2" t="s">
        <v>2330</v>
      </c>
      <c r="J886" s="3" t="str">
        <f>HYPERLINK("https://www.boe.es/gazeta/dias/1830/10/26/pdfs/GMD-1830-129.pdf#page=4","Abrir facsímil")</f>
        <v>Abrir facsímil</v>
      </c>
      <c r="K886" s="3" t="s">
        <v>24</v>
      </c>
    </row>
    <row r="887" spans="1:11" ht="42" customHeight="1">
      <c r="A887" s="2" t="s">
        <v>2331</v>
      </c>
      <c r="B887" s="2" t="s">
        <v>2331</v>
      </c>
      <c r="C887" s="2" t="s">
        <v>17</v>
      </c>
      <c r="D887" s="2" t="s">
        <v>18</v>
      </c>
      <c r="E887" s="5" t="s">
        <v>507</v>
      </c>
      <c r="F887" s="3" t="s">
        <v>508</v>
      </c>
      <c r="G887" s="3" t="s">
        <v>1141</v>
      </c>
      <c r="H887" s="2" t="s">
        <v>22</v>
      </c>
      <c r="I887" s="2" t="s">
        <v>2332</v>
      </c>
      <c r="J887" s="3" t="str">
        <f>HYPERLINK("https://www.boe.es/gazeta/dias/1830/02/16/pdfs/GMD-1830-20.pdf#page=4","Abrir facsímil")</f>
        <v>Abrir facsímil</v>
      </c>
      <c r="K887" s="3" t="s">
        <v>24</v>
      </c>
    </row>
    <row r="888" spans="1:11" ht="42" customHeight="1">
      <c r="A888" s="2" t="s">
        <v>2331</v>
      </c>
      <c r="B888" s="2" t="s">
        <v>2331</v>
      </c>
      <c r="C888" s="2" t="s">
        <v>43</v>
      </c>
      <c r="D888" s="2" t="s">
        <v>44</v>
      </c>
      <c r="E888" s="5" t="s">
        <v>499</v>
      </c>
      <c r="F888" s="3" t="s">
        <v>500</v>
      </c>
      <c r="G888" s="3" t="s">
        <v>52</v>
      </c>
      <c r="H888" s="2" t="s">
        <v>22</v>
      </c>
      <c r="I888" s="2" t="s">
        <v>2333</v>
      </c>
      <c r="J888" s="3" t="str">
        <f>HYPERLINK("https://www.boe.es/gazeta/dias/1830/04/03/pdfs/GMD-1830-40.pdf#page=1","Abrir facsímil")</f>
        <v>Abrir facsímil</v>
      </c>
      <c r="K888" s="3" t="s">
        <v>24</v>
      </c>
    </row>
    <row r="889" spans="1:11" ht="42" customHeight="1">
      <c r="A889" s="2" t="s">
        <v>2331</v>
      </c>
      <c r="B889" s="2" t="s">
        <v>2331</v>
      </c>
      <c r="C889" s="2" t="s">
        <v>43</v>
      </c>
      <c r="D889" s="2" t="s">
        <v>44</v>
      </c>
      <c r="E889" s="5" t="s">
        <v>436</v>
      </c>
      <c r="F889" s="3" t="s">
        <v>437</v>
      </c>
      <c r="G889" s="3" t="s">
        <v>30</v>
      </c>
      <c r="H889" s="2" t="s">
        <v>22</v>
      </c>
      <c r="I889" s="2" t="s">
        <v>2334</v>
      </c>
      <c r="J889" s="3" t="str">
        <f>HYPERLINK("https://www.boe.es/gazeta/dias/1830/04/06/pdfs/GMD-1830-41.pdf#page=2","Abrir facsímil")</f>
        <v>Abrir facsímil</v>
      </c>
      <c r="K889" s="3" t="s">
        <v>24</v>
      </c>
    </row>
    <row r="890" spans="1:11" ht="42" customHeight="1">
      <c r="A890" s="2" t="s">
        <v>2331</v>
      </c>
      <c r="B890" s="2" t="s">
        <v>2331</v>
      </c>
      <c r="C890" s="2" t="s">
        <v>55</v>
      </c>
      <c r="D890" s="2" t="s">
        <v>18</v>
      </c>
      <c r="E890" s="5" t="s">
        <v>357</v>
      </c>
      <c r="F890" s="3" t="s">
        <v>358</v>
      </c>
      <c r="G890" s="3" t="s">
        <v>90</v>
      </c>
      <c r="H890" s="2" t="s">
        <v>22</v>
      </c>
      <c r="I890" s="2" t="s">
        <v>2335</v>
      </c>
      <c r="J890" s="3" t="str">
        <f>HYPERLINK("https://www.boe.es/gazeta/dias/1830/05/08/pdfs/GMD-1830-55.pdf#page=4","Abrir facsímil")</f>
        <v>Abrir facsímil</v>
      </c>
      <c r="K890" s="3" t="s">
        <v>24</v>
      </c>
    </row>
    <row r="891" spans="1:11" ht="42" customHeight="1">
      <c r="A891" s="2" t="s">
        <v>2331</v>
      </c>
      <c r="B891" s="2" t="s">
        <v>2331</v>
      </c>
      <c r="C891" s="2" t="s">
        <v>43</v>
      </c>
      <c r="D891" s="2" t="s">
        <v>44</v>
      </c>
      <c r="E891" s="5" t="s">
        <v>528</v>
      </c>
      <c r="F891" s="3" t="s">
        <v>529</v>
      </c>
      <c r="G891" s="3" t="s">
        <v>52</v>
      </c>
      <c r="H891" s="2" t="s">
        <v>22</v>
      </c>
      <c r="I891" s="2" t="s">
        <v>2336</v>
      </c>
      <c r="J891" s="3" t="str">
        <f>HYPERLINK("https://www.boe.es/gazeta/dias/1830/07/13/pdfs/GMD-1830-84.pdf#page=1","Abrir facsímil")</f>
        <v>Abrir facsímil</v>
      </c>
      <c r="K891" s="3" t="s">
        <v>24</v>
      </c>
    </row>
    <row r="892" spans="1:11" ht="42" customHeight="1">
      <c r="A892" s="2" t="s">
        <v>2331</v>
      </c>
      <c r="B892" s="2" t="s">
        <v>2331</v>
      </c>
      <c r="C892" s="2" t="s">
        <v>43</v>
      </c>
      <c r="D892" s="2" t="s">
        <v>44</v>
      </c>
      <c r="E892" s="5" t="s">
        <v>460</v>
      </c>
      <c r="F892" s="3" t="s">
        <v>461</v>
      </c>
      <c r="G892" s="3" t="s">
        <v>52</v>
      </c>
      <c r="H892" s="2" t="s">
        <v>22</v>
      </c>
      <c r="I892" s="2" t="s">
        <v>2337</v>
      </c>
      <c r="J892" s="3" t="str">
        <f>HYPERLINK("https://www.boe.es/gazeta/dias/1830/08/03/pdfs/GMD-1830-93.pdf#page=1","Abrir facsímil")</f>
        <v>Abrir facsímil</v>
      </c>
      <c r="K892" s="3" t="s">
        <v>24</v>
      </c>
    </row>
    <row r="893" spans="1:11" ht="42" customHeight="1">
      <c r="A893" s="2" t="s">
        <v>2331</v>
      </c>
      <c r="B893" s="2" t="s">
        <v>2331</v>
      </c>
      <c r="C893" s="2" t="s">
        <v>109</v>
      </c>
      <c r="D893" s="2" t="s">
        <v>18</v>
      </c>
      <c r="E893" s="5" t="s">
        <v>201</v>
      </c>
      <c r="F893" s="3" t="s">
        <v>202</v>
      </c>
      <c r="G893" s="3" t="s">
        <v>90</v>
      </c>
      <c r="H893" s="2" t="s">
        <v>22</v>
      </c>
      <c r="I893" s="2" t="s">
        <v>2338</v>
      </c>
      <c r="J893" s="3" t="str">
        <f>HYPERLINK("https://www.boe.es/gazeta/dias/1830/09/16/pdfs/GMD-1830-112.pdf#page=4","Abrir facsímil")</f>
        <v>Abrir facsímil</v>
      </c>
      <c r="K893" s="3" t="s">
        <v>24</v>
      </c>
    </row>
    <row r="894" spans="1:11" ht="42" customHeight="1">
      <c r="A894" s="2" t="s">
        <v>2331</v>
      </c>
      <c r="B894" s="2" t="s">
        <v>2331</v>
      </c>
      <c r="C894" s="2" t="s">
        <v>36</v>
      </c>
      <c r="D894" s="2" t="s">
        <v>37</v>
      </c>
      <c r="E894" s="5" t="s">
        <v>133</v>
      </c>
      <c r="F894" s="3" t="s">
        <v>134</v>
      </c>
      <c r="G894" s="3" t="s">
        <v>52</v>
      </c>
      <c r="H894" s="2" t="s">
        <v>22</v>
      </c>
      <c r="I894" s="2" t="s">
        <v>2339</v>
      </c>
      <c r="J894" s="3" t="str">
        <f>HYPERLINK("https://www.boe.es/gazeta/dias/1830/10/19/pdfs/GMD-1830-126.pdf#page=1","Abrir facsímil")</f>
        <v>Abrir facsímil</v>
      </c>
      <c r="K894" s="3" t="s">
        <v>24</v>
      </c>
    </row>
    <row r="895" spans="1:11" ht="42" customHeight="1">
      <c r="A895" s="2" t="s">
        <v>2331</v>
      </c>
      <c r="B895" s="2" t="s">
        <v>2331</v>
      </c>
      <c r="C895" s="2" t="s">
        <v>36</v>
      </c>
      <c r="D895" s="2" t="s">
        <v>37</v>
      </c>
      <c r="E895" s="5" t="s">
        <v>396</v>
      </c>
      <c r="F895" s="3" t="s">
        <v>397</v>
      </c>
      <c r="G895" s="3" t="s">
        <v>21</v>
      </c>
      <c r="H895" s="2" t="s">
        <v>22</v>
      </c>
      <c r="I895" s="2" t="s">
        <v>2340</v>
      </c>
      <c r="J895" s="3" t="str">
        <f>HYPERLINK("https://www.boe.es/gazeta/dias/1830/12/14/pdfs/GMD-1830-152.pdf#page=3","Abrir facsímil")</f>
        <v>Abrir facsímil</v>
      </c>
      <c r="K895" s="3" t="s">
        <v>24</v>
      </c>
    </row>
    <row r="896" spans="1:11" ht="42" customHeight="1">
      <c r="A896" s="2" t="s">
        <v>2331</v>
      </c>
      <c r="B896" s="2" t="s">
        <v>2331</v>
      </c>
      <c r="C896" s="2" t="s">
        <v>17</v>
      </c>
      <c r="D896" s="2" t="s">
        <v>18</v>
      </c>
      <c r="E896" s="5" t="s">
        <v>166</v>
      </c>
      <c r="F896" s="3" t="s">
        <v>167</v>
      </c>
      <c r="G896" s="3" t="s">
        <v>30</v>
      </c>
      <c r="H896" s="2" t="s">
        <v>22</v>
      </c>
      <c r="I896" s="2" t="s">
        <v>2341</v>
      </c>
      <c r="J896" s="3" t="str">
        <f>HYPERLINK("https://www.boe.es/gazeta/dias/1830/12/23/pdfs/GMD-1830-156.pdf#page=2","Abrir facsímil")</f>
        <v>Abrir facsímil</v>
      </c>
      <c r="K896" s="3" t="s">
        <v>24</v>
      </c>
    </row>
    <row r="897" spans="1:11" ht="42" customHeight="1">
      <c r="A897" s="2" t="s">
        <v>2342</v>
      </c>
      <c r="B897" s="2" t="s">
        <v>2343</v>
      </c>
      <c r="C897" s="2" t="s">
        <v>36</v>
      </c>
      <c r="D897" s="2" t="s">
        <v>37</v>
      </c>
      <c r="E897" s="5" t="s">
        <v>28</v>
      </c>
      <c r="F897" s="3" t="s">
        <v>29</v>
      </c>
      <c r="G897" s="3" t="s">
        <v>30</v>
      </c>
      <c r="H897" s="2" t="s">
        <v>22</v>
      </c>
      <c r="I897" s="2" t="s">
        <v>2344</v>
      </c>
      <c r="J897" s="3" t="str">
        <f>HYPERLINK("https://www.boe.es/gazeta/dias/1830/12/28/pdfs/GMD-1830-158.pdf#page=2","Abrir facsímil")</f>
        <v>Abrir facsímil</v>
      </c>
      <c r="K897" s="3" t="s">
        <v>24</v>
      </c>
    </row>
    <row r="898" spans="1:11" ht="42" customHeight="1">
      <c r="A898" s="2" t="s">
        <v>2345</v>
      </c>
      <c r="B898" s="2" t="s">
        <v>2346</v>
      </c>
      <c r="C898" s="2" t="s">
        <v>36</v>
      </c>
      <c r="D898" s="2" t="s">
        <v>37</v>
      </c>
      <c r="E898" s="5" t="s">
        <v>180</v>
      </c>
      <c r="F898" s="3" t="s">
        <v>181</v>
      </c>
      <c r="G898" s="3" t="s">
        <v>30</v>
      </c>
      <c r="H898" s="2" t="s">
        <v>22</v>
      </c>
      <c r="I898" s="2" t="s">
        <v>2347</v>
      </c>
      <c r="J898" s="3" t="str">
        <f>HYPERLINK("https://www.boe.es/gazeta/dias/1830/12/11/pdfs/GMD-1830-151.pdf#page=2","Abrir facsímil")</f>
        <v>Abrir facsímil</v>
      </c>
      <c r="K898" s="3" t="s">
        <v>24</v>
      </c>
    </row>
    <row r="899" spans="1:11" ht="42" customHeight="1">
      <c r="A899" s="2" t="s">
        <v>2348</v>
      </c>
      <c r="B899" s="2" t="s">
        <v>2349</v>
      </c>
      <c r="C899" s="2" t="s">
        <v>84</v>
      </c>
      <c r="D899" s="2" t="s">
        <v>18</v>
      </c>
      <c r="E899" s="5" t="s">
        <v>196</v>
      </c>
      <c r="F899" s="3" t="s">
        <v>197</v>
      </c>
      <c r="G899" s="3" t="s">
        <v>21</v>
      </c>
      <c r="H899" s="2" t="s">
        <v>31</v>
      </c>
      <c r="I899" s="2" t="s">
        <v>2350</v>
      </c>
      <c r="J899" s="3" t="str">
        <f>HYPERLINK("https://www.boe.es/gazeta/dias/1830/07/29/pdfs/GMD-1830-91.pdf#page=3","Abrir facsímil")</f>
        <v>Abrir facsímil</v>
      </c>
      <c r="K899" s="3" t="s">
        <v>33</v>
      </c>
    </row>
    <row r="900" spans="1:11" ht="42" customHeight="1">
      <c r="A900" s="2" t="s">
        <v>2351</v>
      </c>
      <c r="B900" s="2" t="s">
        <v>2352</v>
      </c>
      <c r="C900" s="2" t="s">
        <v>36</v>
      </c>
      <c r="D900" s="2" t="s">
        <v>37</v>
      </c>
      <c r="E900" s="5" t="s">
        <v>687</v>
      </c>
      <c r="F900" s="3" t="s">
        <v>688</v>
      </c>
      <c r="G900" s="3" t="s">
        <v>21</v>
      </c>
      <c r="H900" s="2" t="s">
        <v>31</v>
      </c>
      <c r="I900" s="2" t="s">
        <v>2353</v>
      </c>
      <c r="J900" s="3" t="str">
        <f>HYPERLINK("https://www.boe.es/gazeta/dias/1830/06/10/pdfs/GMD-1830-70.pdf#page=3","Abrir facsímil")</f>
        <v>Abrir facsímil</v>
      </c>
      <c r="K900" s="3" t="s">
        <v>33</v>
      </c>
    </row>
    <row r="901" spans="1:11" ht="42" customHeight="1">
      <c r="A901" s="2" t="s">
        <v>2354</v>
      </c>
      <c r="B901" s="2" t="s">
        <v>2354</v>
      </c>
      <c r="C901" s="2" t="s">
        <v>36</v>
      </c>
      <c r="D901" s="2" t="s">
        <v>37</v>
      </c>
      <c r="E901" s="5" t="s">
        <v>97</v>
      </c>
      <c r="F901" s="3" t="s">
        <v>98</v>
      </c>
      <c r="G901" s="3" t="s">
        <v>21</v>
      </c>
      <c r="H901" s="2" t="s">
        <v>22</v>
      </c>
      <c r="I901" s="2" t="s">
        <v>2355</v>
      </c>
      <c r="J901" s="3" t="str">
        <f>HYPERLINK("https://www.boe.es/gazeta/dias/1830/06/22/pdfs/GMD-1830-75.pdf#page=3","Abrir facsímil")</f>
        <v>Abrir facsímil</v>
      </c>
      <c r="K901" s="3" t="s">
        <v>24</v>
      </c>
    </row>
    <row r="902" spans="1:11" ht="42" customHeight="1">
      <c r="A902" s="2" t="s">
        <v>2356</v>
      </c>
      <c r="B902" s="2" t="s">
        <v>2357</v>
      </c>
      <c r="C902" s="2" t="s">
        <v>84</v>
      </c>
      <c r="D902" s="2" t="s">
        <v>18</v>
      </c>
      <c r="E902" s="5" t="s">
        <v>1888</v>
      </c>
      <c r="F902" s="3" t="s">
        <v>1889</v>
      </c>
      <c r="G902" s="3" t="s">
        <v>2358</v>
      </c>
      <c r="H902" s="2" t="s">
        <v>31</v>
      </c>
      <c r="I902" s="2" t="s">
        <v>2359</v>
      </c>
      <c r="J902" s="3" t="str">
        <f>HYPERLINK("https://www.boe.es/gazeta/dias/1830/02/04/pdfs/GMD-1830-15.pdf#page=4","Abrir facsímil")</f>
        <v>Abrir facsímil</v>
      </c>
      <c r="K902" s="3" t="s">
        <v>33</v>
      </c>
    </row>
    <row r="903" spans="1:11" ht="42" customHeight="1">
      <c r="A903" s="2" t="s">
        <v>2360</v>
      </c>
      <c r="B903" s="2" t="s">
        <v>2361</v>
      </c>
      <c r="C903" s="2" t="s">
        <v>36</v>
      </c>
      <c r="D903" s="2" t="s">
        <v>37</v>
      </c>
      <c r="E903" s="5" t="s">
        <v>256</v>
      </c>
      <c r="F903" s="3" t="s">
        <v>257</v>
      </c>
      <c r="G903" s="3" t="s">
        <v>21</v>
      </c>
      <c r="H903" s="2" t="s">
        <v>31</v>
      </c>
      <c r="I903" s="2" t="s">
        <v>2362</v>
      </c>
      <c r="J903" s="3" t="str">
        <f>HYPERLINK("https://www.boe.es/gazeta/dias/1830/08/07/pdfs/GMD-1830-95.pdf#page=3","Abrir facsímil")</f>
        <v>Abrir facsímil</v>
      </c>
      <c r="K903" s="3" t="s">
        <v>33</v>
      </c>
    </row>
    <row r="904" spans="1:11" ht="42" customHeight="1">
      <c r="A904" s="2" t="s">
        <v>2363</v>
      </c>
      <c r="B904" s="2" t="s">
        <v>2364</v>
      </c>
      <c r="C904" s="2" t="s">
        <v>109</v>
      </c>
      <c r="D904" s="2" t="s">
        <v>18</v>
      </c>
      <c r="E904" s="5" t="s">
        <v>532</v>
      </c>
      <c r="F904" s="3" t="s">
        <v>533</v>
      </c>
      <c r="G904" s="3" t="s">
        <v>90</v>
      </c>
      <c r="H904" s="2" t="s">
        <v>22</v>
      </c>
      <c r="I904" s="2" t="s">
        <v>2365</v>
      </c>
      <c r="J904" s="3" t="str">
        <f>HYPERLINK("https://www.boe.es/gazeta/dias/1830/01/19/pdfs/GMD-1830-8.pdf#page=4","Abrir facsímil")</f>
        <v>Abrir facsímil</v>
      </c>
      <c r="K904" s="3" t="s">
        <v>24</v>
      </c>
    </row>
    <row r="905" spans="1:11" ht="42" customHeight="1">
      <c r="A905" s="2" t="s">
        <v>2366</v>
      </c>
      <c r="B905" s="2" t="s">
        <v>2366</v>
      </c>
      <c r="C905" s="2" t="s">
        <v>36</v>
      </c>
      <c r="D905" s="2" t="s">
        <v>37</v>
      </c>
      <c r="E905" s="5" t="s">
        <v>28</v>
      </c>
      <c r="F905" s="3" t="s">
        <v>29</v>
      </c>
      <c r="G905" s="3" t="s">
        <v>90</v>
      </c>
      <c r="H905" s="2" t="s">
        <v>22</v>
      </c>
      <c r="I905" s="2" t="s">
        <v>2367</v>
      </c>
      <c r="J905" s="3" t="str">
        <f>HYPERLINK("https://www.boe.es/gazeta/dias/1830/12/28/pdfs/GMD-1830-158.pdf#page=4","Abrir facsímil")</f>
        <v>Abrir facsímil</v>
      </c>
      <c r="K905" s="3" t="s">
        <v>24</v>
      </c>
    </row>
    <row r="906" spans="1:11" ht="42" customHeight="1">
      <c r="A906" s="2" t="s">
        <v>2368</v>
      </c>
      <c r="B906" s="2" t="s">
        <v>2369</v>
      </c>
      <c r="C906" s="2" t="s">
        <v>27</v>
      </c>
      <c r="D906" s="2" t="s">
        <v>18</v>
      </c>
      <c r="E906" s="5" t="s">
        <v>637</v>
      </c>
      <c r="F906" s="3" t="s">
        <v>638</v>
      </c>
      <c r="G906" s="3" t="s">
        <v>21</v>
      </c>
      <c r="H906" s="2" t="s">
        <v>22</v>
      </c>
      <c r="I906" s="2" t="s">
        <v>2370</v>
      </c>
      <c r="J906" s="3" t="str">
        <f>HYPERLINK("https://www.boe.es/gazeta/dias/1830/08/28/pdfs/GMD-1830-104.pdf#page=3","Abrir facsímil")</f>
        <v>Abrir facsímil</v>
      </c>
      <c r="K906" s="3" t="s">
        <v>24</v>
      </c>
    </row>
    <row r="907" spans="1:11" ht="42" customHeight="1">
      <c r="A907" s="2" t="s">
        <v>2371</v>
      </c>
      <c r="B907" s="2" t="s">
        <v>2372</v>
      </c>
      <c r="C907" s="2" t="s">
        <v>17</v>
      </c>
      <c r="D907" s="2" t="s">
        <v>18</v>
      </c>
      <c r="E907" s="5" t="s">
        <v>1639</v>
      </c>
      <c r="F907" s="3" t="s">
        <v>1640</v>
      </c>
      <c r="G907" s="3" t="s">
        <v>90</v>
      </c>
      <c r="H907" s="2" t="s">
        <v>22</v>
      </c>
      <c r="I907" s="2" t="s">
        <v>2373</v>
      </c>
      <c r="J907" s="3" t="str">
        <f>HYPERLINK("https://www.boe.es/gazeta/dias/1830/12/16/pdfs/GMD-1830-153.pdf#page=4","Abrir facsímil")</f>
        <v>Abrir facsímil</v>
      </c>
      <c r="K907" s="3" t="s">
        <v>24</v>
      </c>
    </row>
    <row r="908" spans="1:11" ht="42" customHeight="1">
      <c r="A908" s="2" t="s">
        <v>2374</v>
      </c>
      <c r="B908" s="2" t="s">
        <v>2375</v>
      </c>
      <c r="C908" s="2" t="s">
        <v>55</v>
      </c>
      <c r="D908" s="2" t="s">
        <v>18</v>
      </c>
      <c r="E908" s="5" t="s">
        <v>128</v>
      </c>
      <c r="F908" s="3" t="s">
        <v>129</v>
      </c>
      <c r="G908" s="3" t="s">
        <v>52</v>
      </c>
      <c r="H908" s="2" t="s">
        <v>22</v>
      </c>
      <c r="I908" s="2" t="s">
        <v>2376</v>
      </c>
      <c r="J908" s="3" t="str">
        <f>HYPERLINK("https://www.boe.es/gazeta/dias/1830/02/23/pdfs/GMD-1830-23.pdf#page=1","Abrir facsímil")</f>
        <v>Abrir facsímil</v>
      </c>
      <c r="K908" s="3" t="s">
        <v>24</v>
      </c>
    </row>
    <row r="909" spans="1:11" ht="42" customHeight="1">
      <c r="A909" s="2" t="s">
        <v>2377</v>
      </c>
      <c r="B909" s="2" t="s">
        <v>2377</v>
      </c>
      <c r="C909" s="2" t="s">
        <v>36</v>
      </c>
      <c r="D909" s="2" t="s">
        <v>37</v>
      </c>
      <c r="E909" s="5" t="s">
        <v>256</v>
      </c>
      <c r="F909" s="3" t="s">
        <v>257</v>
      </c>
      <c r="G909" s="3" t="s">
        <v>30</v>
      </c>
      <c r="H909" s="2" t="s">
        <v>22</v>
      </c>
      <c r="I909" s="2" t="s">
        <v>2378</v>
      </c>
      <c r="J909" s="3" t="str">
        <f>HYPERLINK("https://www.boe.es/gazeta/dias/1830/08/07/pdfs/GMD-1830-95.pdf#page=2","Abrir facsímil")</f>
        <v>Abrir facsímil</v>
      </c>
      <c r="K909" s="3" t="s">
        <v>24</v>
      </c>
    </row>
    <row r="910" spans="1:11" ht="42" customHeight="1">
      <c r="A910" s="2" t="s">
        <v>2379</v>
      </c>
      <c r="B910" s="2" t="s">
        <v>2379</v>
      </c>
      <c r="C910" s="2" t="s">
        <v>17</v>
      </c>
      <c r="D910" s="2" t="s">
        <v>18</v>
      </c>
      <c r="E910" s="5" t="s">
        <v>266</v>
      </c>
      <c r="F910" s="3" t="s">
        <v>267</v>
      </c>
      <c r="G910" s="3" t="s">
        <v>21</v>
      </c>
      <c r="H910" s="2" t="s">
        <v>22</v>
      </c>
      <c r="I910" s="2" t="s">
        <v>2380</v>
      </c>
      <c r="J910" s="3" t="str">
        <f>HYPERLINK("https://www.boe.es/gazeta/dias/1830/10/23/pdfs/GMD-1830-128.pdf#page=3","Abrir facsímil")</f>
        <v>Abrir facsímil</v>
      </c>
      <c r="K910" s="3" t="s">
        <v>24</v>
      </c>
    </row>
    <row r="911" spans="1:11" ht="42" customHeight="1">
      <c r="A911" s="2" t="s">
        <v>2381</v>
      </c>
      <c r="B911" s="2" t="s">
        <v>2382</v>
      </c>
      <c r="C911" s="2" t="s">
        <v>17</v>
      </c>
      <c r="D911" s="2" t="s">
        <v>18</v>
      </c>
      <c r="E911" s="5" t="s">
        <v>524</v>
      </c>
      <c r="F911" s="3" t="s">
        <v>525</v>
      </c>
      <c r="G911" s="3" t="s">
        <v>90</v>
      </c>
      <c r="H911" s="2" t="s">
        <v>22</v>
      </c>
      <c r="I911" s="2" t="s">
        <v>2383</v>
      </c>
      <c r="J911" s="3" t="str">
        <f>HYPERLINK("https://www.boe.es/gazeta/dias/1830/05/06/pdfs/GMD-1830-54.pdf#page=4","Abrir facsímil")</f>
        <v>Abrir facsímil</v>
      </c>
      <c r="K911" s="3" t="s">
        <v>24</v>
      </c>
    </row>
    <row r="912" spans="1:11" ht="42" customHeight="1">
      <c r="A912" s="2" t="s">
        <v>2384</v>
      </c>
      <c r="B912" s="2" t="s">
        <v>2384</v>
      </c>
      <c r="C912" s="2" t="s">
        <v>68</v>
      </c>
      <c r="D912" s="2" t="s">
        <v>18</v>
      </c>
      <c r="E912" s="5" t="s">
        <v>2385</v>
      </c>
      <c r="F912" s="3" t="s">
        <v>2386</v>
      </c>
      <c r="G912" s="3" t="s">
        <v>90</v>
      </c>
      <c r="H912" s="2" t="s">
        <v>22</v>
      </c>
      <c r="I912" s="2" t="s">
        <v>2387</v>
      </c>
      <c r="J912" s="3" t="str">
        <f>HYPERLINK("https://www.boe.es/gazeta/dias/1830/02/25/pdfs/GMD-1830-24.pdf#page=4","Abrir facsímil")</f>
        <v>Abrir facsímil</v>
      </c>
      <c r="K912" s="3" t="s">
        <v>24</v>
      </c>
    </row>
    <row r="913" spans="1:11" ht="42" customHeight="1">
      <c r="A913" s="2" t="s">
        <v>2388</v>
      </c>
      <c r="B913" s="2" t="s">
        <v>2389</v>
      </c>
      <c r="C913" s="2" t="s">
        <v>84</v>
      </c>
      <c r="D913" s="2" t="s">
        <v>18</v>
      </c>
      <c r="E913" s="5" t="s">
        <v>532</v>
      </c>
      <c r="F913" s="3" t="s">
        <v>533</v>
      </c>
      <c r="G913" s="3" t="s">
        <v>90</v>
      </c>
      <c r="H913" s="2" t="s">
        <v>22</v>
      </c>
      <c r="I913" s="2" t="s">
        <v>2390</v>
      </c>
      <c r="J913" s="3" t="str">
        <f>HYPERLINK("https://www.boe.es/gazeta/dias/1830/01/19/pdfs/GMD-1830-8.pdf#page=4","Abrir facsímil")</f>
        <v>Abrir facsímil</v>
      </c>
      <c r="K913" s="3" t="s">
        <v>24</v>
      </c>
    </row>
    <row r="914" spans="1:11" ht="42" customHeight="1">
      <c r="A914" s="2" t="s">
        <v>2388</v>
      </c>
      <c r="B914" s="2" t="s">
        <v>2389</v>
      </c>
      <c r="C914" s="2" t="s">
        <v>109</v>
      </c>
      <c r="D914" s="2" t="s">
        <v>18</v>
      </c>
      <c r="E914" s="5" t="s">
        <v>580</v>
      </c>
      <c r="F914" s="3" t="s">
        <v>581</v>
      </c>
      <c r="G914" s="3" t="s">
        <v>90</v>
      </c>
      <c r="H914" s="2" t="s">
        <v>22</v>
      </c>
      <c r="I914" s="2" t="s">
        <v>2391</v>
      </c>
      <c r="J914" s="3" t="str">
        <f>HYPERLINK("https://www.boe.es/gazeta/dias/1830/09/30/pdfs/GMD-1830-118.pdf#page=4","Abrir facsímil")</f>
        <v>Abrir facsímil</v>
      </c>
      <c r="K914" s="3" t="s">
        <v>24</v>
      </c>
    </row>
    <row r="915" spans="1:11" ht="42" customHeight="1">
      <c r="A915" s="2" t="s">
        <v>2392</v>
      </c>
      <c r="B915" s="2" t="s">
        <v>2392</v>
      </c>
      <c r="C915" s="2" t="s">
        <v>43</v>
      </c>
      <c r="D915" s="2" t="s">
        <v>44</v>
      </c>
      <c r="E915" s="5" t="s">
        <v>38</v>
      </c>
      <c r="F915" s="3" t="s">
        <v>39</v>
      </c>
      <c r="G915" s="3" t="s">
        <v>21</v>
      </c>
      <c r="H915" s="2" t="s">
        <v>22</v>
      </c>
      <c r="I915" s="2" t="s">
        <v>2393</v>
      </c>
      <c r="J915" s="3" t="str">
        <f>HYPERLINK("https://www.boe.es/gazeta/dias/1830/06/17/pdfs/GMD-1830-73.pdf#page=3","Abrir facsímil")</f>
        <v>Abrir facsímil</v>
      </c>
      <c r="K915" s="3" t="s">
        <v>24</v>
      </c>
    </row>
    <row r="916" spans="1:11" ht="42" customHeight="1">
      <c r="A916" s="2" t="s">
        <v>2394</v>
      </c>
      <c r="B916" s="2" t="s">
        <v>2395</v>
      </c>
      <c r="C916" s="2" t="s">
        <v>17</v>
      </c>
      <c r="D916" s="2" t="s">
        <v>18</v>
      </c>
      <c r="E916" s="5" t="s">
        <v>211</v>
      </c>
      <c r="F916" s="3" t="s">
        <v>212</v>
      </c>
      <c r="G916" s="3" t="s">
        <v>90</v>
      </c>
      <c r="H916" s="2" t="s">
        <v>22</v>
      </c>
      <c r="I916" s="2" t="s">
        <v>2396</v>
      </c>
      <c r="J916" s="3" t="str">
        <f>HYPERLINK("https://www.boe.es/gazeta/dias/1830/04/15/pdfs/GMD-1830-45.pdf#page=4","Abrir facsímil")</f>
        <v>Abrir facsímil</v>
      </c>
      <c r="K916" s="3" t="s">
        <v>24</v>
      </c>
    </row>
    <row r="917" spans="1:11" ht="42" customHeight="1">
      <c r="A917" s="2" t="s">
        <v>2397</v>
      </c>
      <c r="B917" s="2" t="s">
        <v>2397</v>
      </c>
      <c r="C917" s="2" t="s">
        <v>84</v>
      </c>
      <c r="D917" s="2" t="s">
        <v>18</v>
      </c>
      <c r="E917" s="5" t="s">
        <v>315</v>
      </c>
      <c r="F917" s="3" t="s">
        <v>316</v>
      </c>
      <c r="G917" s="3" t="s">
        <v>90</v>
      </c>
      <c r="H917" s="2" t="s">
        <v>22</v>
      </c>
      <c r="I917" s="2" t="s">
        <v>2398</v>
      </c>
      <c r="J917" s="3" t="str">
        <f>HYPERLINK("https://www.boe.es/gazeta/dias/1830/05/04/pdfs/GMD-1830-53.pdf#page=4","Abrir facsímil")</f>
        <v>Abrir facsímil</v>
      </c>
      <c r="K917" s="3" t="s">
        <v>24</v>
      </c>
    </row>
    <row r="918" spans="1:11" ht="42" customHeight="1">
      <c r="A918" s="2" t="s">
        <v>2399</v>
      </c>
      <c r="B918" s="2" t="s">
        <v>2399</v>
      </c>
      <c r="C918" s="2" t="s">
        <v>17</v>
      </c>
      <c r="D918" s="2" t="s">
        <v>18</v>
      </c>
      <c r="E918" s="5" t="s">
        <v>123</v>
      </c>
      <c r="F918" s="3" t="s">
        <v>124</v>
      </c>
      <c r="G918" s="3" t="s">
        <v>52</v>
      </c>
      <c r="H918" s="2" t="s">
        <v>22</v>
      </c>
      <c r="I918" s="2" t="s">
        <v>2400</v>
      </c>
      <c r="J918" s="3" t="str">
        <f>HYPERLINK("https://www.boe.es/gazeta/dias/1830/03/02/pdfs/GMD-1830-26.pdf#page=1","Abrir facsímil")</f>
        <v>Abrir facsímil</v>
      </c>
      <c r="K918" s="3" t="s">
        <v>24</v>
      </c>
    </row>
    <row r="919" spans="1:11" ht="42" customHeight="1">
      <c r="A919" s="2" t="s">
        <v>2401</v>
      </c>
      <c r="B919" s="2" t="s">
        <v>2401</v>
      </c>
      <c r="C919" s="2" t="s">
        <v>36</v>
      </c>
      <c r="D919" s="2" t="s">
        <v>37</v>
      </c>
      <c r="E919" s="5" t="s">
        <v>708</v>
      </c>
      <c r="F919" s="3" t="s">
        <v>709</v>
      </c>
      <c r="G919" s="3" t="s">
        <v>21</v>
      </c>
      <c r="H919" s="2" t="s">
        <v>22</v>
      </c>
      <c r="I919" s="2" t="s">
        <v>2402</v>
      </c>
      <c r="J919" s="3" t="str">
        <f>HYPERLINK("https://www.boe.es/gazeta/dias/1830/09/28/pdfs/GMD-1830-117.pdf#page=3","Abrir facsímil")</f>
        <v>Abrir facsímil</v>
      </c>
      <c r="K919" s="3" t="s">
        <v>24</v>
      </c>
    </row>
    <row r="920" spans="1:11" ht="42" customHeight="1">
      <c r="A920" s="2" t="s">
        <v>2403</v>
      </c>
      <c r="B920" s="2" t="s">
        <v>2404</v>
      </c>
      <c r="C920" s="2" t="s">
        <v>27</v>
      </c>
      <c r="D920" s="2" t="s">
        <v>18</v>
      </c>
      <c r="E920" s="5" t="s">
        <v>1237</v>
      </c>
      <c r="F920" s="3" t="s">
        <v>1238</v>
      </c>
      <c r="G920" s="3" t="s">
        <v>90</v>
      </c>
      <c r="H920" s="2" t="s">
        <v>22</v>
      </c>
      <c r="I920" s="2" t="s">
        <v>2405</v>
      </c>
      <c r="J920" s="3" t="str">
        <f>HYPERLINK("https://www.boe.es/gazeta/dias/1830/11/04/pdfs/GMD-1830-134.pdf#page=4","Abrir facsímil")</f>
        <v>Abrir facsímil</v>
      </c>
      <c r="K920" s="3" t="s">
        <v>24</v>
      </c>
    </row>
    <row r="921" spans="1:11" ht="42" customHeight="1">
      <c r="A921" s="2" t="s">
        <v>2406</v>
      </c>
      <c r="B921" s="2" t="s">
        <v>2407</v>
      </c>
      <c r="C921" s="2" t="s">
        <v>84</v>
      </c>
      <c r="D921" s="2" t="s">
        <v>18</v>
      </c>
      <c r="E921" s="5" t="s">
        <v>507</v>
      </c>
      <c r="F921" s="3" t="s">
        <v>508</v>
      </c>
      <c r="G921" s="3" t="s">
        <v>30</v>
      </c>
      <c r="H921" s="2" t="s">
        <v>22</v>
      </c>
      <c r="I921" s="2" t="s">
        <v>2408</v>
      </c>
      <c r="J921" s="3" t="str">
        <f>HYPERLINK("https://www.boe.es/gazeta/dias/1830/02/16/pdfs/GMD-1830-20.pdf#page=2","Abrir facsímil")</f>
        <v>Abrir facsímil</v>
      </c>
      <c r="K921" s="3" t="s">
        <v>24</v>
      </c>
    </row>
    <row r="922" spans="1:11" ht="42" customHeight="1">
      <c r="A922" s="2" t="s">
        <v>2409</v>
      </c>
      <c r="B922" s="2" t="s">
        <v>2410</v>
      </c>
      <c r="C922" s="2" t="s">
        <v>43</v>
      </c>
      <c r="D922" s="2" t="s">
        <v>44</v>
      </c>
      <c r="E922" s="5" t="s">
        <v>532</v>
      </c>
      <c r="F922" s="3" t="s">
        <v>533</v>
      </c>
      <c r="G922" s="3" t="s">
        <v>90</v>
      </c>
      <c r="H922" s="2" t="s">
        <v>22</v>
      </c>
      <c r="I922" s="2" t="s">
        <v>2411</v>
      </c>
      <c r="J922" s="3" t="str">
        <f>HYPERLINK("https://www.boe.es/gazeta/dias/1830/01/19/pdfs/GMD-1830-8.pdf#page=4","Abrir facsímil")</f>
        <v>Abrir facsímil</v>
      </c>
      <c r="K922" s="3" t="s">
        <v>24</v>
      </c>
    </row>
    <row r="923" spans="1:11" ht="42" customHeight="1">
      <c r="A923" s="2" t="s">
        <v>2412</v>
      </c>
      <c r="B923" s="2" t="s">
        <v>2412</v>
      </c>
      <c r="C923" s="2" t="s">
        <v>43</v>
      </c>
      <c r="D923" s="2" t="s">
        <v>44</v>
      </c>
      <c r="E923" s="5" t="s">
        <v>969</v>
      </c>
      <c r="F923" s="3" t="s">
        <v>970</v>
      </c>
      <c r="G923" s="3" t="s">
        <v>52</v>
      </c>
      <c r="H923" s="2" t="s">
        <v>22</v>
      </c>
      <c r="I923" s="2" t="s">
        <v>2413</v>
      </c>
      <c r="J923" s="3" t="str">
        <f>HYPERLINK("https://www.boe.es/gazeta/dias/1830/10/12/pdfs/GMD-1830-123.pdf#page=1","Abrir facsímil")</f>
        <v>Abrir facsímil</v>
      </c>
      <c r="K923" s="3" t="s">
        <v>24</v>
      </c>
    </row>
    <row r="924" spans="1:11" ht="42" customHeight="1">
      <c r="A924" s="2" t="s">
        <v>2414</v>
      </c>
      <c r="B924" s="2" t="s">
        <v>2415</v>
      </c>
      <c r="C924" s="2" t="s">
        <v>27</v>
      </c>
      <c r="D924" s="2" t="s">
        <v>18</v>
      </c>
      <c r="E924" s="5" t="s">
        <v>969</v>
      </c>
      <c r="F924" s="3" t="s">
        <v>970</v>
      </c>
      <c r="G924" s="3" t="s">
        <v>52</v>
      </c>
      <c r="H924" s="2" t="s">
        <v>31</v>
      </c>
      <c r="I924" s="2" t="s">
        <v>2416</v>
      </c>
      <c r="J924" s="3" t="str">
        <f>HYPERLINK("https://www.boe.es/gazeta/dias/1830/10/12/pdfs/GMD-1830-123.pdf#page=1","Abrir facsímil")</f>
        <v>Abrir facsímil</v>
      </c>
      <c r="K924" s="3" t="s">
        <v>33</v>
      </c>
    </row>
    <row r="925" spans="1:11" ht="42" customHeight="1">
      <c r="A925" s="2" t="s">
        <v>2417</v>
      </c>
      <c r="B925" s="2" t="s">
        <v>2418</v>
      </c>
      <c r="C925" s="2" t="s">
        <v>84</v>
      </c>
      <c r="D925" s="2" t="s">
        <v>18</v>
      </c>
      <c r="E925" s="5" t="s">
        <v>45</v>
      </c>
      <c r="F925" s="3" t="s">
        <v>46</v>
      </c>
      <c r="G925" s="3" t="s">
        <v>21</v>
      </c>
      <c r="H925" s="2" t="s">
        <v>22</v>
      </c>
      <c r="I925" s="2" t="s">
        <v>2419</v>
      </c>
      <c r="J925" s="3" t="str">
        <f>HYPERLINK("https://www.boe.es/gazeta/dias/1830/01/05/pdfs/GMD-1830-2.pdf#page=3","Abrir facsímil")</f>
        <v>Abrir facsímil</v>
      </c>
      <c r="K925" s="3" t="s">
        <v>24</v>
      </c>
    </row>
    <row r="926" spans="1:11" ht="42" customHeight="1">
      <c r="A926" s="2" t="s">
        <v>2420</v>
      </c>
      <c r="B926" s="2" t="s">
        <v>2421</v>
      </c>
      <c r="C926" s="2" t="s">
        <v>84</v>
      </c>
      <c r="D926" s="2" t="s">
        <v>18</v>
      </c>
      <c r="E926" s="5" t="s">
        <v>502</v>
      </c>
      <c r="F926" s="3" t="s">
        <v>503</v>
      </c>
      <c r="G926" s="3" t="s">
        <v>2422</v>
      </c>
      <c r="H926" s="2" t="s">
        <v>31</v>
      </c>
      <c r="I926" s="2" t="s">
        <v>2423</v>
      </c>
      <c r="J926" s="3" t="str">
        <f>HYPERLINK("https://www.boe.es/gazeta/dias/1830/09/18/pdfs/GMD-1830-113.pdf#page=4","Abrir facsímil")</f>
        <v>Abrir facsímil</v>
      </c>
      <c r="K926" s="3" t="s">
        <v>33</v>
      </c>
    </row>
    <row r="927" spans="1:11" ht="42" customHeight="1">
      <c r="A927" s="2" t="s">
        <v>2424</v>
      </c>
      <c r="B927" s="2" t="s">
        <v>2425</v>
      </c>
      <c r="C927" s="2" t="s">
        <v>36</v>
      </c>
      <c r="D927" s="2" t="s">
        <v>37</v>
      </c>
      <c r="E927" s="5" t="s">
        <v>733</v>
      </c>
      <c r="F927" s="3" t="s">
        <v>734</v>
      </c>
      <c r="G927" s="3" t="s">
        <v>52</v>
      </c>
      <c r="H927" s="2" t="s">
        <v>22</v>
      </c>
      <c r="I927" s="2" t="s">
        <v>2426</v>
      </c>
      <c r="J927" s="3" t="str">
        <f>HYPERLINK("https://www.boe.es/gazeta/dias/1830/10/30/pdfs/GMD-1830-131.pdf#page=1","Abrir facsímil")</f>
        <v>Abrir facsímil</v>
      </c>
      <c r="K927" s="3" t="s">
        <v>24</v>
      </c>
    </row>
    <row r="928" spans="1:11" ht="42" customHeight="1">
      <c r="A928" s="2" t="s">
        <v>2427</v>
      </c>
      <c r="B928" s="2" t="s">
        <v>2427</v>
      </c>
      <c r="C928" s="2" t="s">
        <v>36</v>
      </c>
      <c r="D928" s="2" t="s">
        <v>37</v>
      </c>
      <c r="E928" s="5" t="s">
        <v>1276</v>
      </c>
      <c r="F928" s="3" t="s">
        <v>1277</v>
      </c>
      <c r="G928" s="3" t="s">
        <v>21</v>
      </c>
      <c r="H928" s="2" t="s">
        <v>22</v>
      </c>
      <c r="I928" s="2" t="s">
        <v>2428</v>
      </c>
      <c r="J928" s="3" t="str">
        <f>HYPERLINK("https://www.boe.es/gazeta/dias/1830/02/11/pdfs/GMD-1830-18.pdf#page=3","Abrir facsímil")</f>
        <v>Abrir facsímil</v>
      </c>
      <c r="K928" s="3" t="s">
        <v>24</v>
      </c>
    </row>
    <row r="929" spans="1:11" ht="42" customHeight="1">
      <c r="A929" s="2" t="s">
        <v>2427</v>
      </c>
      <c r="B929" s="2" t="s">
        <v>2427</v>
      </c>
      <c r="C929" s="2" t="s">
        <v>43</v>
      </c>
      <c r="D929" s="2" t="s">
        <v>44</v>
      </c>
      <c r="E929" s="5" t="s">
        <v>507</v>
      </c>
      <c r="F929" s="3" t="s">
        <v>508</v>
      </c>
      <c r="G929" s="3" t="s">
        <v>30</v>
      </c>
      <c r="H929" s="2" t="s">
        <v>22</v>
      </c>
      <c r="I929" s="2" t="s">
        <v>2429</v>
      </c>
      <c r="J929" s="3" t="str">
        <f>HYPERLINK("https://www.boe.es/gazeta/dias/1830/02/16/pdfs/GMD-1830-20.pdf#page=2","Abrir facsímil")</f>
        <v>Abrir facsímil</v>
      </c>
      <c r="K929" s="3" t="s">
        <v>24</v>
      </c>
    </row>
    <row r="930" spans="1:11" ht="42" customHeight="1">
      <c r="A930" s="2" t="s">
        <v>2427</v>
      </c>
      <c r="B930" s="2" t="s">
        <v>2427</v>
      </c>
      <c r="C930" s="2" t="s">
        <v>36</v>
      </c>
      <c r="D930" s="2" t="s">
        <v>37</v>
      </c>
      <c r="E930" s="5" t="s">
        <v>320</v>
      </c>
      <c r="F930" s="3" t="s">
        <v>321</v>
      </c>
      <c r="G930" s="3" t="s">
        <v>21</v>
      </c>
      <c r="H930" s="2" t="s">
        <v>22</v>
      </c>
      <c r="I930" s="2" t="s">
        <v>2430</v>
      </c>
      <c r="J930" s="3" t="str">
        <f>HYPERLINK("https://www.boe.es/gazeta/dias/1830/03/09/pdfs/GMD-1830-29.pdf#page=3","Abrir facsímil")</f>
        <v>Abrir facsímil</v>
      </c>
      <c r="K930" s="3" t="s">
        <v>24</v>
      </c>
    </row>
    <row r="931" spans="1:11" ht="42" customHeight="1">
      <c r="A931" s="2" t="s">
        <v>2427</v>
      </c>
      <c r="B931" s="2" t="s">
        <v>2427</v>
      </c>
      <c r="C931" s="2" t="s">
        <v>55</v>
      </c>
      <c r="D931" s="2" t="s">
        <v>18</v>
      </c>
      <c r="E931" s="5" t="s">
        <v>367</v>
      </c>
      <c r="F931" s="3" t="s">
        <v>368</v>
      </c>
      <c r="G931" s="3" t="s">
        <v>90</v>
      </c>
      <c r="H931" s="2" t="s">
        <v>22</v>
      </c>
      <c r="I931" s="2" t="s">
        <v>2431</v>
      </c>
      <c r="J931" s="3" t="str">
        <f>HYPERLINK("https://www.boe.es/gazeta/dias/1830/09/02/pdfs/GMD-1830-106.pdf#page=4","Abrir facsímil")</f>
        <v>Abrir facsímil</v>
      </c>
      <c r="K931" s="3" t="s">
        <v>24</v>
      </c>
    </row>
    <row r="932" spans="1:11" ht="42" customHeight="1">
      <c r="A932" s="2" t="s">
        <v>2427</v>
      </c>
      <c r="B932" s="2" t="s">
        <v>2427</v>
      </c>
      <c r="C932" s="2" t="s">
        <v>27</v>
      </c>
      <c r="D932" s="2" t="s">
        <v>18</v>
      </c>
      <c r="E932" s="5" t="s">
        <v>69</v>
      </c>
      <c r="F932" s="3" t="s">
        <v>70</v>
      </c>
      <c r="G932" s="3" t="s">
        <v>21</v>
      </c>
      <c r="H932" s="2" t="s">
        <v>22</v>
      </c>
      <c r="I932" s="2" t="s">
        <v>2432</v>
      </c>
      <c r="J932" s="3" t="str">
        <f>HYPERLINK("https://www.boe.es/gazeta/dias/1830/10/16/pdfs/GMD-1830-125.pdf#page=3","Abrir facsímil")</f>
        <v>Abrir facsímil</v>
      </c>
      <c r="K932" s="3" t="s">
        <v>24</v>
      </c>
    </row>
    <row r="933" spans="1:11" ht="42" customHeight="1">
      <c r="A933" s="2" t="s">
        <v>2433</v>
      </c>
      <c r="B933" s="2" t="s">
        <v>2433</v>
      </c>
      <c r="C933" s="2" t="s">
        <v>17</v>
      </c>
      <c r="D933" s="2" t="s">
        <v>18</v>
      </c>
      <c r="E933" s="5" t="s">
        <v>1195</v>
      </c>
      <c r="F933" s="3" t="s">
        <v>1196</v>
      </c>
      <c r="G933" s="3" t="s">
        <v>90</v>
      </c>
      <c r="H933" s="2" t="s">
        <v>22</v>
      </c>
      <c r="I933" s="2" t="s">
        <v>2434</v>
      </c>
      <c r="J933" s="3" t="str">
        <f>HYPERLINK("https://www.boe.es/gazeta/dias/1830/02/06/pdfs/GMD-1830-16.pdf#page=4","Abrir facsímil")</f>
        <v>Abrir facsímil</v>
      </c>
      <c r="K933" s="3" t="s">
        <v>24</v>
      </c>
    </row>
    <row r="934" spans="1:11" ht="42" customHeight="1">
      <c r="A934" s="2" t="s">
        <v>2433</v>
      </c>
      <c r="B934" s="2" t="s">
        <v>2433</v>
      </c>
      <c r="C934" s="2" t="s">
        <v>27</v>
      </c>
      <c r="D934" s="2" t="s">
        <v>18</v>
      </c>
      <c r="E934" s="5" t="s">
        <v>939</v>
      </c>
      <c r="F934" s="3" t="s">
        <v>940</v>
      </c>
      <c r="G934" s="3" t="s">
        <v>1376</v>
      </c>
      <c r="H934" s="2" t="s">
        <v>22</v>
      </c>
      <c r="I934" s="2" t="s">
        <v>2435</v>
      </c>
      <c r="J934" s="3" t="str">
        <f>HYPERLINK("https://www.boe.es/gazeta/dias/1830/02/09/pdfs/GMD-1830-17.pdf#page=4","Abrir facsímil")</f>
        <v>Abrir facsímil</v>
      </c>
      <c r="K934" s="3" t="s">
        <v>24</v>
      </c>
    </row>
    <row r="935" spans="1:11" ht="42" customHeight="1">
      <c r="A935" s="2" t="s">
        <v>2433</v>
      </c>
      <c r="B935" s="2" t="s">
        <v>2433</v>
      </c>
      <c r="C935" s="2" t="s">
        <v>109</v>
      </c>
      <c r="D935" s="2" t="s">
        <v>18</v>
      </c>
      <c r="E935" s="5" t="s">
        <v>479</v>
      </c>
      <c r="F935" s="3" t="s">
        <v>480</v>
      </c>
      <c r="G935" s="3" t="s">
        <v>21</v>
      </c>
      <c r="H935" s="2" t="s">
        <v>22</v>
      </c>
      <c r="I935" s="2" t="s">
        <v>2436</v>
      </c>
      <c r="J935" s="3" t="str">
        <f>HYPERLINK("https://www.boe.es/gazeta/dias/1830/03/25/pdfs/GMD-1830-36.pdf#page=3","Abrir facsímil")</f>
        <v>Abrir facsímil</v>
      </c>
      <c r="K935" s="3" t="s">
        <v>24</v>
      </c>
    </row>
    <row r="936" spans="1:11" ht="42" customHeight="1">
      <c r="A936" s="2" t="s">
        <v>2433</v>
      </c>
      <c r="B936" s="2" t="s">
        <v>2433</v>
      </c>
      <c r="C936" s="2" t="s">
        <v>17</v>
      </c>
      <c r="D936" s="2" t="s">
        <v>18</v>
      </c>
      <c r="E936" s="5" t="s">
        <v>499</v>
      </c>
      <c r="F936" s="3" t="s">
        <v>500</v>
      </c>
      <c r="G936" s="3" t="s">
        <v>30</v>
      </c>
      <c r="H936" s="2" t="s">
        <v>22</v>
      </c>
      <c r="I936" s="2" t="s">
        <v>2437</v>
      </c>
      <c r="J936" s="3" t="str">
        <f>HYPERLINK("https://www.boe.es/gazeta/dias/1830/04/03/pdfs/GMD-1830-40.pdf#page=2","Abrir facsímil")</f>
        <v>Abrir facsímil</v>
      </c>
      <c r="K936" s="3" t="s">
        <v>24</v>
      </c>
    </row>
    <row r="937" spans="1:11" ht="42" customHeight="1">
      <c r="A937" s="2" t="s">
        <v>2433</v>
      </c>
      <c r="B937" s="2" t="s">
        <v>2433</v>
      </c>
      <c r="C937" s="2" t="s">
        <v>43</v>
      </c>
      <c r="D937" s="2" t="s">
        <v>44</v>
      </c>
      <c r="E937" s="5" t="s">
        <v>56</v>
      </c>
      <c r="F937" s="3" t="s">
        <v>57</v>
      </c>
      <c r="G937" s="3" t="s">
        <v>90</v>
      </c>
      <c r="H937" s="2" t="s">
        <v>22</v>
      </c>
      <c r="I937" s="2" t="s">
        <v>2438</v>
      </c>
      <c r="J937" s="3" t="str">
        <f>HYPERLINK("https://www.boe.es/gazeta/dias/1830/06/19/pdfs/GMD-1830-74.pdf#page=4","Abrir facsímil")</f>
        <v>Abrir facsímil</v>
      </c>
      <c r="K937" s="3" t="s">
        <v>24</v>
      </c>
    </row>
    <row r="938" spans="1:11" ht="42" customHeight="1">
      <c r="A938" s="2" t="s">
        <v>2433</v>
      </c>
      <c r="B938" s="2" t="s">
        <v>2433</v>
      </c>
      <c r="C938" s="2" t="s">
        <v>27</v>
      </c>
      <c r="D938" s="2" t="s">
        <v>18</v>
      </c>
      <c r="E938" s="5" t="s">
        <v>431</v>
      </c>
      <c r="F938" s="3" t="s">
        <v>432</v>
      </c>
      <c r="G938" s="3" t="s">
        <v>21</v>
      </c>
      <c r="H938" s="2" t="s">
        <v>22</v>
      </c>
      <c r="I938" s="2" t="s">
        <v>2439</v>
      </c>
      <c r="J938" s="3" t="str">
        <f>HYPERLINK("https://www.boe.es/gazeta/dias/1830/06/24/pdfs/GMD-1830-76.pdf#page=3","Abrir facsímil")</f>
        <v>Abrir facsímil</v>
      </c>
      <c r="K938" s="3" t="s">
        <v>24</v>
      </c>
    </row>
    <row r="939" spans="1:11" ht="42" customHeight="1">
      <c r="A939" s="2" t="s">
        <v>2433</v>
      </c>
      <c r="B939" s="2" t="s">
        <v>2433</v>
      </c>
      <c r="C939" s="2" t="s">
        <v>36</v>
      </c>
      <c r="D939" s="2" t="s">
        <v>37</v>
      </c>
      <c r="E939" s="5" t="s">
        <v>1119</v>
      </c>
      <c r="F939" s="3" t="s">
        <v>1120</v>
      </c>
      <c r="G939" s="3" t="s">
        <v>21</v>
      </c>
      <c r="H939" s="2" t="s">
        <v>22</v>
      </c>
      <c r="I939" s="2" t="s">
        <v>2440</v>
      </c>
      <c r="J939" s="3" t="str">
        <f>HYPERLINK("https://www.boe.es/gazeta/dias/1830/11/20/pdfs/GMD-1830-141.pdf#page=3","Abrir facsímil")</f>
        <v>Abrir facsímil</v>
      </c>
      <c r="K939" s="3" t="s">
        <v>24</v>
      </c>
    </row>
    <row r="940" spans="1:11" ht="42" customHeight="1">
      <c r="A940" s="2" t="s">
        <v>2433</v>
      </c>
      <c r="B940" s="2" t="s">
        <v>2433</v>
      </c>
      <c r="C940" s="2" t="s">
        <v>17</v>
      </c>
      <c r="D940" s="2" t="s">
        <v>18</v>
      </c>
      <c r="E940" s="5" t="s">
        <v>1639</v>
      </c>
      <c r="F940" s="3" t="s">
        <v>1640</v>
      </c>
      <c r="G940" s="3" t="s">
        <v>90</v>
      </c>
      <c r="H940" s="2" t="s">
        <v>22</v>
      </c>
      <c r="I940" s="2" t="s">
        <v>2441</v>
      </c>
      <c r="J940" s="3" t="str">
        <f>HYPERLINK("https://www.boe.es/gazeta/dias/1830/12/16/pdfs/GMD-1830-153.pdf#page=4","Abrir facsímil")</f>
        <v>Abrir facsímil</v>
      </c>
      <c r="K940" s="3" t="s">
        <v>24</v>
      </c>
    </row>
    <row r="941" spans="1:11" ht="42" customHeight="1">
      <c r="A941" s="2" t="s">
        <v>2442</v>
      </c>
      <c r="B941" s="2" t="s">
        <v>2443</v>
      </c>
      <c r="C941" s="2" t="s">
        <v>27</v>
      </c>
      <c r="D941" s="2" t="s">
        <v>18</v>
      </c>
      <c r="E941" s="5" t="s">
        <v>637</v>
      </c>
      <c r="F941" s="3" t="s">
        <v>638</v>
      </c>
      <c r="G941" s="3" t="s">
        <v>21</v>
      </c>
      <c r="H941" s="2" t="s">
        <v>22</v>
      </c>
      <c r="I941" s="2" t="s">
        <v>2444</v>
      </c>
      <c r="J941" s="3" t="str">
        <f>HYPERLINK("https://www.boe.es/gazeta/dias/1830/08/28/pdfs/GMD-1830-104.pdf#page=3","Abrir facsímil")</f>
        <v>Abrir facsímil</v>
      </c>
      <c r="K941" s="3" t="s">
        <v>24</v>
      </c>
    </row>
    <row r="942" spans="1:11" ht="42" customHeight="1">
      <c r="A942" s="2" t="s">
        <v>2445</v>
      </c>
      <c r="B942" s="2" t="s">
        <v>2445</v>
      </c>
      <c r="C942" s="2" t="s">
        <v>43</v>
      </c>
      <c r="D942" s="2" t="s">
        <v>44</v>
      </c>
      <c r="E942" s="5" t="s">
        <v>969</v>
      </c>
      <c r="F942" s="3" t="s">
        <v>970</v>
      </c>
      <c r="G942" s="3" t="s">
        <v>21</v>
      </c>
      <c r="H942" s="2" t="s">
        <v>22</v>
      </c>
      <c r="I942" s="2" t="s">
        <v>2446</v>
      </c>
      <c r="J942" s="3" t="str">
        <f>HYPERLINK("https://www.boe.es/gazeta/dias/1830/10/12/pdfs/GMD-1830-123.pdf#page=3","Abrir facsímil")</f>
        <v>Abrir facsímil</v>
      </c>
      <c r="K942" s="3" t="s">
        <v>24</v>
      </c>
    </row>
    <row r="943" spans="1:11" ht="42" customHeight="1">
      <c r="A943" s="2" t="s">
        <v>2447</v>
      </c>
      <c r="B943" s="2" t="s">
        <v>2447</v>
      </c>
      <c r="C943" s="2" t="s">
        <v>109</v>
      </c>
      <c r="D943" s="2" t="s">
        <v>18</v>
      </c>
      <c r="E943" s="5" t="s">
        <v>166</v>
      </c>
      <c r="F943" s="3" t="s">
        <v>167</v>
      </c>
      <c r="G943" s="3" t="s">
        <v>90</v>
      </c>
      <c r="H943" s="2" t="s">
        <v>22</v>
      </c>
      <c r="I943" s="2" t="s">
        <v>2448</v>
      </c>
      <c r="J943" s="3" t="str">
        <f>HYPERLINK("https://www.boe.es/gazeta/dias/1830/12/23/pdfs/GMD-1830-156.pdf#page=4","Abrir facsímil")</f>
        <v>Abrir facsímil</v>
      </c>
      <c r="K943" s="3" t="s">
        <v>24</v>
      </c>
    </row>
    <row r="944" spans="1:11" ht="42" customHeight="1">
      <c r="A944" s="2" t="s">
        <v>2449</v>
      </c>
      <c r="B944" s="2" t="s">
        <v>2450</v>
      </c>
      <c r="C944" s="2" t="s">
        <v>43</v>
      </c>
      <c r="D944" s="2" t="s">
        <v>44</v>
      </c>
      <c r="E944" s="5" t="s">
        <v>352</v>
      </c>
      <c r="F944" s="3" t="s">
        <v>353</v>
      </c>
      <c r="G944" s="3" t="s">
        <v>90</v>
      </c>
      <c r="H944" s="2" t="s">
        <v>31</v>
      </c>
      <c r="I944" s="2" t="s">
        <v>2451</v>
      </c>
      <c r="J944" s="3" t="str">
        <f>HYPERLINK("https://www.boe.es/gazeta/dias/1830/04/10/pdfs/GMD-1830-43.pdf#page=4","Abrir facsímil")</f>
        <v>Abrir facsímil</v>
      </c>
      <c r="K944" s="3" t="s">
        <v>33</v>
      </c>
    </row>
    <row r="945" spans="1:11" ht="42" customHeight="1">
      <c r="A945" s="2" t="s">
        <v>2452</v>
      </c>
      <c r="B945" s="2" t="s">
        <v>2453</v>
      </c>
      <c r="C945" s="2" t="s">
        <v>36</v>
      </c>
      <c r="D945" s="2" t="s">
        <v>37</v>
      </c>
      <c r="E945" s="5" t="s">
        <v>408</v>
      </c>
      <c r="F945" s="3" t="s">
        <v>409</v>
      </c>
      <c r="G945" s="3" t="s">
        <v>90</v>
      </c>
      <c r="H945" s="2" t="s">
        <v>22</v>
      </c>
      <c r="I945" s="2" t="s">
        <v>2454</v>
      </c>
      <c r="J945" s="3" t="str">
        <f>HYPERLINK("https://www.boe.es/gazeta/dias/1830/11/23/pdfs/GMD-1830-143.pdf#page=4","Abrir facsímil")</f>
        <v>Abrir facsímil</v>
      </c>
      <c r="K945" s="3" t="s">
        <v>24</v>
      </c>
    </row>
    <row r="946" spans="1:11" ht="42" customHeight="1">
      <c r="A946" s="2" t="s">
        <v>2455</v>
      </c>
      <c r="B946" s="2" t="s">
        <v>2456</v>
      </c>
      <c r="C946" s="2" t="s">
        <v>36</v>
      </c>
      <c r="D946" s="2" t="s">
        <v>37</v>
      </c>
      <c r="E946" s="5" t="s">
        <v>2457</v>
      </c>
      <c r="F946" s="3" t="s">
        <v>2458</v>
      </c>
      <c r="G946" s="3" t="s">
        <v>30</v>
      </c>
      <c r="H946" s="2" t="s">
        <v>22</v>
      </c>
      <c r="I946" s="2" t="s">
        <v>2459</v>
      </c>
      <c r="J946" s="3" t="str">
        <f>HYPERLINK("https://www.boe.es/gazeta/dias/1830/07/24/pdfs/GMD-1830-89.pdf#page=2","Abrir facsímil")</f>
        <v>Abrir facsímil</v>
      </c>
      <c r="K946" s="3" t="s">
        <v>24</v>
      </c>
    </row>
    <row r="947" spans="1:11" ht="42" customHeight="1">
      <c r="A947" s="2" t="s">
        <v>2460</v>
      </c>
      <c r="B947" s="2" t="s">
        <v>2461</v>
      </c>
      <c r="C947" s="2" t="s">
        <v>36</v>
      </c>
      <c r="D947" s="2" t="s">
        <v>37</v>
      </c>
      <c r="E947" s="5" t="s">
        <v>133</v>
      </c>
      <c r="F947" s="3" t="s">
        <v>134</v>
      </c>
      <c r="G947" s="3" t="s">
        <v>30</v>
      </c>
      <c r="H947" s="2" t="s">
        <v>22</v>
      </c>
      <c r="I947" s="2" t="s">
        <v>2462</v>
      </c>
      <c r="J947" s="3" t="str">
        <f>HYPERLINK("https://www.boe.es/gazeta/dias/1830/10/19/pdfs/GMD-1830-126.pdf#page=2","Abrir facsímil")</f>
        <v>Abrir facsímil</v>
      </c>
      <c r="K947" s="3" t="s">
        <v>24</v>
      </c>
    </row>
    <row r="948" spans="1:11" ht="42" customHeight="1">
      <c r="A948" s="2" t="s">
        <v>2463</v>
      </c>
      <c r="B948" s="2" t="s">
        <v>2464</v>
      </c>
      <c r="C948" s="2" t="s">
        <v>27</v>
      </c>
      <c r="D948" s="2" t="s">
        <v>18</v>
      </c>
      <c r="E948" s="5" t="s">
        <v>281</v>
      </c>
      <c r="F948" s="3" t="s">
        <v>282</v>
      </c>
      <c r="G948" s="3" t="s">
        <v>90</v>
      </c>
      <c r="H948" s="2" t="s">
        <v>22</v>
      </c>
      <c r="I948" s="2" t="s">
        <v>2465</v>
      </c>
      <c r="J948" s="3" t="str">
        <f>HYPERLINK("https://www.boe.es/gazeta/dias/1830/06/26/pdfs/GMD-1830-77.pdf#page=4","Abrir facsímil")</f>
        <v>Abrir facsímil</v>
      </c>
      <c r="K948" s="3" t="s">
        <v>24</v>
      </c>
    </row>
    <row r="949" spans="1:11" ht="42" customHeight="1">
      <c r="A949" s="2" t="s">
        <v>2466</v>
      </c>
      <c r="B949" s="2" t="s">
        <v>2466</v>
      </c>
      <c r="C949" s="2" t="s">
        <v>43</v>
      </c>
      <c r="D949" s="2" t="s">
        <v>44</v>
      </c>
      <c r="E949" s="5" t="s">
        <v>532</v>
      </c>
      <c r="F949" s="3" t="s">
        <v>533</v>
      </c>
      <c r="G949" s="3" t="s">
        <v>90</v>
      </c>
      <c r="H949" s="2" t="s">
        <v>22</v>
      </c>
      <c r="I949" s="2" t="s">
        <v>2467</v>
      </c>
      <c r="J949" s="3" t="str">
        <f>HYPERLINK("https://www.boe.es/gazeta/dias/1830/01/19/pdfs/GMD-1830-8.pdf#page=4","Abrir facsímil")</f>
        <v>Abrir facsímil</v>
      </c>
      <c r="K949" s="3" t="s">
        <v>24</v>
      </c>
    </row>
    <row r="950" spans="1:11" ht="42" customHeight="1">
      <c r="A950" s="2" t="s">
        <v>2466</v>
      </c>
      <c r="B950" s="2" t="s">
        <v>2466</v>
      </c>
      <c r="C950" s="2" t="s">
        <v>36</v>
      </c>
      <c r="D950" s="2" t="s">
        <v>37</v>
      </c>
      <c r="E950" s="5" t="s">
        <v>191</v>
      </c>
      <c r="F950" s="3" t="s">
        <v>192</v>
      </c>
      <c r="G950" s="3" t="s">
        <v>90</v>
      </c>
      <c r="H950" s="2" t="s">
        <v>22</v>
      </c>
      <c r="I950" s="2" t="s">
        <v>2468</v>
      </c>
      <c r="J950" s="3" t="str">
        <f>HYPERLINK("https://www.boe.es/gazeta/dias/1830/01/21/pdfs/GMD-1830-9.pdf#page=4","Abrir facsímil")</f>
        <v>Abrir facsímil</v>
      </c>
      <c r="K950" s="3" t="s">
        <v>24</v>
      </c>
    </row>
    <row r="951" spans="1:11" ht="42" customHeight="1">
      <c r="A951" s="2" t="s">
        <v>2466</v>
      </c>
      <c r="B951" s="2" t="s">
        <v>2466</v>
      </c>
      <c r="C951" s="2" t="s">
        <v>17</v>
      </c>
      <c r="D951" s="2" t="s">
        <v>18</v>
      </c>
      <c r="E951" s="5" t="s">
        <v>514</v>
      </c>
      <c r="F951" s="3" t="s">
        <v>515</v>
      </c>
      <c r="G951" s="3" t="s">
        <v>311</v>
      </c>
      <c r="H951" s="2" t="s">
        <v>22</v>
      </c>
      <c r="I951" s="2" t="s">
        <v>2469</v>
      </c>
      <c r="J951" s="3" t="str">
        <f>HYPERLINK("https://www.boe.es/gazeta/dias/1830/01/26/pdfs/GMD-1830-11.pdf#page=8","Abrir facsímil")</f>
        <v>Abrir facsímil</v>
      </c>
      <c r="K951" s="3" t="s">
        <v>24</v>
      </c>
    </row>
    <row r="952" spans="1:11" ht="42" customHeight="1">
      <c r="A952" s="2" t="s">
        <v>2466</v>
      </c>
      <c r="B952" s="2" t="s">
        <v>2466</v>
      </c>
      <c r="C952" s="2" t="s">
        <v>36</v>
      </c>
      <c r="D952" s="2" t="s">
        <v>37</v>
      </c>
      <c r="E952" s="5" t="s">
        <v>383</v>
      </c>
      <c r="F952" s="3" t="s">
        <v>384</v>
      </c>
      <c r="G952" s="3" t="s">
        <v>90</v>
      </c>
      <c r="H952" s="2" t="s">
        <v>22</v>
      </c>
      <c r="I952" s="2" t="s">
        <v>2470</v>
      </c>
      <c r="J952" s="3" t="str">
        <f>HYPERLINK("https://www.boe.es/gazeta/dias/1830/06/12/pdfs/GMD-1830-71.pdf#page=4","Abrir facsímil")</f>
        <v>Abrir facsímil</v>
      </c>
      <c r="K952" s="3" t="s">
        <v>24</v>
      </c>
    </row>
    <row r="953" spans="1:11" ht="42" customHeight="1">
      <c r="A953" s="2" t="s">
        <v>2466</v>
      </c>
      <c r="B953" s="2" t="s">
        <v>2466</v>
      </c>
      <c r="C953" s="2" t="s">
        <v>17</v>
      </c>
      <c r="D953" s="2" t="s">
        <v>18</v>
      </c>
      <c r="E953" s="5" t="s">
        <v>92</v>
      </c>
      <c r="F953" s="3" t="s">
        <v>93</v>
      </c>
      <c r="G953" s="3" t="s">
        <v>52</v>
      </c>
      <c r="H953" s="2" t="s">
        <v>22</v>
      </c>
      <c r="I953" s="2" t="s">
        <v>2471</v>
      </c>
      <c r="J953" s="3" t="str">
        <f>HYPERLINK("https://www.boe.es/gazeta/dias/1830/06/15/pdfs/GMD-1830-72.pdf#page=1","Abrir facsímil")</f>
        <v>Abrir facsímil</v>
      </c>
      <c r="K953" s="3" t="s">
        <v>24</v>
      </c>
    </row>
    <row r="954" spans="1:11" ht="42" customHeight="1">
      <c r="A954" s="2" t="s">
        <v>2466</v>
      </c>
      <c r="B954" s="2" t="s">
        <v>2466</v>
      </c>
      <c r="C954" s="2" t="s">
        <v>43</v>
      </c>
      <c r="D954" s="2" t="s">
        <v>44</v>
      </c>
      <c r="E954" s="5" t="s">
        <v>50</v>
      </c>
      <c r="F954" s="3" t="s">
        <v>51</v>
      </c>
      <c r="G954" s="3" t="s">
        <v>21</v>
      </c>
      <c r="H954" s="2" t="s">
        <v>22</v>
      </c>
      <c r="I954" s="2" t="s">
        <v>2472</v>
      </c>
      <c r="J954" s="3" t="str">
        <f>HYPERLINK("https://www.boe.es/gazeta/dias/1830/07/27/pdfs/GMD-1830-90.pdf#page=3","Abrir facsímil")</f>
        <v>Abrir facsímil</v>
      </c>
      <c r="K954" s="3" t="s">
        <v>24</v>
      </c>
    </row>
    <row r="955" spans="1:11" ht="42" customHeight="1">
      <c r="A955" s="2" t="s">
        <v>2466</v>
      </c>
      <c r="B955" s="2" t="s">
        <v>2466</v>
      </c>
      <c r="C955" s="2" t="s">
        <v>109</v>
      </c>
      <c r="D955" s="2" t="s">
        <v>18</v>
      </c>
      <c r="E955" s="5" t="s">
        <v>969</v>
      </c>
      <c r="F955" s="3" t="s">
        <v>970</v>
      </c>
      <c r="G955" s="3" t="s">
        <v>52</v>
      </c>
      <c r="H955" s="2" t="s">
        <v>22</v>
      </c>
      <c r="I955" s="2" t="s">
        <v>2473</v>
      </c>
      <c r="J955" s="3" t="str">
        <f>HYPERLINK("https://www.boe.es/gazeta/dias/1830/10/12/pdfs/GMD-1830-123.pdf#page=1","Abrir facsímil")</f>
        <v>Abrir facsímil</v>
      </c>
      <c r="K955" s="3" t="s">
        <v>24</v>
      </c>
    </row>
    <row r="956" spans="1:11" ht="42" customHeight="1">
      <c r="A956" s="2" t="s">
        <v>2466</v>
      </c>
      <c r="B956" s="2" t="s">
        <v>2466</v>
      </c>
      <c r="C956" s="2" t="s">
        <v>36</v>
      </c>
      <c r="D956" s="2" t="s">
        <v>37</v>
      </c>
      <c r="E956" s="5" t="s">
        <v>426</v>
      </c>
      <c r="F956" s="3" t="s">
        <v>427</v>
      </c>
      <c r="G956" s="3" t="s">
        <v>21</v>
      </c>
      <c r="H956" s="2" t="s">
        <v>22</v>
      </c>
      <c r="I956" s="2" t="s">
        <v>2474</v>
      </c>
      <c r="J956" s="3" t="str">
        <f>HYPERLINK("https://www.boe.es/gazeta/dias/1830/10/21/pdfs/GMD-1830-127.pdf#page=3","Abrir facsímil")</f>
        <v>Abrir facsímil</v>
      </c>
      <c r="K956" s="3" t="s">
        <v>24</v>
      </c>
    </row>
    <row r="957" spans="1:11" ht="42" customHeight="1">
      <c r="A957" s="2" t="s">
        <v>2466</v>
      </c>
      <c r="B957" s="2" t="s">
        <v>2466</v>
      </c>
      <c r="C957" s="2" t="s">
        <v>36</v>
      </c>
      <c r="D957" s="2" t="s">
        <v>37</v>
      </c>
      <c r="E957" s="5" t="s">
        <v>989</v>
      </c>
      <c r="F957" s="3" t="s">
        <v>990</v>
      </c>
      <c r="G957" s="3" t="s">
        <v>30</v>
      </c>
      <c r="H957" s="2" t="s">
        <v>22</v>
      </c>
      <c r="I957" s="2" t="s">
        <v>2475</v>
      </c>
      <c r="J957" s="3" t="str">
        <f>HYPERLINK("https://www.boe.es/gazeta/dias/1830/10/26/pdfs/GMD-1830-129.pdf#page=2","Abrir facsímil")</f>
        <v>Abrir facsímil</v>
      </c>
      <c r="K957" s="3" t="s">
        <v>24</v>
      </c>
    </row>
    <row r="958" spans="1:11" ht="42" customHeight="1">
      <c r="A958" s="2" t="s">
        <v>2466</v>
      </c>
      <c r="B958" s="2" t="s">
        <v>2466</v>
      </c>
      <c r="C958" s="2" t="s">
        <v>36</v>
      </c>
      <c r="D958" s="2" t="s">
        <v>37</v>
      </c>
      <c r="E958" s="5" t="s">
        <v>491</v>
      </c>
      <c r="F958" s="3" t="s">
        <v>492</v>
      </c>
      <c r="G958" s="3" t="s">
        <v>52</v>
      </c>
      <c r="H958" s="2" t="s">
        <v>22</v>
      </c>
      <c r="I958" s="2" t="s">
        <v>2476</v>
      </c>
      <c r="J958" s="3" t="str">
        <f>HYPERLINK("https://www.boe.es/gazeta/dias/1830/11/13/pdfs/GMD-1830-138.pdf#page=1","Abrir facsímil")</f>
        <v>Abrir facsímil</v>
      </c>
      <c r="K958" s="3" t="s">
        <v>24</v>
      </c>
    </row>
    <row r="959" spans="1:11" ht="42" customHeight="1">
      <c r="A959" s="2" t="s">
        <v>2466</v>
      </c>
      <c r="B959" s="2" t="s">
        <v>2466</v>
      </c>
      <c r="C959" s="2" t="s">
        <v>36</v>
      </c>
      <c r="D959" s="2" t="s">
        <v>37</v>
      </c>
      <c r="E959" s="5" t="s">
        <v>28</v>
      </c>
      <c r="F959" s="3" t="s">
        <v>29</v>
      </c>
      <c r="G959" s="3" t="s">
        <v>52</v>
      </c>
      <c r="H959" s="2" t="s">
        <v>22</v>
      </c>
      <c r="I959" s="2" t="s">
        <v>2477</v>
      </c>
      <c r="J959" s="3" t="str">
        <f>HYPERLINK("https://www.boe.es/gazeta/dias/1830/12/28/pdfs/GMD-1830-158.pdf#page=1","Abrir facsímil")</f>
        <v>Abrir facsímil</v>
      </c>
      <c r="K959" s="3" t="s">
        <v>24</v>
      </c>
    </row>
    <row r="960" spans="1:11" ht="42" customHeight="1">
      <c r="A960" s="2" t="s">
        <v>2478</v>
      </c>
      <c r="B960" s="2" t="s">
        <v>2478</v>
      </c>
      <c r="C960" s="2" t="s">
        <v>36</v>
      </c>
      <c r="D960" s="2" t="s">
        <v>37</v>
      </c>
      <c r="E960" s="5" t="s">
        <v>1062</v>
      </c>
      <c r="F960" s="3" t="s">
        <v>1063</v>
      </c>
      <c r="G960" s="3" t="s">
        <v>311</v>
      </c>
      <c r="H960" s="2" t="s">
        <v>22</v>
      </c>
      <c r="I960" s="2" t="s">
        <v>2479</v>
      </c>
      <c r="J960" s="3" t="str">
        <f>HYPERLINK("https://www.boe.es/gazeta/dias/1830/08/14/pdfs/GMD-1830-98.pdf#page=8","Abrir facsímil")</f>
        <v>Abrir facsímil</v>
      </c>
      <c r="K960" s="3" t="s">
        <v>24</v>
      </c>
    </row>
    <row r="961" spans="1:11" ht="42" customHeight="1">
      <c r="A961" s="2" t="s">
        <v>2480</v>
      </c>
      <c r="B961" s="2" t="s">
        <v>2481</v>
      </c>
      <c r="C961" s="2" t="s">
        <v>36</v>
      </c>
      <c r="D961" s="2" t="s">
        <v>37</v>
      </c>
      <c r="E961" s="5" t="s">
        <v>426</v>
      </c>
      <c r="F961" s="3" t="s">
        <v>427</v>
      </c>
      <c r="G961" s="3" t="s">
        <v>21</v>
      </c>
      <c r="H961" s="2" t="s">
        <v>31</v>
      </c>
      <c r="I961" s="2" t="s">
        <v>2482</v>
      </c>
      <c r="J961" s="3" t="str">
        <f>HYPERLINK("https://www.boe.es/gazeta/dias/1830/10/21/pdfs/GMD-1830-127.pdf#page=3","Abrir facsímil")</f>
        <v>Abrir facsímil</v>
      </c>
      <c r="K961" s="3" t="s">
        <v>33</v>
      </c>
    </row>
    <row r="962" spans="1:11" ht="42" customHeight="1">
      <c r="A962" s="2" t="s">
        <v>2483</v>
      </c>
      <c r="B962" s="2" t="s">
        <v>2483</v>
      </c>
      <c r="C962" s="2" t="s">
        <v>17</v>
      </c>
      <c r="D962" s="2" t="s">
        <v>18</v>
      </c>
      <c r="E962" s="5" t="s">
        <v>580</v>
      </c>
      <c r="F962" s="3" t="s">
        <v>581</v>
      </c>
      <c r="G962" s="3" t="s">
        <v>90</v>
      </c>
      <c r="H962" s="2" t="s">
        <v>22</v>
      </c>
      <c r="I962" s="2" t="s">
        <v>2484</v>
      </c>
      <c r="J962" s="3" t="str">
        <f>HYPERLINK("https://www.boe.es/gazeta/dias/1830/09/30/pdfs/GMD-1830-118.pdf#page=4","Abrir facsímil")</f>
        <v>Abrir facsímil</v>
      </c>
      <c r="K962" s="3" t="s">
        <v>24</v>
      </c>
    </row>
    <row r="963" spans="1:11" ht="42" customHeight="1">
      <c r="A963" s="2" t="s">
        <v>2485</v>
      </c>
      <c r="B963" s="2" t="s">
        <v>2485</v>
      </c>
      <c r="C963" s="2" t="s">
        <v>17</v>
      </c>
      <c r="D963" s="2" t="s">
        <v>18</v>
      </c>
      <c r="E963" s="5" t="s">
        <v>594</v>
      </c>
      <c r="F963" s="3" t="s">
        <v>595</v>
      </c>
      <c r="G963" s="3" t="s">
        <v>90</v>
      </c>
      <c r="H963" s="2" t="s">
        <v>22</v>
      </c>
      <c r="I963" s="2" t="s">
        <v>2486</v>
      </c>
      <c r="J963" s="3" t="str">
        <f>HYPERLINK("https://www.boe.es/gazeta/dias/1830/10/28/pdfs/GMD-1830-130.pdf#page=4","Abrir facsímil")</f>
        <v>Abrir facsímil</v>
      </c>
      <c r="K963" s="3" t="s">
        <v>24</v>
      </c>
    </row>
    <row r="964" spans="1:11" ht="42" customHeight="1">
      <c r="A964" s="2" t="s">
        <v>2487</v>
      </c>
      <c r="B964" s="2" t="s">
        <v>2488</v>
      </c>
      <c r="C964" s="2" t="s">
        <v>17</v>
      </c>
      <c r="D964" s="2" t="s">
        <v>18</v>
      </c>
      <c r="E964" s="5" t="s">
        <v>185</v>
      </c>
      <c r="F964" s="3" t="s">
        <v>186</v>
      </c>
      <c r="G964" s="3" t="s">
        <v>206</v>
      </c>
      <c r="H964" s="2" t="s">
        <v>22</v>
      </c>
      <c r="I964" s="2" t="s">
        <v>2489</v>
      </c>
      <c r="J964" s="3" t="str">
        <f>HYPERLINK("https://www.boe.es/gazeta/dias/1830/01/12/pdfs/GMD-1830-5.pdf#page=4","Abrir facsímil")</f>
        <v>Abrir facsímil</v>
      </c>
      <c r="K964" s="3" t="s">
        <v>24</v>
      </c>
    </row>
    <row r="965" spans="1:11" ht="42" customHeight="1">
      <c r="A965" s="2" t="s">
        <v>2490</v>
      </c>
      <c r="B965" s="2" t="s">
        <v>2491</v>
      </c>
      <c r="C965" s="2" t="s">
        <v>36</v>
      </c>
      <c r="D965" s="2" t="s">
        <v>37</v>
      </c>
      <c r="E965" s="5" t="s">
        <v>624</v>
      </c>
      <c r="F965" s="3" t="s">
        <v>625</v>
      </c>
      <c r="G965" s="3" t="s">
        <v>90</v>
      </c>
      <c r="H965" s="2" t="s">
        <v>31</v>
      </c>
      <c r="I965" s="2" t="s">
        <v>2492</v>
      </c>
      <c r="J965" s="3" t="str">
        <f>HYPERLINK("https://www.boe.es/gazeta/dias/1830/09/09/pdfs/GMD-1830-109.pdf#page=4","Abrir facsímil")</f>
        <v>Abrir facsímil</v>
      </c>
      <c r="K965" s="3" t="s">
        <v>33</v>
      </c>
    </row>
    <row r="966" spans="1:11" ht="42" customHeight="1">
      <c r="A966" s="2" t="s">
        <v>2493</v>
      </c>
      <c r="B966" s="2" t="s">
        <v>2493</v>
      </c>
      <c r="C966" s="2" t="s">
        <v>36</v>
      </c>
      <c r="D966" s="2" t="s">
        <v>37</v>
      </c>
      <c r="E966" s="5" t="s">
        <v>612</v>
      </c>
      <c r="F966" s="3" t="s">
        <v>613</v>
      </c>
      <c r="G966" s="3" t="s">
        <v>21</v>
      </c>
      <c r="H966" s="2" t="s">
        <v>22</v>
      </c>
      <c r="I966" s="2" t="s">
        <v>2494</v>
      </c>
      <c r="J966" s="3" t="str">
        <f>HYPERLINK("https://www.boe.es/gazeta/dias/1830/09/25/pdfs/GMD-1830-116.pdf#page=3","Abrir facsímil")</f>
        <v>Abrir facsímil</v>
      </c>
      <c r="K966" s="3" t="s">
        <v>24</v>
      </c>
    </row>
    <row r="967" spans="1:11" ht="42" customHeight="1">
      <c r="A967" s="2" t="s">
        <v>2495</v>
      </c>
      <c r="B967" s="2" t="s">
        <v>2495</v>
      </c>
      <c r="C967" s="2" t="s">
        <v>36</v>
      </c>
      <c r="D967" s="2" t="s">
        <v>37</v>
      </c>
      <c r="E967" s="5" t="s">
        <v>111</v>
      </c>
      <c r="F967" s="3" t="s">
        <v>112</v>
      </c>
      <c r="G967" s="3" t="s">
        <v>30</v>
      </c>
      <c r="H967" s="2" t="s">
        <v>22</v>
      </c>
      <c r="I967" s="2" t="s">
        <v>2496</v>
      </c>
      <c r="J967" s="3" t="str">
        <f>HYPERLINK("https://www.boe.es/gazeta/dias/1830/11/16/pdfs/GMD-1830-139.pdf#page=2","Abrir facsímil")</f>
        <v>Abrir facsímil</v>
      </c>
      <c r="K967" s="3" t="s">
        <v>24</v>
      </c>
    </row>
    <row r="968" spans="1:11" ht="42" customHeight="1">
      <c r="A968" s="2" t="s">
        <v>2495</v>
      </c>
      <c r="B968" s="2" t="s">
        <v>2495</v>
      </c>
      <c r="C968" s="2" t="s">
        <v>36</v>
      </c>
      <c r="D968" s="2" t="s">
        <v>37</v>
      </c>
      <c r="E968" s="5" t="s">
        <v>170</v>
      </c>
      <c r="F968" s="3" t="s">
        <v>171</v>
      </c>
      <c r="G968" s="3" t="s">
        <v>21</v>
      </c>
      <c r="H968" s="2" t="s">
        <v>22</v>
      </c>
      <c r="I968" s="2" t="s">
        <v>2497</v>
      </c>
      <c r="J968" s="3" t="str">
        <f>HYPERLINK("https://www.boe.es/gazeta/dias/1830/12/04/pdfs/GMD-1830-148.pdf#page=3","Abrir facsímil")</f>
        <v>Abrir facsímil</v>
      </c>
      <c r="K968" s="3" t="s">
        <v>24</v>
      </c>
    </row>
    <row r="969" spans="1:11" ht="42" customHeight="1">
      <c r="A969" s="2" t="s">
        <v>2498</v>
      </c>
      <c r="B969" s="2" t="s">
        <v>2498</v>
      </c>
      <c r="C969" s="2" t="s">
        <v>36</v>
      </c>
      <c r="D969" s="2" t="s">
        <v>37</v>
      </c>
      <c r="E969" s="5" t="s">
        <v>464</v>
      </c>
      <c r="F969" s="3" t="s">
        <v>465</v>
      </c>
      <c r="G969" s="3" t="s">
        <v>52</v>
      </c>
      <c r="H969" s="2" t="s">
        <v>22</v>
      </c>
      <c r="I969" s="2" t="s">
        <v>2499</v>
      </c>
      <c r="J969" s="3" t="str">
        <f>HYPERLINK("https://www.boe.es/gazeta/dias/1830/11/11/pdfs/GMD-1830-137.pdf#page=1","Abrir facsímil")</f>
        <v>Abrir facsímil</v>
      </c>
      <c r="K969" s="3" t="s">
        <v>24</v>
      </c>
    </row>
    <row r="970" spans="1:11" ht="42" customHeight="1">
      <c r="A970" s="2" t="s">
        <v>2500</v>
      </c>
      <c r="B970" s="2" t="s">
        <v>2500</v>
      </c>
      <c r="C970" s="2" t="s">
        <v>17</v>
      </c>
      <c r="D970" s="2" t="s">
        <v>18</v>
      </c>
      <c r="E970" s="5" t="s">
        <v>161</v>
      </c>
      <c r="F970" s="3" t="s">
        <v>162</v>
      </c>
      <c r="G970" s="3" t="s">
        <v>90</v>
      </c>
      <c r="H970" s="2" t="s">
        <v>22</v>
      </c>
      <c r="I970" s="2" t="s">
        <v>2501</v>
      </c>
      <c r="J970" s="3" t="str">
        <f>HYPERLINK("https://www.boe.es/gazeta/dias/1830/09/04/pdfs/GMD-1830-107.pdf#page=4","Abrir facsímil")</f>
        <v>Abrir facsímil</v>
      </c>
      <c r="K970" s="3" t="s">
        <v>24</v>
      </c>
    </row>
    <row r="971" spans="1:11" ht="42" customHeight="1">
      <c r="A971" s="2" t="s">
        <v>2502</v>
      </c>
      <c r="B971" s="2" t="s">
        <v>2503</v>
      </c>
      <c r="C971" s="2" t="s">
        <v>17</v>
      </c>
      <c r="D971" s="2" t="s">
        <v>18</v>
      </c>
      <c r="E971" s="5" t="s">
        <v>309</v>
      </c>
      <c r="F971" s="3" t="s">
        <v>310</v>
      </c>
      <c r="G971" s="3" t="s">
        <v>311</v>
      </c>
      <c r="H971" s="2" t="s">
        <v>31</v>
      </c>
      <c r="I971" s="2" t="s">
        <v>2504</v>
      </c>
      <c r="J971" s="3" t="str">
        <f>HYPERLINK("https://www.boe.es/gazeta/dias/1830/01/28/pdfs/GMD-1830-12.pdf#page=8","Abrir facsímil")</f>
        <v>Abrir facsímil</v>
      </c>
      <c r="K971" s="3" t="s">
        <v>33</v>
      </c>
    </row>
    <row r="972" spans="1:11" ht="42" customHeight="1">
      <c r="A972" s="2" t="s">
        <v>2505</v>
      </c>
      <c r="B972" s="2" t="s">
        <v>2506</v>
      </c>
      <c r="C972" s="2" t="s">
        <v>17</v>
      </c>
      <c r="D972" s="2" t="s">
        <v>18</v>
      </c>
      <c r="E972" s="5" t="s">
        <v>375</v>
      </c>
      <c r="F972" s="3" t="s">
        <v>376</v>
      </c>
      <c r="G972" s="3" t="s">
        <v>21</v>
      </c>
      <c r="H972" s="2" t="s">
        <v>22</v>
      </c>
      <c r="I972" s="2" t="s">
        <v>2507</v>
      </c>
      <c r="J972" s="3" t="str">
        <f>HYPERLINK("https://www.boe.es/gazeta/dias/1830/01/02/pdfs/GMD-1830-1.pdf#page=3","Abrir facsímil")</f>
        <v>Abrir facsímil</v>
      </c>
      <c r="K972" s="3" t="s">
        <v>24</v>
      </c>
    </row>
    <row r="973" spans="1:11" ht="42" customHeight="1">
      <c r="A973" s="2" t="s">
        <v>2508</v>
      </c>
      <c r="B973" s="2" t="s">
        <v>2509</v>
      </c>
      <c r="C973" s="2" t="s">
        <v>17</v>
      </c>
      <c r="D973" s="2" t="s">
        <v>18</v>
      </c>
      <c r="E973" s="5" t="s">
        <v>149</v>
      </c>
      <c r="F973" s="3" t="s">
        <v>150</v>
      </c>
      <c r="G973" s="3" t="s">
        <v>21</v>
      </c>
      <c r="H973" s="2" t="s">
        <v>22</v>
      </c>
      <c r="I973" s="2" t="s">
        <v>2510</v>
      </c>
      <c r="J973" s="3" t="str">
        <f>HYPERLINK("https://www.boe.es/gazeta/dias/1830/01/07/pdfs/GMD-1830-3.pdf#page=3","Abrir facsímil")</f>
        <v>Abrir facsímil</v>
      </c>
      <c r="K973" s="3" t="s">
        <v>24</v>
      </c>
    </row>
    <row r="974" spans="1:11" ht="42" customHeight="1">
      <c r="A974" s="2" t="s">
        <v>2511</v>
      </c>
      <c r="B974" s="2" t="s">
        <v>2511</v>
      </c>
      <c r="C974" s="2" t="s">
        <v>68</v>
      </c>
      <c r="D974" s="2" t="s">
        <v>18</v>
      </c>
      <c r="E974" s="5" t="s">
        <v>931</v>
      </c>
      <c r="F974" s="3" t="s">
        <v>932</v>
      </c>
      <c r="G974" s="3" t="s">
        <v>90</v>
      </c>
      <c r="H974" s="2" t="s">
        <v>22</v>
      </c>
      <c r="I974" s="2" t="s">
        <v>2512</v>
      </c>
      <c r="J974" s="3" t="str">
        <f>HYPERLINK("https://www.boe.es/gazeta/dias/1830/06/03/pdfs/GMD-1830-67.pdf#page=4","Abrir facsímil")</f>
        <v>Abrir facsímil</v>
      </c>
      <c r="K974" s="3" t="s">
        <v>24</v>
      </c>
    </row>
    <row r="975" spans="1:11" ht="42" customHeight="1">
      <c r="A975" s="2" t="s">
        <v>2513</v>
      </c>
      <c r="B975" s="2" t="s">
        <v>2514</v>
      </c>
      <c r="C975" s="2" t="s">
        <v>43</v>
      </c>
      <c r="D975" s="2" t="s">
        <v>44</v>
      </c>
      <c r="E975" s="5" t="s">
        <v>1796</v>
      </c>
      <c r="F975" s="3" t="s">
        <v>1797</v>
      </c>
      <c r="G975" s="3" t="s">
        <v>90</v>
      </c>
      <c r="H975" s="2" t="s">
        <v>22</v>
      </c>
      <c r="I975" s="2" t="s">
        <v>2515</v>
      </c>
      <c r="J975" s="3" t="str">
        <f>HYPERLINK("https://www.boe.es/gazeta/dias/1830/05/25/pdfs/GMD-1830-63.pdf#page=4","Abrir facsímil")</f>
        <v>Abrir facsímil</v>
      </c>
      <c r="K975" s="3" t="s">
        <v>24</v>
      </c>
    </row>
    <row r="976" spans="1:11" ht="42" customHeight="1">
      <c r="A976" s="2" t="s">
        <v>2516</v>
      </c>
      <c r="B976" s="2" t="s">
        <v>2517</v>
      </c>
      <c r="C976" s="2" t="s">
        <v>84</v>
      </c>
      <c r="D976" s="2" t="s">
        <v>18</v>
      </c>
      <c r="E976" s="5" t="s">
        <v>56</v>
      </c>
      <c r="F976" s="3" t="s">
        <v>57</v>
      </c>
      <c r="G976" s="3" t="s">
        <v>90</v>
      </c>
      <c r="H976" s="2" t="s">
        <v>22</v>
      </c>
      <c r="I976" s="2" t="s">
        <v>2518</v>
      </c>
      <c r="J976" s="3" t="str">
        <f>HYPERLINK("https://www.boe.es/gazeta/dias/1830/06/19/pdfs/GMD-1830-74.pdf#page=4","Abrir facsímil")</f>
        <v>Abrir facsímil</v>
      </c>
      <c r="K976" s="3" t="s">
        <v>24</v>
      </c>
    </row>
    <row r="977" spans="1:11" ht="42" customHeight="1">
      <c r="A977" s="2" t="s">
        <v>2519</v>
      </c>
      <c r="B977" s="2" t="s">
        <v>2520</v>
      </c>
      <c r="C977" s="2" t="s">
        <v>84</v>
      </c>
      <c r="D977" s="2" t="s">
        <v>18</v>
      </c>
      <c r="E977" s="5" t="s">
        <v>263</v>
      </c>
      <c r="F977" s="3" t="s">
        <v>264</v>
      </c>
      <c r="G977" s="3" t="s">
        <v>90</v>
      </c>
      <c r="H977" s="2" t="s">
        <v>22</v>
      </c>
      <c r="I977" s="2" t="s">
        <v>2521</v>
      </c>
      <c r="J977" s="3" t="str">
        <f>HYPERLINK("https://www.boe.es/gazeta/dias/1830/07/03/pdfs/GMD-1830-80.pdf#page=4","Abrir facsímil")</f>
        <v>Abrir facsímil</v>
      </c>
      <c r="K977" s="3" t="s">
        <v>24</v>
      </c>
    </row>
    <row r="978" spans="1:11" ht="42" customHeight="1">
      <c r="A978" s="2" t="s">
        <v>2522</v>
      </c>
      <c r="B978" s="2" t="s">
        <v>2523</v>
      </c>
      <c r="C978" s="2" t="s">
        <v>17</v>
      </c>
      <c r="D978" s="2" t="s">
        <v>18</v>
      </c>
      <c r="E978" s="5" t="s">
        <v>431</v>
      </c>
      <c r="F978" s="3" t="s">
        <v>432</v>
      </c>
      <c r="G978" s="3" t="s">
        <v>21</v>
      </c>
      <c r="H978" s="2" t="s">
        <v>22</v>
      </c>
      <c r="I978" s="2" t="s">
        <v>2524</v>
      </c>
      <c r="J978" s="3" t="str">
        <f>HYPERLINK("https://www.boe.es/gazeta/dias/1830/06/24/pdfs/GMD-1830-76.pdf#page=3","Abrir facsímil")</f>
        <v>Abrir facsímil</v>
      </c>
      <c r="K978" s="3" t="s">
        <v>24</v>
      </c>
    </row>
    <row r="979" spans="1:11" ht="42" customHeight="1">
      <c r="A979" s="2" t="s">
        <v>2525</v>
      </c>
      <c r="B979" s="2" t="s">
        <v>2525</v>
      </c>
      <c r="C979" s="2" t="s">
        <v>17</v>
      </c>
      <c r="D979" s="2" t="s">
        <v>18</v>
      </c>
      <c r="E979" s="5" t="s">
        <v>479</v>
      </c>
      <c r="F979" s="3" t="s">
        <v>480</v>
      </c>
      <c r="G979" s="3" t="s">
        <v>90</v>
      </c>
      <c r="H979" s="2" t="s">
        <v>22</v>
      </c>
      <c r="I979" s="2" t="s">
        <v>2526</v>
      </c>
      <c r="J979" s="3" t="str">
        <f>HYPERLINK("https://www.boe.es/gazeta/dias/1830/03/25/pdfs/GMD-1830-36.pdf#page=4","Abrir facsímil")</f>
        <v>Abrir facsímil</v>
      </c>
      <c r="K979" s="3" t="s">
        <v>24</v>
      </c>
    </row>
    <row r="980" spans="1:11" ht="42" customHeight="1">
      <c r="A980" s="2" t="s">
        <v>2527</v>
      </c>
      <c r="B980" s="2" t="s">
        <v>2527</v>
      </c>
      <c r="C980" s="2" t="s">
        <v>17</v>
      </c>
      <c r="D980" s="2" t="s">
        <v>18</v>
      </c>
      <c r="E980" s="5" t="s">
        <v>2457</v>
      </c>
      <c r="F980" s="3" t="s">
        <v>2458</v>
      </c>
      <c r="G980" s="3" t="s">
        <v>90</v>
      </c>
      <c r="H980" s="2" t="s">
        <v>22</v>
      </c>
      <c r="I980" s="2" t="s">
        <v>2528</v>
      </c>
      <c r="J980" s="3" t="str">
        <f>HYPERLINK("https://www.boe.es/gazeta/dias/1830/07/24/pdfs/GMD-1830-89.pdf#page=4","Abrir facsímil")</f>
        <v>Abrir facsímil</v>
      </c>
      <c r="K980" s="3" t="s">
        <v>24</v>
      </c>
    </row>
    <row r="981" spans="1:11" ht="42" customHeight="1">
      <c r="A981" s="2" t="s">
        <v>2529</v>
      </c>
      <c r="B981" s="2" t="s">
        <v>2530</v>
      </c>
      <c r="C981" s="2" t="s">
        <v>17</v>
      </c>
      <c r="D981" s="2" t="s">
        <v>18</v>
      </c>
      <c r="E981" s="5" t="s">
        <v>375</v>
      </c>
      <c r="F981" s="3" t="s">
        <v>376</v>
      </c>
      <c r="G981" s="3" t="s">
        <v>21</v>
      </c>
      <c r="H981" s="2" t="s">
        <v>22</v>
      </c>
      <c r="I981" s="2" t="s">
        <v>2531</v>
      </c>
      <c r="J981" s="3" t="str">
        <f>HYPERLINK("https://www.boe.es/gazeta/dias/1830/01/02/pdfs/GMD-1830-1.pdf#page=3","Abrir facsímil")</f>
        <v>Abrir facsímil</v>
      </c>
      <c r="K981" s="3" t="s">
        <v>24</v>
      </c>
    </row>
    <row r="982" spans="1:11" ht="42" customHeight="1">
      <c r="A982" s="2" t="s">
        <v>2532</v>
      </c>
      <c r="B982" s="2" t="s">
        <v>2533</v>
      </c>
      <c r="C982" s="2" t="s">
        <v>27</v>
      </c>
      <c r="D982" s="2" t="s">
        <v>18</v>
      </c>
      <c r="E982" s="5" t="s">
        <v>370</v>
      </c>
      <c r="F982" s="3" t="s">
        <v>371</v>
      </c>
      <c r="G982" s="3" t="s">
        <v>90</v>
      </c>
      <c r="H982" s="2" t="s">
        <v>22</v>
      </c>
      <c r="I982" s="2" t="s">
        <v>2534</v>
      </c>
      <c r="J982" s="3" t="str">
        <f>HYPERLINK("https://www.boe.es/gazeta/dias/1830/10/14/pdfs/GMD-1830-124.pdf#page=4","Abrir facsímil")</f>
        <v>Abrir facsímil</v>
      </c>
      <c r="K982" s="3" t="s">
        <v>24</v>
      </c>
    </row>
    <row r="983" spans="1:11" ht="42" customHeight="1">
      <c r="A983" s="2" t="s">
        <v>2535</v>
      </c>
      <c r="B983" s="2" t="s">
        <v>2536</v>
      </c>
      <c r="C983" s="2" t="s">
        <v>109</v>
      </c>
      <c r="D983" s="2" t="s">
        <v>18</v>
      </c>
      <c r="E983" s="5" t="s">
        <v>375</v>
      </c>
      <c r="F983" s="3" t="s">
        <v>376</v>
      </c>
      <c r="G983" s="3" t="s">
        <v>21</v>
      </c>
      <c r="H983" s="2" t="s">
        <v>22</v>
      </c>
      <c r="I983" s="2" t="s">
        <v>2537</v>
      </c>
      <c r="J983" s="3" t="str">
        <f>HYPERLINK("https://www.boe.es/gazeta/dias/1830/01/02/pdfs/GMD-1830-1.pdf#page=3","Abrir facsímil")</f>
        <v>Abrir facsímil</v>
      </c>
      <c r="K983" s="3" t="s">
        <v>24</v>
      </c>
    </row>
    <row r="984" spans="1:11" ht="42" customHeight="1">
      <c r="A984" s="2" t="s">
        <v>2538</v>
      </c>
      <c r="B984" s="2" t="s">
        <v>2538</v>
      </c>
      <c r="C984" s="2" t="s">
        <v>17</v>
      </c>
      <c r="D984" s="2" t="s">
        <v>18</v>
      </c>
      <c r="E984" s="5" t="s">
        <v>1892</v>
      </c>
      <c r="F984" s="3" t="s">
        <v>1893</v>
      </c>
      <c r="G984" s="3" t="s">
        <v>2539</v>
      </c>
      <c r="H984" s="2" t="s">
        <v>22</v>
      </c>
      <c r="I984" s="2" t="s">
        <v>2540</v>
      </c>
      <c r="J984" s="3" t="str">
        <f>HYPERLINK("https://www.boe.es/gazeta/dias/1830/03/11/pdfs/GMD-1830-30.pdf#page=4","Abrir facsímil")</f>
        <v>Abrir facsímil</v>
      </c>
      <c r="K984" s="3" t="s">
        <v>24</v>
      </c>
    </row>
    <row r="985" spans="1:11" ht="42" customHeight="1">
      <c r="A985" s="2" t="s">
        <v>2541</v>
      </c>
      <c r="B985" s="2" t="s">
        <v>2542</v>
      </c>
      <c r="C985" s="2" t="s">
        <v>43</v>
      </c>
      <c r="D985" s="2" t="s">
        <v>44</v>
      </c>
      <c r="E985" s="5" t="s">
        <v>56</v>
      </c>
      <c r="F985" s="3" t="s">
        <v>57</v>
      </c>
      <c r="G985" s="3" t="s">
        <v>90</v>
      </c>
      <c r="H985" s="2" t="s">
        <v>22</v>
      </c>
      <c r="I985" s="2" t="s">
        <v>2543</v>
      </c>
      <c r="J985" s="3" t="str">
        <f>HYPERLINK("https://www.boe.es/gazeta/dias/1830/06/19/pdfs/GMD-1830-74.pdf#page=4","Abrir facsímil")</f>
        <v>Abrir facsímil</v>
      </c>
      <c r="K985" s="3" t="s">
        <v>24</v>
      </c>
    </row>
    <row r="986" spans="1:11" ht="42" customHeight="1">
      <c r="A986" s="2" t="s">
        <v>2544</v>
      </c>
      <c r="B986" s="2" t="s">
        <v>2545</v>
      </c>
      <c r="C986" s="2" t="s">
        <v>36</v>
      </c>
      <c r="D986" s="2" t="s">
        <v>37</v>
      </c>
      <c r="E986" s="5" t="s">
        <v>1476</v>
      </c>
      <c r="F986" s="3" t="s">
        <v>1477</v>
      </c>
      <c r="G986" s="3" t="s">
        <v>90</v>
      </c>
      <c r="H986" s="2" t="s">
        <v>31</v>
      </c>
      <c r="I986" s="2" t="s">
        <v>2546</v>
      </c>
      <c r="J986" s="3" t="str">
        <f>HYPERLINK("https://www.boe.es/gazeta/dias/1830/07/08/pdfs/GMD-1830-82.pdf#page=4","Abrir facsímil")</f>
        <v>Abrir facsímil</v>
      </c>
      <c r="K986" s="3" t="s">
        <v>33</v>
      </c>
    </row>
    <row r="987" spans="1:11" ht="42" customHeight="1">
      <c r="A987" s="2" t="s">
        <v>2547</v>
      </c>
      <c r="B987" s="2" t="s">
        <v>2548</v>
      </c>
      <c r="C987" s="2" t="s">
        <v>43</v>
      </c>
      <c r="D987" s="2" t="s">
        <v>44</v>
      </c>
      <c r="E987" s="5" t="s">
        <v>648</v>
      </c>
      <c r="F987" s="3" t="s">
        <v>649</v>
      </c>
      <c r="G987" s="3" t="s">
        <v>90</v>
      </c>
      <c r="H987" s="2" t="s">
        <v>22</v>
      </c>
      <c r="I987" s="2" t="s">
        <v>2549</v>
      </c>
      <c r="J987" s="3" t="str">
        <f>HYPERLINK("https://www.boe.es/gazeta/dias/1830/09/11/pdfs/GMD-1830-110.pdf#page=4","Abrir facsímil")</f>
        <v>Abrir facsímil</v>
      </c>
      <c r="K987" s="3" t="s">
        <v>24</v>
      </c>
    </row>
    <row r="988" spans="1:11" ht="42" customHeight="1">
      <c r="A988" s="2" t="s">
        <v>2550</v>
      </c>
      <c r="B988" s="2" t="s">
        <v>2551</v>
      </c>
      <c r="C988" s="2" t="s">
        <v>17</v>
      </c>
      <c r="D988" s="2" t="s">
        <v>18</v>
      </c>
      <c r="E988" s="5" t="s">
        <v>256</v>
      </c>
      <c r="F988" s="3" t="s">
        <v>257</v>
      </c>
      <c r="G988" s="3" t="s">
        <v>90</v>
      </c>
      <c r="H988" s="2" t="s">
        <v>22</v>
      </c>
      <c r="I988" s="2" t="s">
        <v>2552</v>
      </c>
      <c r="J988" s="3" t="str">
        <f>HYPERLINK("https://www.boe.es/gazeta/dias/1830/08/07/pdfs/GMD-1830-95.pdf#page=4","Abrir facsímil")</f>
        <v>Abrir facsímil</v>
      </c>
      <c r="K988" s="3" t="s">
        <v>24</v>
      </c>
    </row>
    <row r="989" spans="1:11" ht="42" customHeight="1">
      <c r="A989" s="2" t="s">
        <v>2553</v>
      </c>
      <c r="B989" s="2" t="s">
        <v>2554</v>
      </c>
      <c r="C989" s="2" t="s">
        <v>109</v>
      </c>
      <c r="D989" s="2" t="s">
        <v>18</v>
      </c>
      <c r="E989" s="5" t="s">
        <v>383</v>
      </c>
      <c r="F989" s="3" t="s">
        <v>384</v>
      </c>
      <c r="G989" s="3" t="s">
        <v>90</v>
      </c>
      <c r="H989" s="2" t="s">
        <v>31</v>
      </c>
      <c r="I989" s="2" t="s">
        <v>2555</v>
      </c>
      <c r="J989" s="3" t="str">
        <f>HYPERLINK("https://www.boe.es/gazeta/dias/1830/06/12/pdfs/GMD-1830-71.pdf#page=4","Abrir facsímil")</f>
        <v>Abrir facsímil</v>
      </c>
      <c r="K989" s="3" t="s">
        <v>33</v>
      </c>
    </row>
    <row r="990" spans="1:11" ht="42" customHeight="1">
      <c r="A990" s="2" t="s">
        <v>2556</v>
      </c>
      <c r="B990" s="2" t="s">
        <v>2557</v>
      </c>
      <c r="C990" s="2" t="s">
        <v>84</v>
      </c>
      <c r="D990" s="2" t="s">
        <v>18</v>
      </c>
      <c r="E990" s="5" t="s">
        <v>375</v>
      </c>
      <c r="F990" s="3" t="s">
        <v>376</v>
      </c>
      <c r="G990" s="3" t="s">
        <v>21</v>
      </c>
      <c r="H990" s="2" t="s">
        <v>22</v>
      </c>
      <c r="I990" s="2" t="s">
        <v>2558</v>
      </c>
      <c r="J990" s="3" t="str">
        <f>HYPERLINK("https://www.boe.es/gazeta/dias/1830/01/02/pdfs/GMD-1830-1.pdf#page=3","Abrir facsímil")</f>
        <v>Abrir facsímil</v>
      </c>
      <c r="K990" s="3" t="s">
        <v>24</v>
      </c>
    </row>
    <row r="991" spans="1:11" ht="42" customHeight="1">
      <c r="A991" s="2" t="s">
        <v>2559</v>
      </c>
      <c r="B991" s="2" t="s">
        <v>2560</v>
      </c>
      <c r="C991" s="2" t="s">
        <v>17</v>
      </c>
      <c r="D991" s="2" t="s">
        <v>18</v>
      </c>
      <c r="E991" s="5" t="s">
        <v>1363</v>
      </c>
      <c r="F991" s="3" t="s">
        <v>1364</v>
      </c>
      <c r="G991" s="3" t="s">
        <v>90</v>
      </c>
      <c r="H991" s="2" t="s">
        <v>22</v>
      </c>
      <c r="I991" s="2" t="s">
        <v>2561</v>
      </c>
      <c r="J991" s="3" t="str">
        <f>HYPERLINK("https://www.boe.es/gazeta/dias/1830/08/31/pdfs/GMD-1830-105.pdf#page=4","Abrir facsímil")</f>
        <v>Abrir facsímil</v>
      </c>
      <c r="K991" s="3" t="s">
        <v>24</v>
      </c>
    </row>
    <row r="992" spans="1:11" ht="42" customHeight="1">
      <c r="A992" s="2" t="s">
        <v>2562</v>
      </c>
      <c r="B992" s="2" t="s">
        <v>2563</v>
      </c>
      <c r="C992" s="2" t="s">
        <v>43</v>
      </c>
      <c r="D992" s="2" t="s">
        <v>44</v>
      </c>
      <c r="E992" s="5" t="s">
        <v>170</v>
      </c>
      <c r="F992" s="3" t="s">
        <v>171</v>
      </c>
      <c r="G992" s="3" t="s">
        <v>21</v>
      </c>
      <c r="H992" s="2" t="s">
        <v>22</v>
      </c>
      <c r="I992" s="2" t="s">
        <v>2564</v>
      </c>
      <c r="J992" s="3" t="str">
        <f>HYPERLINK("https://www.boe.es/gazeta/dias/1830/12/04/pdfs/GMD-1830-148.pdf#page=3","Abrir facsímil")</f>
        <v>Abrir facsímil</v>
      </c>
      <c r="K992" s="3" t="s">
        <v>24</v>
      </c>
    </row>
    <row r="993" spans="1:11" ht="42" customHeight="1">
      <c r="A993" s="2" t="s">
        <v>2565</v>
      </c>
      <c r="B993" s="2" t="s">
        <v>2566</v>
      </c>
      <c r="C993" s="2" t="s">
        <v>68</v>
      </c>
      <c r="D993" s="2" t="s">
        <v>18</v>
      </c>
      <c r="E993" s="5" t="s">
        <v>153</v>
      </c>
      <c r="F993" s="3" t="s">
        <v>154</v>
      </c>
      <c r="G993" s="3" t="s">
        <v>52</v>
      </c>
      <c r="H993" s="2" t="s">
        <v>22</v>
      </c>
      <c r="I993" s="2" t="s">
        <v>2567</v>
      </c>
      <c r="J993" s="3" t="str">
        <f>HYPERLINK("https://www.boe.es/gazeta/dias/1830/07/22/pdfs/GMD-1830-88.pdf#page=1","Abrir facsímil")</f>
        <v>Abrir facsímil</v>
      </c>
      <c r="K993" s="3" t="s">
        <v>24</v>
      </c>
    </row>
    <row r="994" spans="1:11" ht="42" customHeight="1">
      <c r="A994" s="2" t="s">
        <v>2568</v>
      </c>
      <c r="B994" s="2" t="s">
        <v>2569</v>
      </c>
      <c r="C994" s="2" t="s">
        <v>84</v>
      </c>
      <c r="D994" s="2" t="s">
        <v>18</v>
      </c>
      <c r="E994" s="5" t="s">
        <v>375</v>
      </c>
      <c r="F994" s="3" t="s">
        <v>376</v>
      </c>
      <c r="G994" s="3" t="s">
        <v>21</v>
      </c>
      <c r="H994" s="2" t="s">
        <v>22</v>
      </c>
      <c r="I994" s="2" t="s">
        <v>2570</v>
      </c>
      <c r="J994" s="3" t="str">
        <f>HYPERLINK("https://www.boe.es/gazeta/dias/1830/01/02/pdfs/GMD-1830-1.pdf#page=3","Abrir facsímil")</f>
        <v>Abrir facsímil</v>
      </c>
      <c r="K994" s="3" t="s">
        <v>24</v>
      </c>
    </row>
    <row r="995" spans="1:11" ht="42" customHeight="1">
      <c r="A995" s="2" t="s">
        <v>2571</v>
      </c>
      <c r="B995" s="2" t="s">
        <v>2572</v>
      </c>
      <c r="C995" s="2" t="s">
        <v>27</v>
      </c>
      <c r="D995" s="2" t="s">
        <v>18</v>
      </c>
      <c r="E995" s="5" t="s">
        <v>931</v>
      </c>
      <c r="F995" s="3" t="s">
        <v>932</v>
      </c>
      <c r="G995" s="3" t="s">
        <v>21</v>
      </c>
      <c r="H995" s="2" t="s">
        <v>22</v>
      </c>
      <c r="I995" s="2" t="s">
        <v>2573</v>
      </c>
      <c r="J995" s="3" t="str">
        <f>HYPERLINK("https://www.boe.es/gazeta/dias/1830/06/03/pdfs/GMD-1830-67.pdf#page=3","Abrir facsímil")</f>
        <v>Abrir facsímil</v>
      </c>
      <c r="K995" s="3" t="s">
        <v>24</v>
      </c>
    </row>
    <row r="996" spans="1:11" ht="42" customHeight="1">
      <c r="A996" s="2" t="s">
        <v>2574</v>
      </c>
      <c r="B996" s="2" t="s">
        <v>2575</v>
      </c>
      <c r="C996" s="2" t="s">
        <v>84</v>
      </c>
      <c r="D996" s="2" t="s">
        <v>18</v>
      </c>
      <c r="E996" s="5" t="s">
        <v>1622</v>
      </c>
      <c r="F996" s="3" t="s">
        <v>1623</v>
      </c>
      <c r="G996" s="3" t="s">
        <v>90</v>
      </c>
      <c r="H996" s="2" t="s">
        <v>22</v>
      </c>
      <c r="I996" s="2" t="s">
        <v>2576</v>
      </c>
      <c r="J996" s="3" t="str">
        <f>HYPERLINK("https://www.boe.es/gazeta/dias/1830/12/18/pdfs/GMD-1830-154.pdf#page=4","Abrir facsímil")</f>
        <v>Abrir facsímil</v>
      </c>
      <c r="K996" s="3" t="s">
        <v>24</v>
      </c>
    </row>
    <row r="997" spans="1:11" ht="42" customHeight="1">
      <c r="A997" s="2" t="s">
        <v>2577</v>
      </c>
      <c r="B997" s="2" t="s">
        <v>2578</v>
      </c>
      <c r="C997" s="2" t="s">
        <v>84</v>
      </c>
      <c r="D997" s="2" t="s">
        <v>18</v>
      </c>
      <c r="E997" s="5" t="s">
        <v>77</v>
      </c>
      <c r="F997" s="3" t="s">
        <v>78</v>
      </c>
      <c r="G997" s="3" t="s">
        <v>90</v>
      </c>
      <c r="H997" s="2" t="s">
        <v>31</v>
      </c>
      <c r="I997" s="2" t="s">
        <v>2579</v>
      </c>
      <c r="J997" s="3" t="str">
        <f>HYPERLINK("https://www.boe.es/gazeta/dias/1830/01/09/pdfs/GMD-1830-4.pdf#page=4","Abrir facsímil")</f>
        <v>Abrir facsímil</v>
      </c>
      <c r="K997" s="3" t="s">
        <v>33</v>
      </c>
    </row>
    <row r="998" spans="1:11" ht="42" customHeight="1">
      <c r="A998" s="2" t="s">
        <v>2580</v>
      </c>
      <c r="B998" s="2" t="s">
        <v>2581</v>
      </c>
      <c r="C998" s="2" t="s">
        <v>17</v>
      </c>
      <c r="D998" s="2" t="s">
        <v>18</v>
      </c>
      <c r="E998" s="5" t="s">
        <v>524</v>
      </c>
      <c r="F998" s="3" t="s">
        <v>525</v>
      </c>
      <c r="G998" s="3" t="s">
        <v>21</v>
      </c>
      <c r="H998" s="2" t="s">
        <v>22</v>
      </c>
      <c r="I998" s="2" t="s">
        <v>2582</v>
      </c>
      <c r="J998" s="3" t="str">
        <f>HYPERLINK("https://www.boe.es/gazeta/dias/1830/05/06/pdfs/GMD-1830-54.pdf#page=3","Abrir facsímil")</f>
        <v>Abrir facsímil</v>
      </c>
      <c r="K998" s="3" t="s">
        <v>24</v>
      </c>
    </row>
    <row r="999" spans="1:11" ht="42" customHeight="1">
      <c r="A999" s="2" t="s">
        <v>2580</v>
      </c>
      <c r="B999" s="2" t="s">
        <v>2581</v>
      </c>
      <c r="C999" s="2" t="s">
        <v>17</v>
      </c>
      <c r="D999" s="2" t="s">
        <v>18</v>
      </c>
      <c r="E999" s="5" t="s">
        <v>161</v>
      </c>
      <c r="F999" s="3" t="s">
        <v>162</v>
      </c>
      <c r="G999" s="3" t="s">
        <v>21</v>
      </c>
      <c r="H999" s="2" t="s">
        <v>22</v>
      </c>
      <c r="I999" s="2" t="s">
        <v>2583</v>
      </c>
      <c r="J999" s="3" t="str">
        <f>HYPERLINK("https://www.boe.es/gazeta/dias/1830/09/04/pdfs/GMD-1830-107.pdf#page=3","Abrir facsímil")</f>
        <v>Abrir facsímil</v>
      </c>
      <c r="K999" s="3" t="s">
        <v>24</v>
      </c>
    </row>
    <row r="1000" spans="1:11" ht="42" customHeight="1">
      <c r="A1000" s="2" t="s">
        <v>2584</v>
      </c>
      <c r="B1000" s="2" t="s">
        <v>2585</v>
      </c>
      <c r="C1000" s="2" t="s">
        <v>43</v>
      </c>
      <c r="D1000" s="2" t="s">
        <v>44</v>
      </c>
      <c r="E1000" s="5" t="s">
        <v>185</v>
      </c>
      <c r="F1000" s="3" t="s">
        <v>186</v>
      </c>
      <c r="G1000" s="3" t="s">
        <v>206</v>
      </c>
      <c r="H1000" s="2" t="s">
        <v>22</v>
      </c>
      <c r="I1000" s="2" t="s">
        <v>2586</v>
      </c>
      <c r="J1000" s="3" t="str">
        <f>HYPERLINK("https://www.boe.es/gazeta/dias/1830/01/12/pdfs/GMD-1830-5.pdf#page=4","Abrir facsímil")</f>
        <v>Abrir facsímil</v>
      </c>
      <c r="K1000" s="3" t="s">
        <v>24</v>
      </c>
    </row>
    <row r="1001" spans="1:11" ht="42" customHeight="1">
      <c r="A1001" s="2" t="s">
        <v>2587</v>
      </c>
      <c r="B1001" s="2" t="s">
        <v>2588</v>
      </c>
      <c r="C1001" s="2" t="s">
        <v>55</v>
      </c>
      <c r="D1001" s="2" t="s">
        <v>18</v>
      </c>
      <c r="E1001" s="5" t="s">
        <v>352</v>
      </c>
      <c r="F1001" s="3" t="s">
        <v>353</v>
      </c>
      <c r="G1001" s="3" t="s">
        <v>52</v>
      </c>
      <c r="H1001" s="2" t="s">
        <v>22</v>
      </c>
      <c r="I1001" s="2" t="s">
        <v>2589</v>
      </c>
      <c r="J1001" s="3" t="str">
        <f>HYPERLINK("https://www.boe.es/gazeta/dias/1830/04/10/pdfs/GMD-1830-43.pdf#page=1","Abrir facsímil")</f>
        <v>Abrir facsímil</v>
      </c>
      <c r="K1001" s="3" t="s">
        <v>24</v>
      </c>
    </row>
    <row r="1002" spans="1:11" ht="42" customHeight="1">
      <c r="A1002" s="2" t="s">
        <v>2590</v>
      </c>
      <c r="B1002" s="2" t="s">
        <v>2591</v>
      </c>
      <c r="C1002" s="2" t="s">
        <v>27</v>
      </c>
      <c r="D1002" s="2" t="s">
        <v>18</v>
      </c>
      <c r="E1002" s="5" t="s">
        <v>499</v>
      </c>
      <c r="F1002" s="3" t="s">
        <v>500</v>
      </c>
      <c r="G1002" s="3" t="s">
        <v>21</v>
      </c>
      <c r="H1002" s="2" t="s">
        <v>22</v>
      </c>
      <c r="I1002" s="2" t="s">
        <v>2592</v>
      </c>
      <c r="J1002" s="3" t="str">
        <f>HYPERLINK("https://www.boe.es/gazeta/dias/1830/04/03/pdfs/GMD-1830-40.pdf#page=3","Abrir facsímil")</f>
        <v>Abrir facsímil</v>
      </c>
      <c r="K1002" s="3" t="s">
        <v>24</v>
      </c>
    </row>
    <row r="1003" spans="1:11" ht="42" customHeight="1">
      <c r="A1003" s="2" t="s">
        <v>2593</v>
      </c>
      <c r="B1003" s="2" t="s">
        <v>2593</v>
      </c>
      <c r="C1003" s="2" t="s">
        <v>43</v>
      </c>
      <c r="D1003" s="2" t="s">
        <v>44</v>
      </c>
      <c r="E1003" s="5" t="s">
        <v>479</v>
      </c>
      <c r="F1003" s="3" t="s">
        <v>480</v>
      </c>
      <c r="G1003" s="3" t="s">
        <v>90</v>
      </c>
      <c r="H1003" s="2" t="s">
        <v>22</v>
      </c>
      <c r="I1003" s="2" t="s">
        <v>2594</v>
      </c>
      <c r="J1003" s="3" t="str">
        <f>HYPERLINK("https://www.boe.es/gazeta/dias/1830/03/25/pdfs/GMD-1830-36.pdf#page=4","Abrir facsímil")</f>
        <v>Abrir facsímil</v>
      </c>
      <c r="K1003" s="3" t="s">
        <v>24</v>
      </c>
    </row>
    <row r="1004" spans="1:11" ht="42" customHeight="1">
      <c r="A1004" s="2" t="s">
        <v>2595</v>
      </c>
      <c r="B1004" s="2" t="s">
        <v>2596</v>
      </c>
      <c r="C1004" s="2" t="s">
        <v>36</v>
      </c>
      <c r="D1004" s="2" t="s">
        <v>37</v>
      </c>
      <c r="E1004" s="5" t="s">
        <v>281</v>
      </c>
      <c r="F1004" s="3" t="s">
        <v>282</v>
      </c>
      <c r="G1004" s="3" t="s">
        <v>21</v>
      </c>
      <c r="H1004" s="2" t="s">
        <v>22</v>
      </c>
      <c r="I1004" s="2" t="s">
        <v>2597</v>
      </c>
      <c r="J1004" s="3" t="str">
        <f>HYPERLINK("https://www.boe.es/gazeta/dias/1830/06/26/pdfs/GMD-1830-77.pdf#page=3","Abrir facsímil")</f>
        <v>Abrir facsímil</v>
      </c>
      <c r="K1004" s="3" t="s">
        <v>24</v>
      </c>
    </row>
    <row r="1005" spans="1:11" ht="42" customHeight="1">
      <c r="A1005" s="2" t="s">
        <v>2598</v>
      </c>
      <c r="B1005" s="2" t="s">
        <v>2599</v>
      </c>
      <c r="C1005" s="2" t="s">
        <v>27</v>
      </c>
      <c r="D1005" s="2" t="s">
        <v>18</v>
      </c>
      <c r="E1005" s="5" t="s">
        <v>246</v>
      </c>
      <c r="F1005" s="3" t="s">
        <v>247</v>
      </c>
      <c r="G1005" s="3" t="s">
        <v>90</v>
      </c>
      <c r="H1005" s="2" t="s">
        <v>22</v>
      </c>
      <c r="I1005" s="2" t="s">
        <v>2600</v>
      </c>
      <c r="J1005" s="3" t="str">
        <f>HYPERLINK("https://www.boe.es/gazeta/dias/1830/03/13/pdfs/GMD-1830-31.pdf#page=4","Abrir facsímil")</f>
        <v>Abrir facsímil</v>
      </c>
      <c r="K1005" s="3" t="s">
        <v>24</v>
      </c>
    </row>
    <row r="1006" spans="1:11" ht="42" customHeight="1">
      <c r="A1006" s="2" t="s">
        <v>2601</v>
      </c>
      <c r="B1006" s="2" t="s">
        <v>2602</v>
      </c>
      <c r="C1006" s="2" t="s">
        <v>43</v>
      </c>
      <c r="D1006" s="2" t="s">
        <v>44</v>
      </c>
      <c r="E1006" s="5" t="s">
        <v>553</v>
      </c>
      <c r="F1006" s="3" t="s">
        <v>554</v>
      </c>
      <c r="G1006" s="3" t="s">
        <v>90</v>
      </c>
      <c r="H1006" s="2" t="s">
        <v>22</v>
      </c>
      <c r="I1006" s="2" t="s">
        <v>2603</v>
      </c>
      <c r="J1006" s="3" t="str">
        <f>HYPERLINK("https://www.boe.es/gazeta/dias/1830/01/16/pdfs/GMD-1830-7.pdf#page=4","Abrir facsímil")</f>
        <v>Abrir facsímil</v>
      </c>
      <c r="K1006" s="3" t="s">
        <v>24</v>
      </c>
    </row>
    <row r="1007" spans="1:11" ht="42" customHeight="1">
      <c r="A1007" s="2" t="s">
        <v>2604</v>
      </c>
      <c r="B1007" s="2" t="s">
        <v>2605</v>
      </c>
      <c r="C1007" s="2" t="s">
        <v>36</v>
      </c>
      <c r="D1007" s="2" t="s">
        <v>37</v>
      </c>
      <c r="E1007" s="5" t="s">
        <v>733</v>
      </c>
      <c r="F1007" s="3" t="s">
        <v>734</v>
      </c>
      <c r="G1007" s="3" t="s">
        <v>52</v>
      </c>
      <c r="H1007" s="2" t="s">
        <v>22</v>
      </c>
      <c r="I1007" s="2" t="s">
        <v>2606</v>
      </c>
      <c r="J1007" s="3" t="str">
        <f>HYPERLINK("https://www.boe.es/gazeta/dias/1830/10/30/pdfs/GMD-1830-131.pdf#page=1","Abrir facsímil")</f>
        <v>Abrir facsímil</v>
      </c>
      <c r="K1007" s="3" t="s">
        <v>24</v>
      </c>
    </row>
    <row r="1008" spans="1:11" ht="42" customHeight="1">
      <c r="A1008" s="2" t="s">
        <v>2607</v>
      </c>
      <c r="B1008" s="2" t="s">
        <v>2608</v>
      </c>
      <c r="C1008" s="2" t="s">
        <v>17</v>
      </c>
      <c r="D1008" s="2" t="s">
        <v>18</v>
      </c>
      <c r="E1008" s="5" t="s">
        <v>680</v>
      </c>
      <c r="F1008" s="3" t="s">
        <v>681</v>
      </c>
      <c r="G1008" s="3" t="s">
        <v>90</v>
      </c>
      <c r="H1008" s="2" t="s">
        <v>22</v>
      </c>
      <c r="I1008" s="2" t="s">
        <v>2609</v>
      </c>
      <c r="J1008" s="3" t="str">
        <f>HYPERLINK("https://www.boe.es/gazeta/dias/1830/08/17/pdfs/GMD-1830-99.pdf#page=4","Abrir facsímil")</f>
        <v>Abrir facsímil</v>
      </c>
      <c r="K1008" s="3" t="s">
        <v>24</v>
      </c>
    </row>
    <row r="1009" spans="1:11" ht="42" customHeight="1">
      <c r="A1009" s="2" t="s">
        <v>2610</v>
      </c>
      <c r="B1009" s="2" t="s">
        <v>2611</v>
      </c>
      <c r="C1009" s="2" t="s">
        <v>17</v>
      </c>
      <c r="D1009" s="2" t="s">
        <v>18</v>
      </c>
      <c r="E1009" s="5" t="s">
        <v>1614</v>
      </c>
      <c r="F1009" s="3" t="s">
        <v>1615</v>
      </c>
      <c r="G1009" s="3" t="s">
        <v>90</v>
      </c>
      <c r="H1009" s="2" t="s">
        <v>22</v>
      </c>
      <c r="I1009" s="2" t="s">
        <v>2612</v>
      </c>
      <c r="J1009" s="3" t="str">
        <f>HYPERLINK("https://www.boe.es/gazeta/dias/1830/08/10/pdfs/GMD-1830-96.pdf#page=4","Abrir facsímil")</f>
        <v>Abrir facsímil</v>
      </c>
      <c r="K1009" s="3" t="s">
        <v>24</v>
      </c>
    </row>
    <row r="1010" spans="1:11" ht="42" customHeight="1">
      <c r="A1010" s="2" t="s">
        <v>2613</v>
      </c>
      <c r="B1010" s="2" t="s">
        <v>2614</v>
      </c>
      <c r="C1010" s="2" t="s">
        <v>43</v>
      </c>
      <c r="D1010" s="2" t="s">
        <v>44</v>
      </c>
      <c r="E1010" s="5" t="s">
        <v>219</v>
      </c>
      <c r="F1010" s="3" t="s">
        <v>220</v>
      </c>
      <c r="G1010" s="3" t="s">
        <v>30</v>
      </c>
      <c r="H1010" s="2" t="s">
        <v>22</v>
      </c>
      <c r="I1010" s="2" t="s">
        <v>2615</v>
      </c>
      <c r="J1010" s="3" t="str">
        <f>HYPERLINK("https://www.boe.es/gazeta/dias/1830/08/12/pdfs/GMD-1830-97.pdf#page=2","Abrir facsímil")</f>
        <v>Abrir facsímil</v>
      </c>
      <c r="K1010" s="3" t="s">
        <v>24</v>
      </c>
    </row>
    <row r="1011" spans="1:11" ht="42" customHeight="1">
      <c r="A1011" s="2" t="s">
        <v>2616</v>
      </c>
      <c r="B1011" s="2" t="s">
        <v>2617</v>
      </c>
      <c r="C1011" s="2" t="s">
        <v>27</v>
      </c>
      <c r="D1011" s="2" t="s">
        <v>18</v>
      </c>
      <c r="E1011" s="5" t="s">
        <v>56</v>
      </c>
      <c r="F1011" s="3" t="s">
        <v>57</v>
      </c>
      <c r="G1011" s="3" t="s">
        <v>90</v>
      </c>
      <c r="H1011" s="2" t="s">
        <v>22</v>
      </c>
      <c r="I1011" s="2" t="s">
        <v>2618</v>
      </c>
      <c r="J1011" s="3" t="str">
        <f>HYPERLINK("https://www.boe.es/gazeta/dias/1830/06/19/pdfs/GMD-1830-74.pdf#page=4","Abrir facsímil")</f>
        <v>Abrir facsímil</v>
      </c>
      <c r="K1011" s="3" t="s">
        <v>24</v>
      </c>
    </row>
    <row r="1012" spans="1:11" ht="42" customHeight="1">
      <c r="A1012" s="2" t="s">
        <v>2619</v>
      </c>
      <c r="B1012" s="2" t="s">
        <v>2620</v>
      </c>
      <c r="C1012" s="2" t="s">
        <v>109</v>
      </c>
      <c r="D1012" s="2" t="s">
        <v>18</v>
      </c>
      <c r="E1012" s="5" t="s">
        <v>375</v>
      </c>
      <c r="F1012" s="3" t="s">
        <v>376</v>
      </c>
      <c r="G1012" s="3" t="s">
        <v>21</v>
      </c>
      <c r="H1012" s="2" t="s">
        <v>22</v>
      </c>
      <c r="I1012" s="2" t="s">
        <v>2621</v>
      </c>
      <c r="J1012" s="3" t="str">
        <f>HYPERLINK("https://www.boe.es/gazeta/dias/1830/01/02/pdfs/GMD-1830-1.pdf#page=3","Abrir facsímil")</f>
        <v>Abrir facsímil</v>
      </c>
      <c r="K1012" s="3" t="s">
        <v>24</v>
      </c>
    </row>
    <row r="1013" spans="1:11" ht="42" customHeight="1">
      <c r="A1013" s="2" t="s">
        <v>2622</v>
      </c>
      <c r="B1013" s="2" t="s">
        <v>2623</v>
      </c>
      <c r="C1013" s="2" t="s">
        <v>36</v>
      </c>
      <c r="D1013" s="2" t="s">
        <v>37</v>
      </c>
      <c r="E1013" s="5" t="s">
        <v>56</v>
      </c>
      <c r="F1013" s="3" t="s">
        <v>57</v>
      </c>
      <c r="G1013" s="3" t="s">
        <v>90</v>
      </c>
      <c r="H1013" s="2" t="s">
        <v>22</v>
      </c>
      <c r="I1013" s="2" t="s">
        <v>2624</v>
      </c>
      <c r="J1013" s="3" t="str">
        <f>HYPERLINK("https://www.boe.es/gazeta/dias/1830/06/19/pdfs/GMD-1830-74.pdf#page=4","Abrir facsímil")</f>
        <v>Abrir facsímil</v>
      </c>
      <c r="K1013" s="3" t="s">
        <v>24</v>
      </c>
    </row>
    <row r="1014" spans="1:11" ht="42" customHeight="1">
      <c r="A1014" s="2" t="s">
        <v>2625</v>
      </c>
      <c r="B1014" s="2" t="s">
        <v>2626</v>
      </c>
      <c r="C1014" s="2" t="s">
        <v>17</v>
      </c>
      <c r="D1014" s="2" t="s">
        <v>18</v>
      </c>
      <c r="E1014" s="5" t="s">
        <v>191</v>
      </c>
      <c r="F1014" s="3" t="s">
        <v>192</v>
      </c>
      <c r="G1014" s="3" t="s">
        <v>30</v>
      </c>
      <c r="H1014" s="2" t="s">
        <v>22</v>
      </c>
      <c r="I1014" s="2" t="s">
        <v>2627</v>
      </c>
      <c r="J1014" s="3" t="str">
        <f>HYPERLINK("https://www.boe.es/gazeta/dias/1830/01/21/pdfs/GMD-1830-9.pdf#page=2","Abrir facsímil")</f>
        <v>Abrir facsímil</v>
      </c>
      <c r="K1014" s="3" t="s">
        <v>24</v>
      </c>
    </row>
    <row r="1015" spans="1:11" ht="42" customHeight="1">
      <c r="A1015" s="2" t="s">
        <v>2628</v>
      </c>
      <c r="B1015" s="2" t="s">
        <v>2629</v>
      </c>
      <c r="C1015" s="2" t="s">
        <v>84</v>
      </c>
      <c r="D1015" s="2" t="s">
        <v>18</v>
      </c>
      <c r="E1015" s="5" t="s">
        <v>149</v>
      </c>
      <c r="F1015" s="3" t="s">
        <v>150</v>
      </c>
      <c r="G1015" s="3" t="s">
        <v>90</v>
      </c>
      <c r="H1015" s="2" t="s">
        <v>22</v>
      </c>
      <c r="I1015" s="2" t="s">
        <v>2630</v>
      </c>
      <c r="J1015" s="3" t="str">
        <f>HYPERLINK("https://www.boe.es/gazeta/dias/1830/01/07/pdfs/GMD-1830-3.pdf#page=4","Abrir facsímil")</f>
        <v>Abrir facsímil</v>
      </c>
      <c r="K1015" s="3" t="s">
        <v>24</v>
      </c>
    </row>
    <row r="1016" spans="1:11" ht="42" customHeight="1">
      <c r="A1016" s="2" t="s">
        <v>2631</v>
      </c>
      <c r="B1016" s="2" t="s">
        <v>2632</v>
      </c>
      <c r="C1016" s="2" t="s">
        <v>27</v>
      </c>
      <c r="D1016" s="2" t="s">
        <v>18</v>
      </c>
      <c r="E1016" s="5" t="s">
        <v>117</v>
      </c>
      <c r="F1016" s="3" t="s">
        <v>118</v>
      </c>
      <c r="G1016" s="3" t="s">
        <v>90</v>
      </c>
      <c r="H1016" s="2" t="s">
        <v>22</v>
      </c>
      <c r="I1016" s="2" t="s">
        <v>2633</v>
      </c>
      <c r="J1016" s="3" t="str">
        <f>HYPERLINK("https://www.boe.es/gazeta/dias/1830/12/02/pdfs/GMD-1830-147.pdf#page=4","Abrir facsímil")</f>
        <v>Abrir facsímil</v>
      </c>
      <c r="K1016" s="3" t="s">
        <v>24</v>
      </c>
    </row>
    <row r="1017" spans="1:11" ht="42" customHeight="1">
      <c r="A1017" s="2" t="s">
        <v>2634</v>
      </c>
      <c r="B1017" s="2" t="s">
        <v>2635</v>
      </c>
      <c r="C1017" s="2" t="s">
        <v>109</v>
      </c>
      <c r="D1017" s="2" t="s">
        <v>18</v>
      </c>
      <c r="E1017" s="5" t="s">
        <v>2385</v>
      </c>
      <c r="F1017" s="3" t="s">
        <v>2386</v>
      </c>
      <c r="G1017" s="3" t="s">
        <v>52</v>
      </c>
      <c r="H1017" s="2" t="s">
        <v>22</v>
      </c>
      <c r="I1017" s="2" t="s">
        <v>2636</v>
      </c>
      <c r="J1017" s="3" t="str">
        <f>HYPERLINK("https://www.boe.es/gazeta/dias/1830/02/25/pdfs/GMD-1830-24.pdf#page=1","Abrir facsímil")</f>
        <v>Abrir facsímil</v>
      </c>
      <c r="K1017" s="3" t="s">
        <v>24</v>
      </c>
    </row>
    <row r="1018" spans="1:11" ht="42" customHeight="1">
      <c r="A1018" s="2" t="s">
        <v>2637</v>
      </c>
      <c r="B1018" s="2" t="s">
        <v>2637</v>
      </c>
      <c r="C1018" s="2" t="s">
        <v>109</v>
      </c>
      <c r="D1018" s="2" t="s">
        <v>18</v>
      </c>
      <c r="E1018" s="5" t="s">
        <v>1053</v>
      </c>
      <c r="F1018" s="3" t="s">
        <v>1054</v>
      </c>
      <c r="G1018" s="3" t="s">
        <v>52</v>
      </c>
      <c r="H1018" s="2" t="s">
        <v>22</v>
      </c>
      <c r="I1018" s="2" t="s">
        <v>2638</v>
      </c>
      <c r="J1018" s="3" t="str">
        <f>HYPERLINK("https://www.boe.es/gazeta/dias/1830/05/11/pdfs/GMD-1830-57.pdf#page=1","Abrir facsímil")</f>
        <v>Abrir facsímil</v>
      </c>
      <c r="K1018" s="3" t="s">
        <v>24</v>
      </c>
    </row>
    <row r="1019" spans="1:11" ht="42" customHeight="1">
      <c r="A1019" s="2" t="s">
        <v>2639</v>
      </c>
      <c r="B1019" s="2" t="s">
        <v>2640</v>
      </c>
      <c r="C1019" s="2" t="s">
        <v>36</v>
      </c>
      <c r="D1019" s="2" t="s">
        <v>37</v>
      </c>
      <c r="E1019" s="5" t="s">
        <v>431</v>
      </c>
      <c r="F1019" s="3" t="s">
        <v>432</v>
      </c>
      <c r="G1019" s="3" t="s">
        <v>21</v>
      </c>
      <c r="H1019" s="2" t="s">
        <v>22</v>
      </c>
      <c r="I1019" s="2" t="s">
        <v>2641</v>
      </c>
      <c r="J1019" s="3" t="str">
        <f>HYPERLINK("https://www.boe.es/gazeta/dias/1830/06/24/pdfs/GMD-1830-76.pdf#page=3","Abrir facsímil")</f>
        <v>Abrir facsímil</v>
      </c>
      <c r="K1019" s="3" t="s">
        <v>24</v>
      </c>
    </row>
    <row r="1020" spans="1:11" ht="42" customHeight="1">
      <c r="A1020" s="2" t="s">
        <v>2642</v>
      </c>
      <c r="B1020" s="2" t="s">
        <v>2643</v>
      </c>
      <c r="C1020" s="2" t="s">
        <v>17</v>
      </c>
      <c r="D1020" s="2" t="s">
        <v>18</v>
      </c>
      <c r="E1020" s="5" t="s">
        <v>939</v>
      </c>
      <c r="F1020" s="3" t="s">
        <v>940</v>
      </c>
      <c r="G1020" s="3" t="s">
        <v>21</v>
      </c>
      <c r="H1020" s="2" t="s">
        <v>22</v>
      </c>
      <c r="I1020" s="2" t="s">
        <v>2644</v>
      </c>
      <c r="J1020" s="3" t="str">
        <f>HYPERLINK("https://www.boe.es/gazeta/dias/1830/02/09/pdfs/GMD-1830-17.pdf#page=3","Abrir facsímil")</f>
        <v>Abrir facsímil</v>
      </c>
      <c r="K1020" s="3" t="s">
        <v>24</v>
      </c>
    </row>
    <row r="1021" spans="1:11" ht="42" customHeight="1">
      <c r="A1021" s="2" t="s">
        <v>2645</v>
      </c>
      <c r="B1021" s="2" t="s">
        <v>2646</v>
      </c>
      <c r="C1021" s="2" t="s">
        <v>55</v>
      </c>
      <c r="D1021" s="2" t="s">
        <v>18</v>
      </c>
      <c r="E1021" s="5" t="s">
        <v>185</v>
      </c>
      <c r="F1021" s="3" t="s">
        <v>186</v>
      </c>
      <c r="G1021" s="3" t="s">
        <v>206</v>
      </c>
      <c r="H1021" s="2" t="s">
        <v>22</v>
      </c>
      <c r="I1021" s="2" t="s">
        <v>2647</v>
      </c>
      <c r="J1021" s="3" t="str">
        <f>HYPERLINK("https://www.boe.es/gazeta/dias/1830/01/12/pdfs/GMD-1830-5.pdf#page=4","Abrir facsímil")</f>
        <v>Abrir facsímil</v>
      </c>
      <c r="K1021" s="3" t="s">
        <v>24</v>
      </c>
    </row>
    <row r="1022" spans="1:11" ht="42" customHeight="1">
      <c r="A1022" s="2" t="s">
        <v>2648</v>
      </c>
      <c r="B1022" s="2" t="s">
        <v>2648</v>
      </c>
      <c r="C1022" s="2" t="s">
        <v>55</v>
      </c>
      <c r="D1022" s="2" t="s">
        <v>18</v>
      </c>
      <c r="E1022" s="5" t="s">
        <v>1892</v>
      </c>
      <c r="F1022" s="3" t="s">
        <v>1893</v>
      </c>
      <c r="G1022" s="3" t="s">
        <v>2539</v>
      </c>
      <c r="H1022" s="2" t="s">
        <v>22</v>
      </c>
      <c r="I1022" s="2" t="s">
        <v>2649</v>
      </c>
      <c r="J1022" s="3" t="str">
        <f>HYPERLINK("https://www.boe.es/gazeta/dias/1830/03/11/pdfs/GMD-1830-30.pdf#page=4","Abrir facsímil")</f>
        <v>Abrir facsímil</v>
      </c>
      <c r="K1022" s="3" t="s">
        <v>24</v>
      </c>
    </row>
    <row r="1023" spans="1:11" ht="42" customHeight="1">
      <c r="A1023" s="2" t="s">
        <v>2650</v>
      </c>
      <c r="B1023" s="2" t="s">
        <v>2651</v>
      </c>
      <c r="C1023" s="2" t="s">
        <v>17</v>
      </c>
      <c r="D1023" s="2" t="s">
        <v>18</v>
      </c>
      <c r="E1023" s="5" t="s">
        <v>185</v>
      </c>
      <c r="F1023" s="3" t="s">
        <v>186</v>
      </c>
      <c r="G1023" s="3" t="s">
        <v>206</v>
      </c>
      <c r="H1023" s="2" t="s">
        <v>22</v>
      </c>
      <c r="I1023" s="2" t="s">
        <v>2652</v>
      </c>
      <c r="J1023" s="3" t="str">
        <f>HYPERLINK("https://www.boe.es/gazeta/dias/1830/01/12/pdfs/GMD-1830-5.pdf#page=4","Abrir facsímil")</f>
        <v>Abrir facsímil</v>
      </c>
      <c r="K1023" s="3" t="s">
        <v>24</v>
      </c>
    </row>
    <row r="1024" spans="1:11" ht="42" customHeight="1">
      <c r="A1024" s="2" t="s">
        <v>2653</v>
      </c>
      <c r="B1024" s="2" t="s">
        <v>2654</v>
      </c>
      <c r="C1024" s="2" t="s">
        <v>17</v>
      </c>
      <c r="D1024" s="2" t="s">
        <v>18</v>
      </c>
      <c r="E1024" s="5" t="s">
        <v>939</v>
      </c>
      <c r="F1024" s="3" t="s">
        <v>940</v>
      </c>
      <c r="G1024" s="3" t="s">
        <v>21</v>
      </c>
      <c r="H1024" s="2" t="s">
        <v>22</v>
      </c>
      <c r="I1024" s="2" t="s">
        <v>2655</v>
      </c>
      <c r="J1024" s="3" t="str">
        <f>HYPERLINK("https://www.boe.es/gazeta/dias/1830/02/09/pdfs/GMD-1830-17.pdf#page=3","Abrir facsímil")</f>
        <v>Abrir facsímil</v>
      </c>
      <c r="K1024" s="3" t="s">
        <v>24</v>
      </c>
    </row>
    <row r="1025" spans="1:11" ht="42" customHeight="1">
      <c r="A1025" s="2" t="s">
        <v>2656</v>
      </c>
      <c r="B1025" s="2" t="s">
        <v>2656</v>
      </c>
      <c r="C1025" s="2" t="s">
        <v>36</v>
      </c>
      <c r="D1025" s="2" t="s">
        <v>37</v>
      </c>
      <c r="E1025" s="5" t="s">
        <v>426</v>
      </c>
      <c r="F1025" s="3" t="s">
        <v>427</v>
      </c>
      <c r="G1025" s="3" t="s">
        <v>52</v>
      </c>
      <c r="H1025" s="2" t="s">
        <v>22</v>
      </c>
      <c r="I1025" s="2" t="s">
        <v>2657</v>
      </c>
      <c r="J1025" s="3" t="str">
        <f>HYPERLINK("https://www.boe.es/gazeta/dias/1830/10/21/pdfs/GMD-1830-127.pdf#page=1","Abrir facsímil")</f>
        <v>Abrir facsímil</v>
      </c>
      <c r="K1025" s="3" t="s">
        <v>24</v>
      </c>
    </row>
    <row r="1026" spans="1:11" ht="42" customHeight="1">
      <c r="A1026" s="2" t="s">
        <v>2658</v>
      </c>
      <c r="B1026" s="2" t="s">
        <v>2658</v>
      </c>
      <c r="C1026" s="2" t="s">
        <v>36</v>
      </c>
      <c r="D1026" s="2" t="s">
        <v>37</v>
      </c>
      <c r="E1026" s="5" t="s">
        <v>1319</v>
      </c>
      <c r="F1026" s="3" t="s">
        <v>1320</v>
      </c>
      <c r="G1026" s="3" t="s">
        <v>21</v>
      </c>
      <c r="H1026" s="2" t="s">
        <v>22</v>
      </c>
      <c r="I1026" s="2" t="s">
        <v>2659</v>
      </c>
      <c r="J1026" s="3" t="str">
        <f>HYPERLINK("https://www.boe.es/gazeta/dias/1830/08/21/pdfs/GMD-1830-101.pdf#page=3","Abrir facsímil")</f>
        <v>Abrir facsímil</v>
      </c>
      <c r="K1026" s="3" t="s">
        <v>24</v>
      </c>
    </row>
    <row r="1027" spans="1:11" ht="42" customHeight="1">
      <c r="A1027" s="2" t="s">
        <v>2660</v>
      </c>
      <c r="B1027" s="2" t="s">
        <v>2660</v>
      </c>
      <c r="C1027" s="2" t="s">
        <v>17</v>
      </c>
      <c r="D1027" s="2" t="s">
        <v>18</v>
      </c>
      <c r="E1027" s="5" t="s">
        <v>1639</v>
      </c>
      <c r="F1027" s="3" t="s">
        <v>1640</v>
      </c>
      <c r="G1027" s="3" t="s">
        <v>52</v>
      </c>
      <c r="H1027" s="2" t="s">
        <v>22</v>
      </c>
      <c r="I1027" s="2" t="s">
        <v>2661</v>
      </c>
      <c r="J1027" s="3" t="str">
        <f>HYPERLINK("https://www.boe.es/gazeta/dias/1830/12/16/pdfs/GMD-1830-153.pdf#page=1","Abrir facsímil")</f>
        <v>Abrir facsímil</v>
      </c>
      <c r="K1027" s="3" t="s">
        <v>24</v>
      </c>
    </row>
    <row r="1028" spans="1:11" ht="42" customHeight="1">
      <c r="A1028" s="2" t="s">
        <v>2660</v>
      </c>
      <c r="B1028" s="2" t="s">
        <v>2660</v>
      </c>
      <c r="C1028" s="2" t="s">
        <v>36</v>
      </c>
      <c r="D1028" s="2" t="s">
        <v>37</v>
      </c>
      <c r="E1028" s="5" t="s">
        <v>772</v>
      </c>
      <c r="F1028" s="3" t="s">
        <v>773</v>
      </c>
      <c r="G1028" s="3" t="s">
        <v>21</v>
      </c>
      <c r="H1028" s="2" t="s">
        <v>22</v>
      </c>
      <c r="I1028" s="2" t="s">
        <v>2662</v>
      </c>
      <c r="J1028" s="3" t="str">
        <f>HYPERLINK("https://www.boe.es/gazeta/dias/1830/12/25/pdfs/GMD-1830-157.pdf#page=3","Abrir facsímil")</f>
        <v>Abrir facsímil</v>
      </c>
      <c r="K1028" s="3" t="s">
        <v>24</v>
      </c>
    </row>
    <row r="1029" spans="1:11" ht="42" customHeight="1">
      <c r="A1029" s="2" t="s">
        <v>2663</v>
      </c>
      <c r="B1029" s="2" t="s">
        <v>2664</v>
      </c>
      <c r="C1029" s="2" t="s">
        <v>109</v>
      </c>
      <c r="D1029" s="2" t="s">
        <v>18</v>
      </c>
      <c r="E1029" s="5" t="s">
        <v>45</v>
      </c>
      <c r="F1029" s="3" t="s">
        <v>46</v>
      </c>
      <c r="G1029" s="3" t="s">
        <v>21</v>
      </c>
      <c r="H1029" s="2" t="s">
        <v>22</v>
      </c>
      <c r="I1029" s="2" t="s">
        <v>2665</v>
      </c>
      <c r="J1029" s="3" t="str">
        <f>HYPERLINK("https://www.boe.es/gazeta/dias/1830/01/05/pdfs/GMD-1830-2.pdf#page=3","Abrir facsímil")</f>
        <v>Abrir facsímil</v>
      </c>
      <c r="K1029" s="3" t="s">
        <v>24</v>
      </c>
    </row>
    <row r="1030" spans="1:11" ht="42" customHeight="1">
      <c r="A1030" s="2" t="s">
        <v>2666</v>
      </c>
      <c r="B1030" s="2" t="s">
        <v>2667</v>
      </c>
      <c r="C1030" s="2" t="s">
        <v>17</v>
      </c>
      <c r="D1030" s="2" t="s">
        <v>18</v>
      </c>
      <c r="E1030" s="5" t="s">
        <v>305</v>
      </c>
      <c r="F1030" s="3" t="s">
        <v>306</v>
      </c>
      <c r="G1030" s="3" t="s">
        <v>21</v>
      </c>
      <c r="H1030" s="2" t="s">
        <v>22</v>
      </c>
      <c r="I1030" s="2" t="s">
        <v>2668</v>
      </c>
      <c r="J1030" s="3" t="str">
        <f>HYPERLINK("https://www.boe.es/gazeta/dias/1830/04/24/pdfs/GMD-1830-49.pdf#page=3","Abrir facsímil")</f>
        <v>Abrir facsímil</v>
      </c>
      <c r="K1030" s="3" t="s">
        <v>24</v>
      </c>
    </row>
    <row r="1031" spans="1:11" ht="42" customHeight="1">
      <c r="A1031" s="2" t="s">
        <v>2669</v>
      </c>
      <c r="B1031" s="2" t="s">
        <v>2669</v>
      </c>
      <c r="C1031" s="2" t="s">
        <v>36</v>
      </c>
      <c r="D1031" s="2" t="s">
        <v>37</v>
      </c>
      <c r="E1031" s="5" t="s">
        <v>624</v>
      </c>
      <c r="F1031" s="3" t="s">
        <v>625</v>
      </c>
      <c r="G1031" s="3" t="s">
        <v>21</v>
      </c>
      <c r="H1031" s="2" t="s">
        <v>22</v>
      </c>
      <c r="I1031" s="2" t="s">
        <v>2670</v>
      </c>
      <c r="J1031" s="3" t="str">
        <f>HYPERLINK("https://www.boe.es/gazeta/dias/1830/09/09/pdfs/GMD-1830-109.pdf#page=3","Abrir facsímil")</f>
        <v>Abrir facsímil</v>
      </c>
      <c r="K1031" s="3" t="s">
        <v>24</v>
      </c>
    </row>
    <row r="1032" spans="1:11" ht="42" customHeight="1">
      <c r="A1032" s="2" t="s">
        <v>2671</v>
      </c>
      <c r="B1032" s="2" t="s">
        <v>2671</v>
      </c>
      <c r="C1032" s="2" t="s">
        <v>36</v>
      </c>
      <c r="D1032" s="2" t="s">
        <v>37</v>
      </c>
      <c r="E1032" s="5" t="s">
        <v>1062</v>
      </c>
      <c r="F1032" s="3" t="s">
        <v>1063</v>
      </c>
      <c r="G1032" s="3" t="s">
        <v>2672</v>
      </c>
      <c r="H1032" s="2" t="s">
        <v>22</v>
      </c>
      <c r="I1032" s="2" t="s">
        <v>2673</v>
      </c>
      <c r="J1032" s="3" t="str">
        <f>HYPERLINK("https://www.boe.es/gazeta/dias/1830/08/14/pdfs/GMD-1830-98.pdf#page=7","Abrir facsímil")</f>
        <v>Abrir facsímil</v>
      </c>
      <c r="K1032" s="3" t="s">
        <v>24</v>
      </c>
    </row>
    <row r="1033" spans="1:11" ht="42" customHeight="1">
      <c r="A1033" s="2" t="s">
        <v>2671</v>
      </c>
      <c r="B1033" s="2" t="s">
        <v>2671</v>
      </c>
      <c r="C1033" s="2" t="s">
        <v>36</v>
      </c>
      <c r="D1033" s="2" t="s">
        <v>37</v>
      </c>
      <c r="E1033" s="5" t="s">
        <v>1319</v>
      </c>
      <c r="F1033" s="3" t="s">
        <v>1320</v>
      </c>
      <c r="G1033" s="3" t="s">
        <v>21</v>
      </c>
      <c r="H1033" s="2" t="s">
        <v>22</v>
      </c>
      <c r="I1033" s="2" t="s">
        <v>2674</v>
      </c>
      <c r="J1033" s="3" t="str">
        <f>HYPERLINK("https://www.boe.es/gazeta/dias/1830/08/21/pdfs/GMD-1830-101.pdf#page=3","Abrir facsímil")</f>
        <v>Abrir facsímil</v>
      </c>
      <c r="K1033" s="3" t="s">
        <v>24</v>
      </c>
    </row>
    <row r="1034" spans="1:11" ht="42" customHeight="1">
      <c r="A1034" s="2" t="s">
        <v>2671</v>
      </c>
      <c r="B1034" s="2" t="s">
        <v>2671</v>
      </c>
      <c r="C1034" s="2" t="s">
        <v>36</v>
      </c>
      <c r="D1034" s="2" t="s">
        <v>37</v>
      </c>
      <c r="E1034" s="5" t="s">
        <v>716</v>
      </c>
      <c r="F1034" s="3" t="s">
        <v>717</v>
      </c>
      <c r="G1034" s="3" t="s">
        <v>30</v>
      </c>
      <c r="H1034" s="2" t="s">
        <v>22</v>
      </c>
      <c r="I1034" s="2" t="s">
        <v>2675</v>
      </c>
      <c r="J1034" s="3" t="str">
        <f>HYPERLINK("https://www.boe.es/gazeta/dias/1830/08/24/pdfs/GMD-1830-102.pdf#page=2","Abrir facsímil")</f>
        <v>Abrir facsímil</v>
      </c>
      <c r="K1034" s="3" t="s">
        <v>24</v>
      </c>
    </row>
    <row r="1035" spans="1:11" ht="42" customHeight="1">
      <c r="A1035" s="2" t="s">
        <v>2676</v>
      </c>
      <c r="B1035" s="2" t="s">
        <v>2676</v>
      </c>
      <c r="C1035" s="2" t="s">
        <v>36</v>
      </c>
      <c r="D1035" s="2" t="s">
        <v>37</v>
      </c>
      <c r="E1035" s="5" t="s">
        <v>637</v>
      </c>
      <c r="F1035" s="3" t="s">
        <v>638</v>
      </c>
      <c r="G1035" s="3" t="s">
        <v>30</v>
      </c>
      <c r="H1035" s="2" t="s">
        <v>22</v>
      </c>
      <c r="I1035" s="2" t="s">
        <v>2677</v>
      </c>
      <c r="J1035" s="3" t="str">
        <f>HYPERLINK("https://www.boe.es/gazeta/dias/1830/08/28/pdfs/GMD-1830-104.pdf#page=2","Abrir facsímil")</f>
        <v>Abrir facsímil</v>
      </c>
      <c r="K1035" s="3" t="s">
        <v>24</v>
      </c>
    </row>
    <row r="1036" spans="1:11" ht="42" customHeight="1">
      <c r="A1036" s="2" t="s">
        <v>2671</v>
      </c>
      <c r="B1036" s="2" t="s">
        <v>2671</v>
      </c>
      <c r="C1036" s="2" t="s">
        <v>36</v>
      </c>
      <c r="D1036" s="2" t="s">
        <v>37</v>
      </c>
      <c r="E1036" s="5" t="s">
        <v>624</v>
      </c>
      <c r="F1036" s="3" t="s">
        <v>625</v>
      </c>
      <c r="G1036" s="3" t="s">
        <v>30</v>
      </c>
      <c r="H1036" s="2" t="s">
        <v>22</v>
      </c>
      <c r="I1036" s="2" t="s">
        <v>2678</v>
      </c>
      <c r="J1036" s="3" t="str">
        <f>HYPERLINK("https://www.boe.es/gazeta/dias/1830/09/09/pdfs/GMD-1830-109.pdf#page=2","Abrir facsímil")</f>
        <v>Abrir facsímil</v>
      </c>
      <c r="K1036" s="3" t="s">
        <v>24</v>
      </c>
    </row>
    <row r="1037" spans="1:11" ht="42" customHeight="1">
      <c r="A1037" s="2" t="s">
        <v>2676</v>
      </c>
      <c r="B1037" s="2" t="s">
        <v>2676</v>
      </c>
      <c r="C1037" s="2" t="s">
        <v>36</v>
      </c>
      <c r="D1037" s="2" t="s">
        <v>37</v>
      </c>
      <c r="E1037" s="5" t="s">
        <v>648</v>
      </c>
      <c r="F1037" s="3" t="s">
        <v>649</v>
      </c>
      <c r="G1037" s="3" t="s">
        <v>30</v>
      </c>
      <c r="H1037" s="2" t="s">
        <v>22</v>
      </c>
      <c r="I1037" s="2" t="s">
        <v>2679</v>
      </c>
      <c r="J1037" s="3" t="str">
        <f>HYPERLINK("https://www.boe.es/gazeta/dias/1830/09/11/pdfs/GMD-1830-110.pdf#page=2","Abrir facsímil")</f>
        <v>Abrir facsímil</v>
      </c>
      <c r="K1037" s="3" t="s">
        <v>24</v>
      </c>
    </row>
    <row r="1038" spans="1:11" ht="42" customHeight="1">
      <c r="A1038" s="2" t="s">
        <v>2671</v>
      </c>
      <c r="B1038" s="2" t="s">
        <v>2671</v>
      </c>
      <c r="C1038" s="2" t="s">
        <v>36</v>
      </c>
      <c r="D1038" s="2" t="s">
        <v>37</v>
      </c>
      <c r="E1038" s="5" t="s">
        <v>175</v>
      </c>
      <c r="F1038" s="3" t="s">
        <v>176</v>
      </c>
      <c r="G1038" s="3" t="s">
        <v>21</v>
      </c>
      <c r="H1038" s="2" t="s">
        <v>22</v>
      </c>
      <c r="I1038" s="2" t="s">
        <v>2680</v>
      </c>
      <c r="J1038" s="3" t="str">
        <f>HYPERLINK("https://www.boe.es/gazeta/dias/1830/12/07/pdfs/GMD-1830-149.pdf#page=3","Abrir facsímil")</f>
        <v>Abrir facsímil</v>
      </c>
      <c r="K1038" s="3" t="s">
        <v>24</v>
      </c>
    </row>
    <row r="1039" spans="1:11" ht="42" customHeight="1">
      <c r="A1039" s="2" t="s">
        <v>2681</v>
      </c>
      <c r="B1039" s="2" t="s">
        <v>2681</v>
      </c>
      <c r="C1039" s="2" t="s">
        <v>36</v>
      </c>
      <c r="D1039" s="2" t="s">
        <v>37</v>
      </c>
      <c r="E1039" s="5" t="s">
        <v>408</v>
      </c>
      <c r="F1039" s="3" t="s">
        <v>409</v>
      </c>
      <c r="G1039" s="3" t="s">
        <v>21</v>
      </c>
      <c r="H1039" s="2" t="s">
        <v>22</v>
      </c>
      <c r="I1039" s="2" t="s">
        <v>2682</v>
      </c>
      <c r="J1039" s="3" t="str">
        <f>HYPERLINK("https://www.boe.es/gazeta/dias/1830/11/23/pdfs/GMD-1830-143.pdf#page=3","Abrir facsímil")</f>
        <v>Abrir facsímil</v>
      </c>
      <c r="K1039" s="3" t="s">
        <v>24</v>
      </c>
    </row>
    <row r="1040" spans="1:11" ht="42" customHeight="1">
      <c r="A1040" s="2" t="s">
        <v>2683</v>
      </c>
      <c r="B1040" s="2" t="s">
        <v>2684</v>
      </c>
      <c r="C1040" s="2" t="s">
        <v>43</v>
      </c>
      <c r="D1040" s="2" t="s">
        <v>44</v>
      </c>
      <c r="E1040" s="5" t="s">
        <v>149</v>
      </c>
      <c r="F1040" s="3" t="s">
        <v>150</v>
      </c>
      <c r="G1040" s="3" t="s">
        <v>90</v>
      </c>
      <c r="H1040" s="2" t="s">
        <v>22</v>
      </c>
      <c r="I1040" s="2" t="s">
        <v>2685</v>
      </c>
      <c r="J1040" s="3" t="str">
        <f>HYPERLINK("https://www.boe.es/gazeta/dias/1830/01/07/pdfs/GMD-1830-3.pdf#page=4","Abrir facsímil")</f>
        <v>Abrir facsímil</v>
      </c>
      <c r="K1040" s="3" t="s">
        <v>24</v>
      </c>
    </row>
    <row r="1041" spans="1:11" ht="42" customHeight="1">
      <c r="A1041" s="2" t="s">
        <v>2686</v>
      </c>
      <c r="B1041" s="2" t="s">
        <v>2687</v>
      </c>
      <c r="C1041" s="2" t="s">
        <v>68</v>
      </c>
      <c r="D1041" s="2" t="s">
        <v>18</v>
      </c>
      <c r="E1041" s="5" t="s">
        <v>69</v>
      </c>
      <c r="F1041" s="3" t="s">
        <v>70</v>
      </c>
      <c r="G1041" s="3" t="s">
        <v>90</v>
      </c>
      <c r="H1041" s="2" t="s">
        <v>31</v>
      </c>
      <c r="I1041" s="2" t="s">
        <v>2688</v>
      </c>
      <c r="J1041" s="3" t="str">
        <f>HYPERLINK("https://www.boe.es/gazeta/dias/1830/10/16/pdfs/GMD-1830-125.pdf#page=4","Abrir facsímil")</f>
        <v>Abrir facsímil</v>
      </c>
      <c r="K1041" s="3" t="s">
        <v>33</v>
      </c>
    </row>
    <row r="1042" spans="1:11" ht="42" customHeight="1">
      <c r="A1042" s="2" t="s">
        <v>2689</v>
      </c>
      <c r="B1042" s="2" t="s">
        <v>2690</v>
      </c>
      <c r="C1042" s="2" t="s">
        <v>84</v>
      </c>
      <c r="D1042" s="2" t="s">
        <v>18</v>
      </c>
      <c r="E1042" s="5" t="s">
        <v>343</v>
      </c>
      <c r="F1042" s="3" t="s">
        <v>344</v>
      </c>
      <c r="G1042" s="3" t="s">
        <v>21</v>
      </c>
      <c r="H1042" s="2" t="s">
        <v>22</v>
      </c>
      <c r="I1042" s="2" t="s">
        <v>2691</v>
      </c>
      <c r="J1042" s="3" t="str">
        <f>HYPERLINK("https://www.boe.es/gazeta/dias/1830/07/20/pdfs/GMD-1830-87.pdf#page=3","Abrir facsímil")</f>
        <v>Abrir facsímil</v>
      </c>
      <c r="K1042" s="3" t="s">
        <v>24</v>
      </c>
    </row>
    <row r="1043" spans="1:11" ht="42" customHeight="1">
      <c r="A1043" s="2" t="s">
        <v>2692</v>
      </c>
      <c r="B1043" s="2" t="s">
        <v>2692</v>
      </c>
      <c r="C1043" s="2" t="s">
        <v>17</v>
      </c>
      <c r="D1043" s="2" t="s">
        <v>18</v>
      </c>
      <c r="E1043" s="5" t="s">
        <v>309</v>
      </c>
      <c r="F1043" s="3" t="s">
        <v>310</v>
      </c>
      <c r="G1043" s="3" t="s">
        <v>311</v>
      </c>
      <c r="H1043" s="2" t="s">
        <v>22</v>
      </c>
      <c r="I1043" s="2" t="s">
        <v>2693</v>
      </c>
      <c r="J1043" s="3" t="str">
        <f>HYPERLINK("https://www.boe.es/gazeta/dias/1830/01/28/pdfs/GMD-1830-12.pdf#page=8","Abrir facsímil")</f>
        <v>Abrir facsímil</v>
      </c>
      <c r="K1043" s="3" t="s">
        <v>24</v>
      </c>
    </row>
    <row r="1044" spans="1:11" ht="42" customHeight="1">
      <c r="A1044" s="2" t="s">
        <v>2692</v>
      </c>
      <c r="B1044" s="2" t="s">
        <v>2692</v>
      </c>
      <c r="C1044" s="2" t="s">
        <v>84</v>
      </c>
      <c r="D1044" s="2" t="s">
        <v>18</v>
      </c>
      <c r="E1044" s="5" t="s">
        <v>580</v>
      </c>
      <c r="F1044" s="3" t="s">
        <v>581</v>
      </c>
      <c r="G1044" s="3" t="s">
        <v>90</v>
      </c>
      <c r="H1044" s="2" t="s">
        <v>22</v>
      </c>
      <c r="I1044" s="2" t="s">
        <v>2694</v>
      </c>
      <c r="J1044" s="3" t="str">
        <f>HYPERLINK("https://www.boe.es/gazeta/dias/1830/09/30/pdfs/GMD-1830-118.pdf#page=4","Abrir facsímil")</f>
        <v>Abrir facsímil</v>
      </c>
      <c r="K1044" s="3" t="s">
        <v>24</v>
      </c>
    </row>
    <row r="1045" spans="1:11" ht="42" customHeight="1">
      <c r="A1045" s="2" t="s">
        <v>2695</v>
      </c>
      <c r="B1045" s="2" t="s">
        <v>2695</v>
      </c>
      <c r="C1045" s="2" t="s">
        <v>55</v>
      </c>
      <c r="D1045" s="2" t="s">
        <v>18</v>
      </c>
      <c r="E1045" s="5" t="s">
        <v>2696</v>
      </c>
      <c r="F1045" s="3" t="s">
        <v>2697</v>
      </c>
      <c r="G1045" s="3" t="s">
        <v>52</v>
      </c>
      <c r="H1045" s="2" t="s">
        <v>22</v>
      </c>
      <c r="I1045" s="2" t="s">
        <v>2698</v>
      </c>
      <c r="J1045" s="3" t="str">
        <f>HYPERLINK("https://www.boe.es/gazeta/dias/1830/03/27/pdfs/GMD-1830-37.pdf#page=1","Abrir facsímil")</f>
        <v>Abrir facsímil</v>
      </c>
      <c r="K1045" s="3" t="s">
        <v>24</v>
      </c>
    </row>
    <row r="1046" spans="1:11" ht="42" customHeight="1">
      <c r="A1046" s="2" t="s">
        <v>2699</v>
      </c>
      <c r="B1046" s="2" t="s">
        <v>2699</v>
      </c>
      <c r="C1046" s="2" t="s">
        <v>36</v>
      </c>
      <c r="D1046" s="2" t="s">
        <v>37</v>
      </c>
      <c r="E1046" s="5" t="s">
        <v>228</v>
      </c>
      <c r="F1046" s="3" t="s">
        <v>229</v>
      </c>
      <c r="G1046" s="3" t="s">
        <v>30</v>
      </c>
      <c r="H1046" s="2" t="s">
        <v>22</v>
      </c>
      <c r="I1046" s="2" t="s">
        <v>2700</v>
      </c>
      <c r="J1046" s="3" t="str">
        <f>HYPERLINK("https://www.boe.es/gazeta/dias/1830/11/18/pdfs/GMD-1830-140.pdf#page=2","Abrir facsímil")</f>
        <v>Abrir facsímil</v>
      </c>
      <c r="K1046" s="3" t="s">
        <v>24</v>
      </c>
    </row>
    <row r="1047" spans="1:11" ht="42" customHeight="1">
      <c r="A1047" s="2" t="s">
        <v>2701</v>
      </c>
      <c r="B1047" s="2" t="s">
        <v>2701</v>
      </c>
      <c r="C1047" s="2" t="s">
        <v>36</v>
      </c>
      <c r="D1047" s="2" t="s">
        <v>37</v>
      </c>
      <c r="E1047" s="5" t="s">
        <v>708</v>
      </c>
      <c r="F1047" s="3" t="s">
        <v>709</v>
      </c>
      <c r="G1047" s="3" t="s">
        <v>21</v>
      </c>
      <c r="H1047" s="2" t="s">
        <v>22</v>
      </c>
      <c r="I1047" s="2" t="s">
        <v>2702</v>
      </c>
      <c r="J1047" s="3" t="str">
        <f>HYPERLINK("https://www.boe.es/gazeta/dias/1830/09/28/pdfs/GMD-1830-117.pdf#page=3","Abrir facsímil")</f>
        <v>Abrir facsímil</v>
      </c>
      <c r="K1047" s="3" t="s">
        <v>24</v>
      </c>
    </row>
    <row r="1048" spans="1:11" ht="42" customHeight="1">
      <c r="A1048" s="2" t="s">
        <v>2703</v>
      </c>
      <c r="B1048" s="2" t="s">
        <v>2704</v>
      </c>
      <c r="C1048" s="2" t="s">
        <v>36</v>
      </c>
      <c r="D1048" s="2" t="s">
        <v>37</v>
      </c>
      <c r="E1048" s="5" t="s">
        <v>170</v>
      </c>
      <c r="F1048" s="3" t="s">
        <v>171</v>
      </c>
      <c r="G1048" s="3" t="s">
        <v>21</v>
      </c>
      <c r="H1048" s="2" t="s">
        <v>22</v>
      </c>
      <c r="I1048" s="2" t="s">
        <v>2705</v>
      </c>
      <c r="J1048" s="3" t="str">
        <f>HYPERLINK("https://www.boe.es/gazeta/dias/1830/12/04/pdfs/GMD-1830-148.pdf#page=3","Abrir facsímil")</f>
        <v>Abrir facsímil</v>
      </c>
      <c r="K1048" s="3" t="s">
        <v>24</v>
      </c>
    </row>
    <row r="1049" spans="1:11" ht="42" customHeight="1">
      <c r="A1049" s="2" t="s">
        <v>2706</v>
      </c>
      <c r="B1049" s="2" t="s">
        <v>2707</v>
      </c>
      <c r="C1049" s="2" t="s">
        <v>36</v>
      </c>
      <c r="D1049" s="2" t="s">
        <v>37</v>
      </c>
      <c r="E1049" s="5" t="s">
        <v>149</v>
      </c>
      <c r="F1049" s="3" t="s">
        <v>150</v>
      </c>
      <c r="G1049" s="3" t="s">
        <v>21</v>
      </c>
      <c r="H1049" s="2" t="s">
        <v>22</v>
      </c>
      <c r="I1049" s="2" t="s">
        <v>2708</v>
      </c>
      <c r="J1049" s="3" t="str">
        <f>HYPERLINK("https://www.boe.es/gazeta/dias/1830/01/07/pdfs/GMD-1830-3.pdf#page=3","Abrir facsímil")</f>
        <v>Abrir facsímil</v>
      </c>
      <c r="K1049" s="3" t="s">
        <v>24</v>
      </c>
    </row>
    <row r="1050" spans="1:11" ht="42" customHeight="1">
      <c r="A1050" s="2" t="s">
        <v>2709</v>
      </c>
      <c r="B1050" s="2" t="s">
        <v>2709</v>
      </c>
      <c r="C1050" s="2" t="s">
        <v>36</v>
      </c>
      <c r="D1050" s="2" t="s">
        <v>37</v>
      </c>
      <c r="E1050" s="5" t="s">
        <v>408</v>
      </c>
      <c r="F1050" s="3" t="s">
        <v>409</v>
      </c>
      <c r="G1050" s="3" t="s">
        <v>90</v>
      </c>
      <c r="H1050" s="2" t="s">
        <v>22</v>
      </c>
      <c r="I1050" s="2" t="s">
        <v>2710</v>
      </c>
      <c r="J1050" s="3" t="str">
        <f>HYPERLINK("https://www.boe.es/gazeta/dias/1830/11/23/pdfs/GMD-1830-143.pdf#page=4","Abrir facsímil")</f>
        <v>Abrir facsímil</v>
      </c>
      <c r="K1050" s="3" t="s">
        <v>24</v>
      </c>
    </row>
    <row r="1051" spans="1:11" ht="42" customHeight="1">
      <c r="A1051" s="2" t="s">
        <v>2711</v>
      </c>
      <c r="B1051" s="2" t="s">
        <v>2711</v>
      </c>
      <c r="C1051" s="2" t="s">
        <v>55</v>
      </c>
      <c r="D1051" s="2" t="s">
        <v>18</v>
      </c>
      <c r="E1051" s="5" t="s">
        <v>479</v>
      </c>
      <c r="F1051" s="3" t="s">
        <v>480</v>
      </c>
      <c r="G1051" s="3" t="s">
        <v>90</v>
      </c>
      <c r="H1051" s="2" t="s">
        <v>22</v>
      </c>
      <c r="I1051" s="2" t="s">
        <v>2712</v>
      </c>
      <c r="J1051" s="3" t="str">
        <f>HYPERLINK("https://www.boe.es/gazeta/dias/1830/03/25/pdfs/GMD-1830-36.pdf#page=4","Abrir facsímil")</f>
        <v>Abrir facsímil</v>
      </c>
      <c r="K1051" s="3" t="s">
        <v>24</v>
      </c>
    </row>
    <row r="1052" spans="1:11" ht="42" customHeight="1">
      <c r="A1052" s="2" t="s">
        <v>2713</v>
      </c>
      <c r="B1052" s="2" t="s">
        <v>2713</v>
      </c>
      <c r="C1052" s="2" t="s">
        <v>36</v>
      </c>
      <c r="D1052" s="2" t="s">
        <v>37</v>
      </c>
      <c r="E1052" s="5" t="s">
        <v>272</v>
      </c>
      <c r="F1052" s="3" t="s">
        <v>273</v>
      </c>
      <c r="G1052" s="3" t="s">
        <v>30</v>
      </c>
      <c r="H1052" s="2" t="s">
        <v>22</v>
      </c>
      <c r="I1052" s="2" t="s">
        <v>2714</v>
      </c>
      <c r="J1052" s="3" t="str">
        <f>HYPERLINK("https://www.boe.es/gazeta/dias/1830/11/27/pdfs/GMD-1830-145.pdf#page=2","Abrir facsímil")</f>
        <v>Abrir facsímil</v>
      </c>
      <c r="K1052" s="3" t="s">
        <v>24</v>
      </c>
    </row>
    <row r="1053" spans="1:11" ht="42" customHeight="1">
      <c r="A1053" s="2" t="s">
        <v>2715</v>
      </c>
      <c r="B1053" s="2" t="s">
        <v>2716</v>
      </c>
      <c r="C1053" s="2" t="s">
        <v>27</v>
      </c>
      <c r="D1053" s="2" t="s">
        <v>18</v>
      </c>
      <c r="E1053" s="5" t="s">
        <v>879</v>
      </c>
      <c r="F1053" s="3" t="s">
        <v>880</v>
      </c>
      <c r="G1053" s="3" t="s">
        <v>21</v>
      </c>
      <c r="H1053" s="2" t="s">
        <v>22</v>
      </c>
      <c r="I1053" s="2" t="s">
        <v>2717</v>
      </c>
      <c r="J1053" s="3" t="str">
        <f>HYPERLINK("https://www.boe.es/gazeta/dias/1830/05/15/pdfs/GMD-1830-59.pdf#page=3","Abrir facsímil")</f>
        <v>Abrir facsímil</v>
      </c>
      <c r="K1053" s="3" t="s">
        <v>24</v>
      </c>
    </row>
    <row r="1054" spans="1:11" ht="42" customHeight="1">
      <c r="A1054" s="2" t="s">
        <v>2718</v>
      </c>
      <c r="B1054" s="2" t="s">
        <v>2718</v>
      </c>
      <c r="C1054" s="2" t="s">
        <v>36</v>
      </c>
      <c r="D1054" s="2" t="s">
        <v>37</v>
      </c>
      <c r="E1054" s="5" t="s">
        <v>60</v>
      </c>
      <c r="F1054" s="3" t="s">
        <v>61</v>
      </c>
      <c r="G1054" s="3" t="s">
        <v>30</v>
      </c>
      <c r="H1054" s="2" t="s">
        <v>22</v>
      </c>
      <c r="I1054" s="2" t="s">
        <v>2719</v>
      </c>
      <c r="J1054" s="3" t="str">
        <f>HYPERLINK("https://www.boe.es/gazeta/dias/1830/02/27/pdfs/GMD-1830-25.pdf#page=2","Abrir facsímil")</f>
        <v>Abrir facsímil</v>
      </c>
      <c r="K1054" s="3" t="s">
        <v>24</v>
      </c>
    </row>
    <row r="1055" spans="1:11" ht="42" customHeight="1">
      <c r="A1055" s="2" t="s">
        <v>2720</v>
      </c>
      <c r="B1055" s="2" t="s">
        <v>2720</v>
      </c>
      <c r="C1055" s="2" t="s">
        <v>17</v>
      </c>
      <c r="D1055" s="2" t="s">
        <v>18</v>
      </c>
      <c r="E1055" s="5" t="s">
        <v>60</v>
      </c>
      <c r="F1055" s="3" t="s">
        <v>61</v>
      </c>
      <c r="G1055" s="3" t="s">
        <v>30</v>
      </c>
      <c r="H1055" s="2" t="s">
        <v>22</v>
      </c>
      <c r="I1055" s="2" t="s">
        <v>2721</v>
      </c>
      <c r="J1055" s="3" t="str">
        <f>HYPERLINK("https://www.boe.es/gazeta/dias/1830/02/27/pdfs/GMD-1830-25.pdf#page=2","Abrir facsímil")</f>
        <v>Abrir facsímil</v>
      </c>
      <c r="K1055" s="3" t="s">
        <v>24</v>
      </c>
    </row>
    <row r="1056" spans="1:11" ht="42" customHeight="1">
      <c r="A1056" s="2" t="s">
        <v>2720</v>
      </c>
      <c r="B1056" s="2" t="s">
        <v>2720</v>
      </c>
      <c r="C1056" s="2" t="s">
        <v>43</v>
      </c>
      <c r="D1056" s="2" t="s">
        <v>44</v>
      </c>
      <c r="E1056" s="5" t="s">
        <v>117</v>
      </c>
      <c r="F1056" s="3" t="s">
        <v>118</v>
      </c>
      <c r="G1056" s="3" t="s">
        <v>30</v>
      </c>
      <c r="H1056" s="2" t="s">
        <v>22</v>
      </c>
      <c r="I1056" s="2" t="s">
        <v>2722</v>
      </c>
      <c r="J1056" s="3" t="str">
        <f>HYPERLINK("https://www.boe.es/gazeta/dias/1830/12/02/pdfs/GMD-1830-147.pdf#page=2","Abrir facsímil")</f>
        <v>Abrir facsímil</v>
      </c>
      <c r="K1056" s="3" t="s">
        <v>24</v>
      </c>
    </row>
    <row r="1057" spans="1:11" ht="42" customHeight="1">
      <c r="A1057" s="2" t="s">
        <v>2720</v>
      </c>
      <c r="B1057" s="2" t="s">
        <v>2720</v>
      </c>
      <c r="C1057" s="2" t="s">
        <v>43</v>
      </c>
      <c r="D1057" s="2" t="s">
        <v>44</v>
      </c>
      <c r="E1057" s="5" t="s">
        <v>170</v>
      </c>
      <c r="F1057" s="3" t="s">
        <v>171</v>
      </c>
      <c r="G1057" s="3" t="s">
        <v>30</v>
      </c>
      <c r="H1057" s="2" t="s">
        <v>22</v>
      </c>
      <c r="I1057" s="2" t="s">
        <v>2723</v>
      </c>
      <c r="J1057" s="3" t="str">
        <f>HYPERLINK("https://www.boe.es/gazeta/dias/1830/12/04/pdfs/GMD-1830-148.pdf#page=2","Abrir facsímil")</f>
        <v>Abrir facsímil</v>
      </c>
      <c r="K1057" s="3" t="s">
        <v>24</v>
      </c>
    </row>
    <row r="1058" spans="1:11" ht="42" customHeight="1">
      <c r="A1058" s="2" t="s">
        <v>2724</v>
      </c>
      <c r="B1058" s="2" t="s">
        <v>2725</v>
      </c>
      <c r="C1058" s="2" t="s">
        <v>36</v>
      </c>
      <c r="D1058" s="2" t="s">
        <v>37</v>
      </c>
      <c r="E1058" s="5" t="s">
        <v>73</v>
      </c>
      <c r="F1058" s="3" t="s">
        <v>74</v>
      </c>
      <c r="G1058" s="3" t="s">
        <v>21</v>
      </c>
      <c r="H1058" s="2" t="s">
        <v>22</v>
      </c>
      <c r="I1058" s="2" t="s">
        <v>2726</v>
      </c>
      <c r="J1058" s="3" t="str">
        <f>HYPERLINK("https://www.boe.es/gazeta/dias/1830/03/20/pdfs/GMD-1830-34.pdf#page=3","Abrir facsímil")</f>
        <v>Abrir facsímil</v>
      </c>
      <c r="K1058" s="3" t="s">
        <v>24</v>
      </c>
    </row>
    <row r="1059" spans="1:11" ht="42" customHeight="1">
      <c r="A1059" s="2" t="s">
        <v>2727</v>
      </c>
      <c r="B1059" s="2" t="s">
        <v>2728</v>
      </c>
      <c r="C1059" s="2" t="s">
        <v>27</v>
      </c>
      <c r="D1059" s="2" t="s">
        <v>18</v>
      </c>
      <c r="E1059" s="5" t="s">
        <v>426</v>
      </c>
      <c r="F1059" s="3" t="s">
        <v>427</v>
      </c>
      <c r="G1059" s="3" t="s">
        <v>21</v>
      </c>
      <c r="H1059" s="2" t="s">
        <v>22</v>
      </c>
      <c r="I1059" s="2" t="s">
        <v>2729</v>
      </c>
      <c r="J1059" s="3" t="str">
        <f>HYPERLINK("https://www.boe.es/gazeta/dias/1830/10/21/pdfs/GMD-1830-127.pdf#page=3","Abrir facsímil")</f>
        <v>Abrir facsímil</v>
      </c>
      <c r="K1059" s="3" t="s">
        <v>24</v>
      </c>
    </row>
    <row r="1060" spans="1:11" ht="42" customHeight="1">
      <c r="A1060" s="2" t="s">
        <v>2730</v>
      </c>
      <c r="B1060" s="2" t="s">
        <v>2730</v>
      </c>
      <c r="C1060" s="2" t="s">
        <v>36</v>
      </c>
      <c r="D1060" s="2" t="s">
        <v>37</v>
      </c>
      <c r="E1060" s="5" t="s">
        <v>687</v>
      </c>
      <c r="F1060" s="3" t="s">
        <v>688</v>
      </c>
      <c r="G1060" s="3" t="s">
        <v>21</v>
      </c>
      <c r="H1060" s="2" t="s">
        <v>22</v>
      </c>
      <c r="I1060" s="2" t="s">
        <v>2731</v>
      </c>
      <c r="J1060" s="3" t="str">
        <f>HYPERLINK("https://www.boe.es/gazeta/dias/1830/06/10/pdfs/GMD-1830-70.pdf#page=3","Abrir facsímil")</f>
        <v>Abrir facsímil</v>
      </c>
      <c r="K1060" s="3" t="s">
        <v>24</v>
      </c>
    </row>
    <row r="1061" spans="1:11" ht="42" customHeight="1">
      <c r="A1061" s="2" t="s">
        <v>2732</v>
      </c>
      <c r="B1061" s="2" t="s">
        <v>2733</v>
      </c>
      <c r="C1061" s="2" t="s">
        <v>43</v>
      </c>
      <c r="D1061" s="2" t="s">
        <v>44</v>
      </c>
      <c r="E1061" s="5" t="s">
        <v>305</v>
      </c>
      <c r="F1061" s="3" t="s">
        <v>306</v>
      </c>
      <c r="G1061" s="3" t="s">
        <v>52</v>
      </c>
      <c r="H1061" s="2" t="s">
        <v>22</v>
      </c>
      <c r="I1061" s="2" t="s">
        <v>2734</v>
      </c>
      <c r="J1061" s="3" t="str">
        <f>HYPERLINK("https://www.boe.es/gazeta/dias/1830/04/24/pdfs/GMD-1830-49.pdf#page=1","Abrir facsímil")</f>
        <v>Abrir facsímil</v>
      </c>
      <c r="K1061" s="3" t="s">
        <v>24</v>
      </c>
    </row>
    <row r="1062" spans="1:11" ht="42" customHeight="1">
      <c r="A1062" s="2" t="s">
        <v>2735</v>
      </c>
      <c r="B1062" s="2" t="s">
        <v>2736</v>
      </c>
      <c r="C1062" s="2" t="s">
        <v>36</v>
      </c>
      <c r="D1062" s="2" t="s">
        <v>37</v>
      </c>
      <c r="E1062" s="5" t="s">
        <v>170</v>
      </c>
      <c r="F1062" s="3" t="s">
        <v>171</v>
      </c>
      <c r="G1062" s="3" t="s">
        <v>21</v>
      </c>
      <c r="H1062" s="2" t="s">
        <v>22</v>
      </c>
      <c r="I1062" s="2" t="s">
        <v>2737</v>
      </c>
      <c r="J1062" s="3" t="str">
        <f>HYPERLINK("https://www.boe.es/gazeta/dias/1830/12/04/pdfs/GMD-1830-148.pdf#page=3","Abrir facsímil")</f>
        <v>Abrir facsímil</v>
      </c>
      <c r="K1062" s="3" t="s">
        <v>24</v>
      </c>
    </row>
    <row r="1063" spans="1:11" ht="42" customHeight="1">
      <c r="A1063" s="2" t="s">
        <v>2738</v>
      </c>
      <c r="B1063" s="2" t="s">
        <v>2739</v>
      </c>
      <c r="C1063" s="2" t="s">
        <v>17</v>
      </c>
      <c r="D1063" s="2" t="s">
        <v>18</v>
      </c>
      <c r="E1063" s="5" t="s">
        <v>624</v>
      </c>
      <c r="F1063" s="3" t="s">
        <v>625</v>
      </c>
      <c r="G1063" s="3" t="s">
        <v>90</v>
      </c>
      <c r="H1063" s="2" t="s">
        <v>31</v>
      </c>
      <c r="I1063" s="2" t="s">
        <v>2740</v>
      </c>
      <c r="J1063" s="3" t="str">
        <f>HYPERLINK("https://www.boe.es/gazeta/dias/1830/09/09/pdfs/GMD-1830-109.pdf#page=4","Abrir facsímil")</f>
        <v>Abrir facsímil</v>
      </c>
      <c r="K1063" s="3" t="s">
        <v>33</v>
      </c>
    </row>
    <row r="1064" spans="1:11" ht="42" customHeight="1">
      <c r="A1064" s="2" t="s">
        <v>2741</v>
      </c>
      <c r="B1064" s="2" t="s">
        <v>2741</v>
      </c>
      <c r="C1064" s="2" t="s">
        <v>36</v>
      </c>
      <c r="D1064" s="2" t="s">
        <v>37</v>
      </c>
      <c r="E1064" s="5" t="s">
        <v>352</v>
      </c>
      <c r="F1064" s="3" t="s">
        <v>353</v>
      </c>
      <c r="G1064" s="3" t="s">
        <v>21</v>
      </c>
      <c r="H1064" s="2" t="s">
        <v>22</v>
      </c>
      <c r="I1064" s="2" t="s">
        <v>2742</v>
      </c>
      <c r="J1064" s="3" t="str">
        <f>HYPERLINK("https://www.boe.es/gazeta/dias/1830/04/10/pdfs/GMD-1830-43.pdf#page=3","Abrir facsímil")</f>
        <v>Abrir facsímil</v>
      </c>
      <c r="K1064" s="3" t="s">
        <v>24</v>
      </c>
    </row>
    <row r="1065" spans="1:11" ht="42" customHeight="1">
      <c r="A1065" s="2" t="s">
        <v>2743</v>
      </c>
      <c r="B1065" s="2" t="s">
        <v>2744</v>
      </c>
      <c r="C1065" s="2" t="s">
        <v>109</v>
      </c>
      <c r="D1065" s="2" t="s">
        <v>18</v>
      </c>
      <c r="E1065" s="5" t="s">
        <v>375</v>
      </c>
      <c r="F1065" s="3" t="s">
        <v>376</v>
      </c>
      <c r="G1065" s="3" t="s">
        <v>21</v>
      </c>
      <c r="H1065" s="2" t="s">
        <v>22</v>
      </c>
      <c r="I1065" s="2" t="s">
        <v>2745</v>
      </c>
      <c r="J1065" s="3" t="str">
        <f>HYPERLINK("https://www.boe.es/gazeta/dias/1830/01/02/pdfs/GMD-1830-1.pdf#page=3","Abrir facsímil")</f>
        <v>Abrir facsímil</v>
      </c>
      <c r="K1065" s="3" t="s">
        <v>24</v>
      </c>
    </row>
    <row r="1066" spans="1:11" ht="42" customHeight="1">
      <c r="A1066" s="2" t="s">
        <v>2746</v>
      </c>
      <c r="B1066" s="2" t="s">
        <v>2746</v>
      </c>
      <c r="C1066" s="2" t="s">
        <v>68</v>
      </c>
      <c r="D1066" s="2" t="s">
        <v>18</v>
      </c>
      <c r="E1066" s="5" t="s">
        <v>616</v>
      </c>
      <c r="F1066" s="3" t="s">
        <v>617</v>
      </c>
      <c r="G1066" s="3" t="s">
        <v>30</v>
      </c>
      <c r="H1066" s="2" t="s">
        <v>22</v>
      </c>
      <c r="I1066" s="2" t="s">
        <v>2747</v>
      </c>
      <c r="J1066" s="3" t="str">
        <f>HYPERLINK("https://www.boe.es/gazeta/dias/1830/01/23/pdfs/GMD-1830-10.pdf#page=2","Abrir facsímil")</f>
        <v>Abrir facsímil</v>
      </c>
      <c r="K1066" s="3" t="s">
        <v>24</v>
      </c>
    </row>
    <row r="1067" spans="1:11" ht="42" customHeight="1">
      <c r="A1067" s="2" t="s">
        <v>2748</v>
      </c>
      <c r="B1067" s="2" t="s">
        <v>2749</v>
      </c>
      <c r="C1067" s="2" t="s">
        <v>17</v>
      </c>
      <c r="D1067" s="2" t="s">
        <v>18</v>
      </c>
      <c r="E1067" s="5" t="s">
        <v>431</v>
      </c>
      <c r="F1067" s="3" t="s">
        <v>432</v>
      </c>
      <c r="G1067" s="3" t="s">
        <v>21</v>
      </c>
      <c r="H1067" s="2" t="s">
        <v>22</v>
      </c>
      <c r="I1067" s="2" t="s">
        <v>2750</v>
      </c>
      <c r="J1067" s="3" t="str">
        <f>HYPERLINK("https://www.boe.es/gazeta/dias/1830/06/24/pdfs/GMD-1830-76.pdf#page=3","Abrir facsímil")</f>
        <v>Abrir facsímil</v>
      </c>
      <c r="K1067" s="3" t="s">
        <v>24</v>
      </c>
    </row>
    <row r="1068" spans="1:11" ht="42" customHeight="1">
      <c r="A1068" s="2" t="s">
        <v>2751</v>
      </c>
      <c r="B1068" s="2" t="s">
        <v>2752</v>
      </c>
      <c r="C1068" s="2" t="s">
        <v>43</v>
      </c>
      <c r="D1068" s="2" t="s">
        <v>44</v>
      </c>
      <c r="E1068" s="5" t="s">
        <v>305</v>
      </c>
      <c r="F1068" s="3" t="s">
        <v>306</v>
      </c>
      <c r="G1068" s="3" t="s">
        <v>52</v>
      </c>
      <c r="H1068" s="2" t="s">
        <v>22</v>
      </c>
      <c r="I1068" s="2" t="s">
        <v>2753</v>
      </c>
      <c r="J1068" s="3" t="str">
        <f>HYPERLINK("https://www.boe.es/gazeta/dias/1830/04/24/pdfs/GMD-1830-49.pdf#page=1","Abrir facsímil")</f>
        <v>Abrir facsímil</v>
      </c>
      <c r="K1068" s="3" t="s">
        <v>24</v>
      </c>
    </row>
    <row r="1069" spans="1:11" ht="42" customHeight="1">
      <c r="A1069" s="2" t="s">
        <v>2754</v>
      </c>
      <c r="B1069" s="2" t="s">
        <v>2755</v>
      </c>
      <c r="C1069" s="2" t="s">
        <v>84</v>
      </c>
      <c r="D1069" s="2" t="s">
        <v>18</v>
      </c>
      <c r="E1069" s="5" t="s">
        <v>56</v>
      </c>
      <c r="F1069" s="3" t="s">
        <v>57</v>
      </c>
      <c r="G1069" s="3" t="s">
        <v>90</v>
      </c>
      <c r="H1069" s="2" t="s">
        <v>22</v>
      </c>
      <c r="I1069" s="2" t="s">
        <v>2756</v>
      </c>
      <c r="J1069" s="3" t="str">
        <f>HYPERLINK("https://www.boe.es/gazeta/dias/1830/06/19/pdfs/GMD-1830-74.pdf#page=4","Abrir facsímil")</f>
        <v>Abrir facsímil</v>
      </c>
      <c r="K1069" s="3" t="s">
        <v>24</v>
      </c>
    </row>
    <row r="1070" spans="1:11" ht="42" customHeight="1">
      <c r="A1070" s="2" t="s">
        <v>2757</v>
      </c>
      <c r="B1070" s="2" t="s">
        <v>2758</v>
      </c>
      <c r="C1070" s="2" t="s">
        <v>36</v>
      </c>
      <c r="D1070" s="2" t="s">
        <v>37</v>
      </c>
      <c r="E1070" s="5" t="s">
        <v>333</v>
      </c>
      <c r="F1070" s="3" t="s">
        <v>334</v>
      </c>
      <c r="G1070" s="3" t="s">
        <v>335</v>
      </c>
      <c r="H1070" s="2" t="s">
        <v>22</v>
      </c>
      <c r="I1070" s="2" t="s">
        <v>2759</v>
      </c>
      <c r="J1070" s="3" t="str">
        <f>HYPERLINK("https://www.boe.es/gazeta/dias/1830/06/08/pdfs/GMD-1830-69.pdf#page=4","Abrir facsímil")</f>
        <v>Abrir facsímil</v>
      </c>
      <c r="K1070" s="3" t="s">
        <v>24</v>
      </c>
    </row>
    <row r="1071" spans="1:11" ht="42" customHeight="1">
      <c r="A1071" s="2" t="s">
        <v>2760</v>
      </c>
      <c r="B1071" s="2" t="s">
        <v>2761</v>
      </c>
      <c r="C1071" s="2" t="s">
        <v>17</v>
      </c>
      <c r="D1071" s="2" t="s">
        <v>18</v>
      </c>
      <c r="E1071" s="5" t="s">
        <v>185</v>
      </c>
      <c r="F1071" s="3" t="s">
        <v>186</v>
      </c>
      <c r="G1071" s="3" t="s">
        <v>187</v>
      </c>
      <c r="H1071" s="2" t="s">
        <v>22</v>
      </c>
      <c r="I1071" s="2" t="s">
        <v>2762</v>
      </c>
      <c r="J1071" s="3" t="str">
        <f>HYPERLINK("https://www.boe.es/gazeta/dias/1830/01/12/pdfs/GMD-1830-5.pdf#page=3","Abrir facsímil")</f>
        <v>Abrir facsímil</v>
      </c>
      <c r="K1071" s="3" t="s">
        <v>24</v>
      </c>
    </row>
    <row r="1072" spans="1:11" ht="42" customHeight="1">
      <c r="A1072" s="2" t="s">
        <v>2763</v>
      </c>
      <c r="B1072" s="2" t="s">
        <v>2764</v>
      </c>
      <c r="C1072" s="2" t="s">
        <v>17</v>
      </c>
      <c r="D1072" s="2" t="s">
        <v>18</v>
      </c>
      <c r="E1072" s="5" t="s">
        <v>56</v>
      </c>
      <c r="F1072" s="3" t="s">
        <v>57</v>
      </c>
      <c r="G1072" s="3" t="s">
        <v>90</v>
      </c>
      <c r="H1072" s="2" t="s">
        <v>22</v>
      </c>
      <c r="I1072" s="2" t="s">
        <v>2765</v>
      </c>
      <c r="J1072" s="3" t="str">
        <f>HYPERLINK("https://www.boe.es/gazeta/dias/1830/06/19/pdfs/GMD-1830-74.pdf#page=4","Abrir facsímil")</f>
        <v>Abrir facsímil</v>
      </c>
      <c r="K1072" s="3" t="s">
        <v>24</v>
      </c>
    </row>
    <row r="1073" spans="1:11" ht="42" customHeight="1">
      <c r="A1073" s="2" t="s">
        <v>2766</v>
      </c>
      <c r="B1073" s="2" t="s">
        <v>2767</v>
      </c>
      <c r="C1073" s="2" t="s">
        <v>84</v>
      </c>
      <c r="D1073" s="2" t="s">
        <v>18</v>
      </c>
      <c r="E1073" s="5" t="s">
        <v>1237</v>
      </c>
      <c r="F1073" s="3" t="s">
        <v>1238</v>
      </c>
      <c r="G1073" s="3" t="s">
        <v>90</v>
      </c>
      <c r="H1073" s="2" t="s">
        <v>22</v>
      </c>
      <c r="I1073" s="2" t="s">
        <v>2768</v>
      </c>
      <c r="J1073" s="3" t="str">
        <f>HYPERLINK("https://www.boe.es/gazeta/dias/1830/11/04/pdfs/GMD-1830-134.pdf#page=4","Abrir facsímil")</f>
        <v>Abrir facsímil</v>
      </c>
      <c r="K1073" s="3" t="s">
        <v>24</v>
      </c>
    </row>
    <row r="1074" spans="1:11" ht="42" customHeight="1">
      <c r="A1074" s="2" t="s">
        <v>2769</v>
      </c>
      <c r="B1074" s="2" t="s">
        <v>2770</v>
      </c>
      <c r="C1074" s="2" t="s">
        <v>43</v>
      </c>
      <c r="D1074" s="2" t="s">
        <v>44</v>
      </c>
      <c r="E1074" s="5" t="s">
        <v>45</v>
      </c>
      <c r="F1074" s="3" t="s">
        <v>46</v>
      </c>
      <c r="G1074" s="3" t="s">
        <v>30</v>
      </c>
      <c r="H1074" s="2" t="s">
        <v>22</v>
      </c>
      <c r="I1074" s="2" t="s">
        <v>2771</v>
      </c>
      <c r="J1074" s="3" t="str">
        <f>HYPERLINK("https://www.boe.es/gazeta/dias/1830/01/05/pdfs/GMD-1830-2.pdf#page=2","Abrir facsímil")</f>
        <v>Abrir facsímil</v>
      </c>
      <c r="K1074" s="3" t="s">
        <v>24</v>
      </c>
    </row>
    <row r="1075" spans="1:11" ht="42" customHeight="1">
      <c r="A1075" s="2" t="s">
        <v>2772</v>
      </c>
      <c r="B1075" s="2" t="s">
        <v>2773</v>
      </c>
      <c r="C1075" s="2" t="s">
        <v>43</v>
      </c>
      <c r="D1075" s="2" t="s">
        <v>44</v>
      </c>
      <c r="E1075" s="5" t="s">
        <v>77</v>
      </c>
      <c r="F1075" s="3" t="s">
        <v>78</v>
      </c>
      <c r="G1075" s="3" t="s">
        <v>90</v>
      </c>
      <c r="H1075" s="2" t="s">
        <v>22</v>
      </c>
      <c r="I1075" s="2" t="s">
        <v>2774</v>
      </c>
      <c r="J1075" s="3" t="str">
        <f>HYPERLINK("https://www.boe.es/gazeta/dias/1830/01/09/pdfs/GMD-1830-4.pdf#page=4","Abrir facsímil")</f>
        <v>Abrir facsímil</v>
      </c>
      <c r="K1075" s="3" t="s">
        <v>24</v>
      </c>
    </row>
    <row r="1076" spans="1:11" ht="42" customHeight="1">
      <c r="A1076" s="2" t="s">
        <v>2775</v>
      </c>
      <c r="B1076" s="2" t="s">
        <v>2776</v>
      </c>
      <c r="C1076" s="2" t="s">
        <v>36</v>
      </c>
      <c r="D1076" s="2" t="s">
        <v>37</v>
      </c>
      <c r="E1076" s="5" t="s">
        <v>191</v>
      </c>
      <c r="F1076" s="3" t="s">
        <v>192</v>
      </c>
      <c r="G1076" s="3" t="s">
        <v>30</v>
      </c>
      <c r="H1076" s="2" t="s">
        <v>22</v>
      </c>
      <c r="I1076" s="2" t="s">
        <v>2777</v>
      </c>
      <c r="J1076" s="3" t="str">
        <f>HYPERLINK("https://www.boe.es/gazeta/dias/1830/01/21/pdfs/GMD-1830-9.pdf#page=2","Abrir facsímil")</f>
        <v>Abrir facsímil</v>
      </c>
      <c r="K1076" s="3" t="s">
        <v>24</v>
      </c>
    </row>
    <row r="1077" spans="1:11" ht="42" customHeight="1">
      <c r="A1077" s="2" t="s">
        <v>2778</v>
      </c>
      <c r="B1077" s="2" t="s">
        <v>2779</v>
      </c>
      <c r="C1077" s="2" t="s">
        <v>36</v>
      </c>
      <c r="D1077" s="2" t="s">
        <v>37</v>
      </c>
      <c r="E1077" s="5" t="s">
        <v>969</v>
      </c>
      <c r="F1077" s="3" t="s">
        <v>970</v>
      </c>
      <c r="G1077" s="3" t="s">
        <v>21</v>
      </c>
      <c r="H1077" s="2" t="s">
        <v>22</v>
      </c>
      <c r="I1077" s="2" t="s">
        <v>2780</v>
      </c>
      <c r="J1077" s="3" t="str">
        <f>HYPERLINK("https://www.boe.es/gazeta/dias/1830/10/12/pdfs/GMD-1830-123.pdf#page=3","Abrir facsímil")</f>
        <v>Abrir facsímil</v>
      </c>
      <c r="K1077" s="3" t="s">
        <v>24</v>
      </c>
    </row>
    <row r="1078" spans="1:11" ht="42" customHeight="1">
      <c r="A1078" s="2" t="s">
        <v>2781</v>
      </c>
      <c r="B1078" s="2" t="s">
        <v>2782</v>
      </c>
      <c r="C1078" s="2" t="s">
        <v>55</v>
      </c>
      <c r="D1078" s="2" t="s">
        <v>18</v>
      </c>
      <c r="E1078" s="5" t="s">
        <v>219</v>
      </c>
      <c r="F1078" s="3" t="s">
        <v>220</v>
      </c>
      <c r="G1078" s="3" t="s">
        <v>2783</v>
      </c>
      <c r="H1078" s="2" t="s">
        <v>22</v>
      </c>
      <c r="I1078" s="2" t="s">
        <v>2784</v>
      </c>
      <c r="J1078" s="3" t="str">
        <f>HYPERLINK("https://www.boe.es/gazeta/dias/1830/08/12/pdfs/GMD-1830-97.pdf#page=3","Abrir facsímil")</f>
        <v>Abrir facsímil</v>
      </c>
      <c r="K1078" s="3" t="s">
        <v>24</v>
      </c>
    </row>
    <row r="1079" spans="1:11" ht="42" customHeight="1">
      <c r="A1079" s="2" t="s">
        <v>2785</v>
      </c>
      <c r="B1079" s="2" t="s">
        <v>2786</v>
      </c>
      <c r="C1079" s="2" t="s">
        <v>17</v>
      </c>
      <c r="D1079" s="2" t="s">
        <v>18</v>
      </c>
      <c r="E1079" s="5" t="s">
        <v>185</v>
      </c>
      <c r="F1079" s="3" t="s">
        <v>186</v>
      </c>
      <c r="G1079" s="3" t="s">
        <v>206</v>
      </c>
      <c r="H1079" s="2" t="s">
        <v>22</v>
      </c>
      <c r="I1079" s="2" t="s">
        <v>2787</v>
      </c>
      <c r="J1079" s="3" t="str">
        <f>HYPERLINK("https://www.boe.es/gazeta/dias/1830/01/12/pdfs/GMD-1830-5.pdf#page=4","Abrir facsímil")</f>
        <v>Abrir facsímil</v>
      </c>
      <c r="K1079" s="3" t="s">
        <v>24</v>
      </c>
    </row>
    <row r="1080" spans="1:11" ht="42" customHeight="1">
      <c r="A1080" s="2" t="s">
        <v>2785</v>
      </c>
      <c r="B1080" s="2" t="s">
        <v>2786</v>
      </c>
      <c r="C1080" s="2" t="s">
        <v>109</v>
      </c>
      <c r="D1080" s="2" t="s">
        <v>18</v>
      </c>
      <c r="E1080" s="5" t="s">
        <v>528</v>
      </c>
      <c r="F1080" s="3" t="s">
        <v>529</v>
      </c>
      <c r="G1080" s="3" t="s">
        <v>1257</v>
      </c>
      <c r="H1080" s="2" t="s">
        <v>22</v>
      </c>
      <c r="I1080" s="2" t="s">
        <v>2788</v>
      </c>
      <c r="J1080" s="3" t="str">
        <f>HYPERLINK("https://www.boe.es/gazeta/dias/1830/07/13/pdfs/GMD-1830-84.pdf#page=4","Abrir facsímil")</f>
        <v>Abrir facsímil</v>
      </c>
      <c r="K1080" s="3" t="s">
        <v>24</v>
      </c>
    </row>
    <row r="1081" spans="1:11" ht="42" customHeight="1">
      <c r="A1081" s="2" t="s">
        <v>2789</v>
      </c>
      <c r="B1081" s="2" t="s">
        <v>2790</v>
      </c>
      <c r="C1081" s="2" t="s">
        <v>27</v>
      </c>
      <c r="D1081" s="2" t="s">
        <v>18</v>
      </c>
      <c r="E1081" s="5" t="s">
        <v>426</v>
      </c>
      <c r="F1081" s="3" t="s">
        <v>427</v>
      </c>
      <c r="G1081" s="3" t="s">
        <v>21</v>
      </c>
      <c r="H1081" s="2" t="s">
        <v>22</v>
      </c>
      <c r="I1081" s="2" t="s">
        <v>2791</v>
      </c>
      <c r="J1081" s="3" t="str">
        <f>HYPERLINK("https://www.boe.es/gazeta/dias/1830/10/21/pdfs/GMD-1830-127.pdf#page=3","Abrir facsímil")</f>
        <v>Abrir facsímil</v>
      </c>
      <c r="K1081" s="3" t="s">
        <v>24</v>
      </c>
    </row>
    <row r="1082" spans="1:11" ht="42" customHeight="1">
      <c r="A1082" s="2" t="s">
        <v>2792</v>
      </c>
      <c r="B1082" s="2" t="s">
        <v>2793</v>
      </c>
      <c r="C1082" s="2" t="s">
        <v>109</v>
      </c>
      <c r="D1082" s="2" t="s">
        <v>18</v>
      </c>
      <c r="E1082" s="5" t="s">
        <v>532</v>
      </c>
      <c r="F1082" s="3" t="s">
        <v>533</v>
      </c>
      <c r="G1082" s="3" t="s">
        <v>90</v>
      </c>
      <c r="H1082" s="2" t="s">
        <v>22</v>
      </c>
      <c r="I1082" s="2" t="s">
        <v>2794</v>
      </c>
      <c r="J1082" s="3" t="str">
        <f>HYPERLINK("https://www.boe.es/gazeta/dias/1830/01/19/pdfs/GMD-1830-8.pdf#page=4","Abrir facsímil")</f>
        <v>Abrir facsímil</v>
      </c>
      <c r="K1082" s="3" t="s">
        <v>24</v>
      </c>
    </row>
    <row r="1083" spans="1:11" ht="42" customHeight="1">
      <c r="A1083" s="2" t="s">
        <v>2795</v>
      </c>
      <c r="B1083" s="2" t="s">
        <v>2796</v>
      </c>
      <c r="C1083" s="2" t="s">
        <v>17</v>
      </c>
      <c r="D1083" s="2" t="s">
        <v>18</v>
      </c>
      <c r="E1083" s="5" t="s">
        <v>281</v>
      </c>
      <c r="F1083" s="3" t="s">
        <v>282</v>
      </c>
      <c r="G1083" s="3" t="s">
        <v>90</v>
      </c>
      <c r="H1083" s="2" t="s">
        <v>22</v>
      </c>
      <c r="I1083" s="2" t="s">
        <v>2797</v>
      </c>
      <c r="J1083" s="3" t="str">
        <f>HYPERLINK("https://www.boe.es/gazeta/dias/1830/06/26/pdfs/GMD-1830-77.pdf#page=4","Abrir facsímil")</f>
        <v>Abrir facsímil</v>
      </c>
      <c r="K1083" s="3" t="s">
        <v>24</v>
      </c>
    </row>
    <row r="1084" spans="1:11" ht="42" customHeight="1">
      <c r="A1084" s="2" t="s">
        <v>2798</v>
      </c>
      <c r="B1084" s="2" t="s">
        <v>2798</v>
      </c>
      <c r="C1084" s="2" t="s">
        <v>36</v>
      </c>
      <c r="D1084" s="2" t="s">
        <v>37</v>
      </c>
      <c r="E1084" s="5" t="s">
        <v>329</v>
      </c>
      <c r="F1084" s="3" t="s">
        <v>330</v>
      </c>
      <c r="G1084" s="3" t="s">
        <v>21</v>
      </c>
      <c r="H1084" s="2" t="s">
        <v>22</v>
      </c>
      <c r="I1084" s="2" t="s">
        <v>2799</v>
      </c>
      <c r="J1084" s="3" t="str">
        <f>HYPERLINK("https://www.boe.es/gazeta/dias/1830/01/14/pdfs/GMD-1830-6.pdf#page=3","Abrir facsímil")</f>
        <v>Abrir facsímil</v>
      </c>
      <c r="K1084" s="3" t="s">
        <v>24</v>
      </c>
    </row>
    <row r="1085" spans="1:11" ht="42" customHeight="1">
      <c r="A1085" s="2" t="s">
        <v>2800</v>
      </c>
      <c r="B1085" s="2" t="s">
        <v>2801</v>
      </c>
      <c r="C1085" s="2" t="s">
        <v>17</v>
      </c>
      <c r="D1085" s="2" t="s">
        <v>18</v>
      </c>
      <c r="E1085" s="5" t="s">
        <v>191</v>
      </c>
      <c r="F1085" s="3" t="s">
        <v>192</v>
      </c>
      <c r="G1085" s="3" t="s">
        <v>30</v>
      </c>
      <c r="H1085" s="2" t="s">
        <v>22</v>
      </c>
      <c r="I1085" s="2" t="s">
        <v>2802</v>
      </c>
      <c r="J1085" s="3" t="str">
        <f>HYPERLINK("https://www.boe.es/gazeta/dias/1830/01/21/pdfs/GMD-1830-9.pdf#page=2","Abrir facsímil")</f>
        <v>Abrir facsímil</v>
      </c>
      <c r="K1085" s="3" t="s">
        <v>24</v>
      </c>
    </row>
    <row r="1086" spans="1:11" ht="42" customHeight="1">
      <c r="A1086" s="2" t="s">
        <v>2803</v>
      </c>
      <c r="B1086" s="2" t="s">
        <v>2804</v>
      </c>
      <c r="C1086" s="2" t="s">
        <v>43</v>
      </c>
      <c r="D1086" s="2" t="s">
        <v>44</v>
      </c>
      <c r="E1086" s="5" t="s">
        <v>499</v>
      </c>
      <c r="F1086" s="3" t="s">
        <v>500</v>
      </c>
      <c r="G1086" s="3" t="s">
        <v>30</v>
      </c>
      <c r="H1086" s="2" t="s">
        <v>22</v>
      </c>
      <c r="I1086" s="2" t="s">
        <v>2805</v>
      </c>
      <c r="J1086" s="3" t="str">
        <f>HYPERLINK("https://www.boe.es/gazeta/dias/1830/04/03/pdfs/GMD-1830-40.pdf#page=2","Abrir facsímil")</f>
        <v>Abrir facsímil</v>
      </c>
      <c r="K1086" s="3" t="s">
        <v>24</v>
      </c>
    </row>
    <row r="1087" spans="1:11" ht="42" customHeight="1">
      <c r="A1087" s="2" t="s">
        <v>2806</v>
      </c>
      <c r="B1087" s="2" t="s">
        <v>2806</v>
      </c>
      <c r="C1087" s="2" t="s">
        <v>36</v>
      </c>
      <c r="D1087" s="2" t="s">
        <v>37</v>
      </c>
      <c r="E1087" s="5" t="s">
        <v>85</v>
      </c>
      <c r="F1087" s="3" t="s">
        <v>86</v>
      </c>
      <c r="G1087" s="3" t="s">
        <v>90</v>
      </c>
      <c r="H1087" s="2" t="s">
        <v>22</v>
      </c>
      <c r="I1087" s="2" t="s">
        <v>2807</v>
      </c>
      <c r="J1087" s="3" t="str">
        <f>HYPERLINK("https://www.boe.es/gazeta/dias/1830/03/23/pdfs/GMD-1830-35.pdf#page=4","Abrir facsímil")</f>
        <v>Abrir facsímil</v>
      </c>
      <c r="K1087" s="3" t="s">
        <v>24</v>
      </c>
    </row>
    <row r="1088" spans="1:11" ht="42" customHeight="1">
      <c r="A1088" s="2" t="s">
        <v>2808</v>
      </c>
      <c r="B1088" s="2" t="s">
        <v>2808</v>
      </c>
      <c r="C1088" s="2" t="s">
        <v>43</v>
      </c>
      <c r="D1088" s="2" t="s">
        <v>44</v>
      </c>
      <c r="E1088" s="5" t="s">
        <v>88</v>
      </c>
      <c r="F1088" s="3" t="s">
        <v>89</v>
      </c>
      <c r="G1088" s="3" t="s">
        <v>90</v>
      </c>
      <c r="H1088" s="2" t="s">
        <v>22</v>
      </c>
      <c r="I1088" s="2" t="s">
        <v>2809</v>
      </c>
      <c r="J1088" s="3" t="str">
        <f>HYPERLINK("https://www.boe.es/gazeta/dias/1830/04/01/pdfs/GMD-1830-39.pdf#page=4","Abrir facsímil")</f>
        <v>Abrir facsímil</v>
      </c>
      <c r="K1088" s="3" t="s">
        <v>24</v>
      </c>
    </row>
    <row r="1089" spans="1:11" ht="42" customHeight="1">
      <c r="A1089" s="2" t="s">
        <v>2810</v>
      </c>
      <c r="B1089" s="2" t="s">
        <v>2811</v>
      </c>
      <c r="C1089" s="2" t="s">
        <v>109</v>
      </c>
      <c r="D1089" s="2" t="s">
        <v>18</v>
      </c>
      <c r="E1089" s="5" t="s">
        <v>566</v>
      </c>
      <c r="F1089" s="3" t="s">
        <v>567</v>
      </c>
      <c r="G1089" s="3" t="s">
        <v>90</v>
      </c>
      <c r="H1089" s="2" t="s">
        <v>22</v>
      </c>
      <c r="I1089" s="2" t="s">
        <v>2812</v>
      </c>
      <c r="J1089" s="3" t="str">
        <f>HYPERLINK("https://www.boe.es/gazeta/dias/1830/09/07/pdfs/GMD-1830-108.pdf#page=4","Abrir facsímil")</f>
        <v>Abrir facsímil</v>
      </c>
      <c r="K1089" s="3" t="s">
        <v>24</v>
      </c>
    </row>
    <row r="1090" spans="1:11" ht="42" customHeight="1">
      <c r="A1090" s="2" t="s">
        <v>2813</v>
      </c>
      <c r="B1090" s="2" t="s">
        <v>2814</v>
      </c>
      <c r="C1090" s="2" t="s">
        <v>43</v>
      </c>
      <c r="D1090" s="2" t="s">
        <v>44</v>
      </c>
      <c r="E1090" s="5" t="s">
        <v>612</v>
      </c>
      <c r="F1090" s="3" t="s">
        <v>613</v>
      </c>
      <c r="G1090" s="3" t="s">
        <v>21</v>
      </c>
      <c r="H1090" s="2" t="s">
        <v>22</v>
      </c>
      <c r="I1090" s="2" t="s">
        <v>2815</v>
      </c>
      <c r="J1090" s="3" t="str">
        <f>HYPERLINK("https://www.boe.es/gazeta/dias/1830/09/25/pdfs/GMD-1830-116.pdf#page=3","Abrir facsímil")</f>
        <v>Abrir facsímil</v>
      </c>
      <c r="K1090" s="3" t="s">
        <v>24</v>
      </c>
    </row>
    <row r="1091" spans="1:11" ht="42" customHeight="1">
      <c r="A1091" s="2" t="s">
        <v>2816</v>
      </c>
      <c r="B1091" s="2" t="s">
        <v>2816</v>
      </c>
      <c r="C1091" s="2" t="s">
        <v>43</v>
      </c>
      <c r="D1091" s="2" t="s">
        <v>44</v>
      </c>
      <c r="E1091" s="5" t="s">
        <v>81</v>
      </c>
      <c r="F1091" s="3" t="s">
        <v>82</v>
      </c>
      <c r="G1091" s="3" t="s">
        <v>30</v>
      </c>
      <c r="H1091" s="2" t="s">
        <v>22</v>
      </c>
      <c r="I1091" s="2" t="s">
        <v>2817</v>
      </c>
      <c r="J1091" s="3" t="str">
        <f>HYPERLINK("https://www.boe.es/gazeta/dias/1830/03/16/pdfs/GMD-1830-32.pdf#page=2","Abrir facsímil")</f>
        <v>Abrir facsímil</v>
      </c>
      <c r="K1091" s="3" t="s">
        <v>24</v>
      </c>
    </row>
    <row r="1092" spans="1:11" ht="42" customHeight="1">
      <c r="A1092" s="2" t="s">
        <v>2818</v>
      </c>
      <c r="B1092" s="2" t="s">
        <v>2818</v>
      </c>
      <c r="C1092" s="2" t="s">
        <v>36</v>
      </c>
      <c r="D1092" s="2" t="s">
        <v>37</v>
      </c>
      <c r="E1092" s="5" t="s">
        <v>224</v>
      </c>
      <c r="F1092" s="3" t="s">
        <v>225</v>
      </c>
      <c r="G1092" s="3" t="s">
        <v>21</v>
      </c>
      <c r="H1092" s="2" t="s">
        <v>22</v>
      </c>
      <c r="I1092" s="2" t="s">
        <v>2819</v>
      </c>
      <c r="J1092" s="3" t="str">
        <f>HYPERLINK("https://www.boe.es/gazeta/dias/1830/03/04/pdfs/GMD-1830-27.pdf#page=3","Abrir facsímil")</f>
        <v>Abrir facsímil</v>
      </c>
      <c r="K1092" s="3" t="s">
        <v>24</v>
      </c>
    </row>
    <row r="1093" spans="1:11" ht="42" customHeight="1">
      <c r="A1093" s="2" t="s">
        <v>2820</v>
      </c>
      <c r="B1093" s="2" t="s">
        <v>2821</v>
      </c>
      <c r="C1093" s="2" t="s">
        <v>43</v>
      </c>
      <c r="D1093" s="2" t="s">
        <v>44</v>
      </c>
      <c r="E1093" s="5" t="s">
        <v>339</v>
      </c>
      <c r="F1093" s="3" t="s">
        <v>340</v>
      </c>
      <c r="G1093" s="3" t="s">
        <v>90</v>
      </c>
      <c r="H1093" s="2" t="s">
        <v>22</v>
      </c>
      <c r="I1093" s="2" t="s">
        <v>2822</v>
      </c>
      <c r="J1093" s="3" t="str">
        <f>HYPERLINK("https://www.boe.es/gazeta/dias/1830/10/07/pdfs/GMD-1830-121.pdf#page=4","Abrir facsímil")</f>
        <v>Abrir facsímil</v>
      </c>
      <c r="K1093" s="3" t="s">
        <v>24</v>
      </c>
    </row>
    <row r="1094" spans="1:11" ht="42" customHeight="1">
      <c r="A1094" s="2" t="s">
        <v>2823</v>
      </c>
      <c r="B1094" s="2" t="s">
        <v>2823</v>
      </c>
      <c r="C1094" s="2" t="s">
        <v>27</v>
      </c>
      <c r="D1094" s="2" t="s">
        <v>18</v>
      </c>
      <c r="E1094" s="5" t="s">
        <v>514</v>
      </c>
      <c r="F1094" s="3" t="s">
        <v>515</v>
      </c>
      <c r="G1094" s="3" t="s">
        <v>929</v>
      </c>
      <c r="H1094" s="2" t="s">
        <v>22</v>
      </c>
      <c r="I1094" s="2" t="s">
        <v>2824</v>
      </c>
      <c r="J1094" s="3" t="str">
        <f>HYPERLINK("https://www.boe.es/gazeta/dias/1830/01/26/pdfs/GMD-1830-11.pdf#page=6","Abrir facsímil")</f>
        <v>Abrir facsímil</v>
      </c>
      <c r="K1094" s="3" t="s">
        <v>24</v>
      </c>
    </row>
    <row r="1095" spans="1:11" ht="42" customHeight="1">
      <c r="A1095" s="2" t="s">
        <v>2825</v>
      </c>
      <c r="B1095" s="2" t="s">
        <v>2826</v>
      </c>
      <c r="C1095" s="2" t="s">
        <v>43</v>
      </c>
      <c r="D1095" s="2" t="s">
        <v>44</v>
      </c>
      <c r="E1095" s="5" t="s">
        <v>224</v>
      </c>
      <c r="F1095" s="3" t="s">
        <v>225</v>
      </c>
      <c r="G1095" s="3" t="s">
        <v>90</v>
      </c>
      <c r="H1095" s="2" t="s">
        <v>22</v>
      </c>
      <c r="I1095" s="2" t="s">
        <v>2827</v>
      </c>
      <c r="J1095" s="3" t="str">
        <f>HYPERLINK("https://www.boe.es/gazeta/dias/1830/03/04/pdfs/GMD-1830-27.pdf#page=4","Abrir facsímil")</f>
        <v>Abrir facsímil</v>
      </c>
      <c r="K1095" s="3" t="s">
        <v>24</v>
      </c>
    </row>
    <row r="1096" spans="1:11" ht="42" customHeight="1">
      <c r="A1096" s="2" t="s">
        <v>2828</v>
      </c>
      <c r="B1096" s="2" t="s">
        <v>2829</v>
      </c>
      <c r="C1096" s="2" t="s">
        <v>1272</v>
      </c>
      <c r="D1096" s="2" t="s">
        <v>44</v>
      </c>
      <c r="E1096" s="5" t="s">
        <v>263</v>
      </c>
      <c r="F1096" s="3" t="s">
        <v>264</v>
      </c>
      <c r="G1096" s="3" t="s">
        <v>90</v>
      </c>
      <c r="H1096" s="2" t="s">
        <v>22</v>
      </c>
      <c r="I1096" s="2" t="s">
        <v>2830</v>
      </c>
      <c r="J1096" s="3" t="str">
        <f>HYPERLINK("https://www.boe.es/gazeta/dias/1830/07/03/pdfs/GMD-1830-80.pdf#page=4","Abrir facsímil")</f>
        <v>Abrir facsímil</v>
      </c>
      <c r="K1096" s="3" t="s">
        <v>24</v>
      </c>
    </row>
    <row r="1097" spans="1:11" ht="42" customHeight="1">
      <c r="A1097" s="2" t="s">
        <v>2831</v>
      </c>
      <c r="B1097" s="2" t="s">
        <v>2832</v>
      </c>
      <c r="C1097" s="2" t="s">
        <v>109</v>
      </c>
      <c r="D1097" s="2" t="s">
        <v>18</v>
      </c>
      <c r="E1097" s="5" t="s">
        <v>680</v>
      </c>
      <c r="F1097" s="3" t="s">
        <v>681</v>
      </c>
      <c r="G1097" s="3" t="s">
        <v>90</v>
      </c>
      <c r="H1097" s="2" t="s">
        <v>22</v>
      </c>
      <c r="I1097" s="2" t="s">
        <v>2833</v>
      </c>
      <c r="J1097" s="3" t="str">
        <f>HYPERLINK("https://www.boe.es/gazeta/dias/1830/08/17/pdfs/GMD-1830-99.pdf#page=4","Abrir facsímil")</f>
        <v>Abrir facsímil</v>
      </c>
      <c r="K1097" s="3" t="s">
        <v>24</v>
      </c>
    </row>
    <row r="1098" spans="1:11" ht="42" customHeight="1">
      <c r="A1098" s="2" t="s">
        <v>2834</v>
      </c>
      <c r="B1098" s="2" t="s">
        <v>2834</v>
      </c>
      <c r="C1098" s="2" t="s">
        <v>36</v>
      </c>
      <c r="D1098" s="2" t="s">
        <v>37</v>
      </c>
      <c r="E1098" s="5" t="s">
        <v>263</v>
      </c>
      <c r="F1098" s="3" t="s">
        <v>264</v>
      </c>
      <c r="G1098" s="3" t="s">
        <v>90</v>
      </c>
      <c r="H1098" s="2" t="s">
        <v>22</v>
      </c>
      <c r="I1098" s="2" t="s">
        <v>2835</v>
      </c>
      <c r="J1098" s="3" t="str">
        <f>HYPERLINK("https://www.boe.es/gazeta/dias/1830/07/03/pdfs/GMD-1830-80.pdf#page=4","Abrir facsímil")</f>
        <v>Abrir facsímil</v>
      </c>
      <c r="K1098" s="3" t="s">
        <v>24</v>
      </c>
    </row>
    <row r="1099" spans="1:11" ht="42" customHeight="1">
      <c r="A1099" s="2" t="s">
        <v>2836</v>
      </c>
      <c r="B1099" s="2" t="s">
        <v>2837</v>
      </c>
      <c r="C1099" s="2" t="s">
        <v>36</v>
      </c>
      <c r="D1099" s="2" t="s">
        <v>37</v>
      </c>
      <c r="E1099" s="5" t="s">
        <v>185</v>
      </c>
      <c r="F1099" s="3" t="s">
        <v>186</v>
      </c>
      <c r="G1099" s="3" t="s">
        <v>187</v>
      </c>
      <c r="H1099" s="2" t="s">
        <v>22</v>
      </c>
      <c r="I1099" s="2" t="s">
        <v>2838</v>
      </c>
      <c r="J1099" s="3" t="str">
        <f>HYPERLINK("https://www.boe.es/gazeta/dias/1830/01/12/pdfs/GMD-1830-5.pdf#page=3","Abrir facsímil")</f>
        <v>Abrir facsímil</v>
      </c>
      <c r="K1099" s="3" t="s">
        <v>24</v>
      </c>
    </row>
    <row r="1100" spans="1:11" ht="42" customHeight="1">
      <c r="A1100" s="2" t="s">
        <v>2839</v>
      </c>
      <c r="B1100" s="2" t="s">
        <v>2840</v>
      </c>
      <c r="C1100" s="2" t="s">
        <v>84</v>
      </c>
      <c r="D1100" s="2" t="s">
        <v>18</v>
      </c>
      <c r="E1100" s="5" t="s">
        <v>256</v>
      </c>
      <c r="F1100" s="3" t="s">
        <v>257</v>
      </c>
      <c r="G1100" s="3" t="s">
        <v>90</v>
      </c>
      <c r="H1100" s="2" t="s">
        <v>22</v>
      </c>
      <c r="I1100" s="2" t="s">
        <v>2841</v>
      </c>
      <c r="J1100" s="3" t="str">
        <f>HYPERLINK("https://www.boe.es/gazeta/dias/1830/08/07/pdfs/GMD-1830-95.pdf#page=4","Abrir facsímil")</f>
        <v>Abrir facsímil</v>
      </c>
      <c r="K1100" s="3" t="s">
        <v>24</v>
      </c>
    </row>
    <row r="1101" spans="1:11" ht="42" customHeight="1">
      <c r="A1101" s="2" t="s">
        <v>2842</v>
      </c>
      <c r="B1101" s="2" t="s">
        <v>2843</v>
      </c>
      <c r="C1101" s="2" t="s">
        <v>36</v>
      </c>
      <c r="D1101" s="2" t="s">
        <v>37</v>
      </c>
      <c r="E1101" s="5" t="s">
        <v>479</v>
      </c>
      <c r="F1101" s="3" t="s">
        <v>480</v>
      </c>
      <c r="G1101" s="3" t="s">
        <v>90</v>
      </c>
      <c r="H1101" s="2" t="s">
        <v>31</v>
      </c>
      <c r="I1101" s="2" t="s">
        <v>2844</v>
      </c>
      <c r="J1101" s="3" t="str">
        <f>HYPERLINK("https://www.boe.es/gazeta/dias/1830/03/25/pdfs/GMD-1830-36.pdf#page=4","Abrir facsímil")</f>
        <v>Abrir facsímil</v>
      </c>
      <c r="K1101" s="3" t="s">
        <v>33</v>
      </c>
    </row>
    <row r="1102" spans="1:11" ht="42" customHeight="1">
      <c r="A1102" s="2" t="s">
        <v>2845</v>
      </c>
      <c r="B1102" s="2" t="s">
        <v>2845</v>
      </c>
      <c r="C1102" s="2" t="s">
        <v>68</v>
      </c>
      <c r="D1102" s="2" t="s">
        <v>18</v>
      </c>
      <c r="E1102" s="5" t="s">
        <v>687</v>
      </c>
      <c r="F1102" s="3" t="s">
        <v>688</v>
      </c>
      <c r="G1102" s="3" t="s">
        <v>30</v>
      </c>
      <c r="H1102" s="2" t="s">
        <v>22</v>
      </c>
      <c r="I1102" s="2" t="s">
        <v>2846</v>
      </c>
      <c r="J1102" s="3" t="str">
        <f>HYPERLINK("https://www.boe.es/gazeta/dias/1830/06/10/pdfs/GMD-1830-70.pdf#page=2","Abrir facsímil")</f>
        <v>Abrir facsímil</v>
      </c>
      <c r="K1102" s="3" t="s">
        <v>24</v>
      </c>
    </row>
    <row r="1103" spans="1:11" ht="42" customHeight="1">
      <c r="A1103" s="2" t="s">
        <v>2845</v>
      </c>
      <c r="B1103" s="2" t="s">
        <v>2845</v>
      </c>
      <c r="C1103" s="2" t="s">
        <v>36</v>
      </c>
      <c r="D1103" s="2" t="s">
        <v>37</v>
      </c>
      <c r="E1103" s="5" t="s">
        <v>687</v>
      </c>
      <c r="F1103" s="3" t="s">
        <v>688</v>
      </c>
      <c r="G1103" s="3" t="s">
        <v>21</v>
      </c>
      <c r="H1103" s="2" t="s">
        <v>22</v>
      </c>
      <c r="I1103" s="2" t="s">
        <v>2847</v>
      </c>
      <c r="J1103" s="3" t="str">
        <f>HYPERLINK("https://www.boe.es/gazeta/dias/1830/06/10/pdfs/GMD-1830-70.pdf#page=3","Abrir facsímil")</f>
        <v>Abrir facsímil</v>
      </c>
      <c r="K1103" s="3" t="s">
        <v>24</v>
      </c>
    </row>
    <row r="1104" spans="1:11" ht="42" customHeight="1">
      <c r="A1104" s="2" t="s">
        <v>2845</v>
      </c>
      <c r="B1104" s="2" t="s">
        <v>2845</v>
      </c>
      <c r="C1104" s="2" t="s">
        <v>68</v>
      </c>
      <c r="D1104" s="2" t="s">
        <v>18</v>
      </c>
      <c r="E1104" s="5" t="s">
        <v>92</v>
      </c>
      <c r="F1104" s="3" t="s">
        <v>93</v>
      </c>
      <c r="G1104" s="3" t="s">
        <v>94</v>
      </c>
      <c r="H1104" s="2" t="s">
        <v>22</v>
      </c>
      <c r="I1104" s="2" t="s">
        <v>2848</v>
      </c>
      <c r="J1104" s="3" t="str">
        <f>HYPERLINK("https://www.boe.es/gazeta/dias/1830/06/15/pdfs/GMD-1830-72.pdf#page=2","Abrir facsímil")</f>
        <v>Abrir facsímil</v>
      </c>
      <c r="K1104" s="3" t="s">
        <v>24</v>
      </c>
    </row>
    <row r="1105" spans="1:11" ht="42" customHeight="1">
      <c r="A1105" s="2" t="s">
        <v>2845</v>
      </c>
      <c r="B1105" s="2" t="s">
        <v>2845</v>
      </c>
      <c r="C1105" s="2" t="s">
        <v>68</v>
      </c>
      <c r="D1105" s="2" t="s">
        <v>18</v>
      </c>
      <c r="E1105" s="5" t="s">
        <v>653</v>
      </c>
      <c r="F1105" s="3" t="s">
        <v>654</v>
      </c>
      <c r="G1105" s="3" t="s">
        <v>30</v>
      </c>
      <c r="H1105" s="2" t="s">
        <v>22</v>
      </c>
      <c r="I1105" s="2" t="s">
        <v>2849</v>
      </c>
      <c r="J1105" s="3" t="str">
        <f>HYPERLINK("https://www.boe.es/gazeta/dias/1830/10/02/pdfs/GMD-1830-119.pdf#page=2","Abrir facsímil")</f>
        <v>Abrir facsímil</v>
      </c>
      <c r="K1105" s="3" t="s">
        <v>24</v>
      </c>
    </row>
    <row r="1106" spans="1:11" ht="42" customHeight="1">
      <c r="A1106" s="2" t="s">
        <v>2845</v>
      </c>
      <c r="B1106" s="2" t="s">
        <v>2845</v>
      </c>
      <c r="C1106" s="2" t="s">
        <v>36</v>
      </c>
      <c r="D1106" s="2" t="s">
        <v>37</v>
      </c>
      <c r="E1106" s="5" t="s">
        <v>114</v>
      </c>
      <c r="F1106" s="3" t="s">
        <v>115</v>
      </c>
      <c r="G1106" s="3" t="s">
        <v>52</v>
      </c>
      <c r="H1106" s="2" t="s">
        <v>22</v>
      </c>
      <c r="I1106" s="2" t="s">
        <v>2850</v>
      </c>
      <c r="J1106" s="3" t="str">
        <f>HYPERLINK("https://www.boe.es/gazeta/dias/1830/11/30/pdfs/GMD-1830-146.pdf#page=1","Abrir facsímil")</f>
        <v>Abrir facsímil</v>
      </c>
      <c r="K1106" s="3" t="s">
        <v>24</v>
      </c>
    </row>
    <row r="1107" spans="1:11" ht="42" customHeight="1">
      <c r="A1107" s="2" t="s">
        <v>2845</v>
      </c>
      <c r="B1107" s="2" t="s">
        <v>2845</v>
      </c>
      <c r="C1107" s="2" t="s">
        <v>84</v>
      </c>
      <c r="D1107" s="2" t="s">
        <v>18</v>
      </c>
      <c r="E1107" s="5" t="s">
        <v>114</v>
      </c>
      <c r="F1107" s="3" t="s">
        <v>115</v>
      </c>
      <c r="G1107" s="3" t="s">
        <v>30</v>
      </c>
      <c r="H1107" s="2" t="s">
        <v>22</v>
      </c>
      <c r="I1107" s="2" t="s">
        <v>2851</v>
      </c>
      <c r="J1107" s="3" t="str">
        <f>HYPERLINK("https://www.boe.es/gazeta/dias/1830/11/30/pdfs/GMD-1830-146.pdf#page=2","Abrir facsímil")</f>
        <v>Abrir facsímil</v>
      </c>
      <c r="K1107" s="3" t="s">
        <v>24</v>
      </c>
    </row>
    <row r="1108" spans="1:11" ht="42" customHeight="1">
      <c r="A1108" s="2" t="s">
        <v>2845</v>
      </c>
      <c r="B1108" s="2" t="s">
        <v>2845</v>
      </c>
      <c r="C1108" s="2" t="s">
        <v>17</v>
      </c>
      <c r="D1108" s="2" t="s">
        <v>18</v>
      </c>
      <c r="E1108" s="5" t="s">
        <v>114</v>
      </c>
      <c r="F1108" s="3" t="s">
        <v>115</v>
      </c>
      <c r="G1108" s="3" t="s">
        <v>21</v>
      </c>
      <c r="H1108" s="2" t="s">
        <v>22</v>
      </c>
      <c r="I1108" s="2" t="s">
        <v>2852</v>
      </c>
      <c r="J1108" s="3" t="str">
        <f>HYPERLINK("https://www.boe.es/gazeta/dias/1830/11/30/pdfs/GMD-1830-146.pdf#page=3","Abrir facsímil")</f>
        <v>Abrir facsímil</v>
      </c>
      <c r="K1108" s="3" t="s">
        <v>24</v>
      </c>
    </row>
    <row r="1109" spans="1:11" ht="42" customHeight="1">
      <c r="A1109" s="2" t="s">
        <v>2845</v>
      </c>
      <c r="B1109" s="2" t="s">
        <v>2845</v>
      </c>
      <c r="C1109" s="2" t="s">
        <v>43</v>
      </c>
      <c r="D1109" s="2" t="s">
        <v>44</v>
      </c>
      <c r="E1109" s="5" t="s">
        <v>117</v>
      </c>
      <c r="F1109" s="3" t="s">
        <v>118</v>
      </c>
      <c r="G1109" s="3" t="s">
        <v>30</v>
      </c>
      <c r="H1109" s="2" t="s">
        <v>22</v>
      </c>
      <c r="I1109" s="2" t="s">
        <v>2853</v>
      </c>
      <c r="J1109" s="3" t="str">
        <f>HYPERLINK("https://www.boe.es/gazeta/dias/1830/12/02/pdfs/GMD-1830-147.pdf#page=2","Abrir facsímil")</f>
        <v>Abrir facsímil</v>
      </c>
      <c r="K1109" s="3" t="s">
        <v>24</v>
      </c>
    </row>
    <row r="1110" spans="1:11" ht="42" customHeight="1">
      <c r="A1110" s="2" t="s">
        <v>2845</v>
      </c>
      <c r="B1110" s="2" t="s">
        <v>2845</v>
      </c>
      <c r="C1110" s="2" t="s">
        <v>43</v>
      </c>
      <c r="D1110" s="2" t="s">
        <v>44</v>
      </c>
      <c r="E1110" s="5" t="s">
        <v>170</v>
      </c>
      <c r="F1110" s="3" t="s">
        <v>171</v>
      </c>
      <c r="G1110" s="3" t="s">
        <v>30</v>
      </c>
      <c r="H1110" s="2" t="s">
        <v>22</v>
      </c>
      <c r="I1110" s="2" t="s">
        <v>2854</v>
      </c>
      <c r="J1110" s="3" t="str">
        <f>HYPERLINK("https://www.boe.es/gazeta/dias/1830/12/04/pdfs/GMD-1830-148.pdf#page=2","Abrir facsímil")</f>
        <v>Abrir facsímil</v>
      </c>
      <c r="K1110" s="3" t="s">
        <v>24</v>
      </c>
    </row>
    <row r="1111" spans="1:11" ht="42" customHeight="1">
      <c r="A1111" s="2" t="s">
        <v>2845</v>
      </c>
      <c r="B1111" s="2" t="s">
        <v>2845</v>
      </c>
      <c r="C1111" s="2" t="s">
        <v>55</v>
      </c>
      <c r="D1111" s="2" t="s">
        <v>18</v>
      </c>
      <c r="E1111" s="5" t="s">
        <v>175</v>
      </c>
      <c r="F1111" s="3" t="s">
        <v>176</v>
      </c>
      <c r="G1111" s="3" t="s">
        <v>30</v>
      </c>
      <c r="H1111" s="2" t="s">
        <v>22</v>
      </c>
      <c r="I1111" s="2" t="s">
        <v>2855</v>
      </c>
      <c r="J1111" s="3" t="str">
        <f>HYPERLINK("https://www.boe.es/gazeta/dias/1830/12/07/pdfs/GMD-1830-149.pdf#page=2","Abrir facsímil")</f>
        <v>Abrir facsímil</v>
      </c>
      <c r="K1111" s="3" t="s">
        <v>24</v>
      </c>
    </row>
    <row r="1112" spans="1:11" ht="42" customHeight="1">
      <c r="A1112" s="2" t="s">
        <v>2845</v>
      </c>
      <c r="B1112" s="2" t="s">
        <v>2845</v>
      </c>
      <c r="C1112" s="2" t="s">
        <v>36</v>
      </c>
      <c r="D1112" s="2" t="s">
        <v>37</v>
      </c>
      <c r="E1112" s="5" t="s">
        <v>175</v>
      </c>
      <c r="F1112" s="3" t="s">
        <v>176</v>
      </c>
      <c r="G1112" s="3" t="s">
        <v>21</v>
      </c>
      <c r="H1112" s="2" t="s">
        <v>22</v>
      </c>
      <c r="I1112" s="2" t="s">
        <v>2856</v>
      </c>
      <c r="J1112" s="3" t="str">
        <f>HYPERLINK("https://www.boe.es/gazeta/dias/1830/12/07/pdfs/GMD-1830-149.pdf#page=3","Abrir facsímil")</f>
        <v>Abrir facsímil</v>
      </c>
      <c r="K1112" s="3" t="s">
        <v>24</v>
      </c>
    </row>
    <row r="1113" spans="1:11" ht="42" customHeight="1">
      <c r="A1113" s="2" t="s">
        <v>2845</v>
      </c>
      <c r="B1113" s="2" t="s">
        <v>2845</v>
      </c>
      <c r="C1113" s="2" t="s">
        <v>17</v>
      </c>
      <c r="D1113" s="2" t="s">
        <v>18</v>
      </c>
      <c r="E1113" s="5" t="s">
        <v>175</v>
      </c>
      <c r="F1113" s="3" t="s">
        <v>176</v>
      </c>
      <c r="G1113" s="3" t="s">
        <v>90</v>
      </c>
      <c r="H1113" s="2" t="s">
        <v>22</v>
      </c>
      <c r="I1113" s="2" t="s">
        <v>2857</v>
      </c>
      <c r="J1113" s="3" t="str">
        <f>HYPERLINK("https://www.boe.es/gazeta/dias/1830/12/07/pdfs/GMD-1830-149.pdf#page=4","Abrir facsímil")</f>
        <v>Abrir facsímil</v>
      </c>
      <c r="K1113" s="3" t="s">
        <v>24</v>
      </c>
    </row>
    <row r="1114" spans="1:11" ht="42" customHeight="1">
      <c r="A1114" s="2" t="s">
        <v>2845</v>
      </c>
      <c r="B1114" s="2" t="s">
        <v>2845</v>
      </c>
      <c r="C1114" s="2" t="s">
        <v>17</v>
      </c>
      <c r="D1114" s="2" t="s">
        <v>18</v>
      </c>
      <c r="E1114" s="5" t="s">
        <v>396</v>
      </c>
      <c r="F1114" s="3" t="s">
        <v>397</v>
      </c>
      <c r="G1114" s="3" t="s">
        <v>52</v>
      </c>
      <c r="H1114" s="2" t="s">
        <v>22</v>
      </c>
      <c r="I1114" s="2" t="s">
        <v>2858</v>
      </c>
      <c r="J1114" s="3" t="str">
        <f>HYPERLINK("https://www.boe.es/gazeta/dias/1830/12/14/pdfs/GMD-1830-152.pdf#page=1","Abrir facsímil")</f>
        <v>Abrir facsímil</v>
      </c>
      <c r="K1114" s="3" t="s">
        <v>24</v>
      </c>
    </row>
    <row r="1115" spans="1:11" ht="42" customHeight="1">
      <c r="A1115" s="2" t="s">
        <v>2845</v>
      </c>
      <c r="B1115" s="2" t="s">
        <v>2845</v>
      </c>
      <c r="C1115" s="2" t="s">
        <v>17</v>
      </c>
      <c r="D1115" s="2" t="s">
        <v>18</v>
      </c>
      <c r="E1115" s="5" t="s">
        <v>1639</v>
      </c>
      <c r="F1115" s="3" t="s">
        <v>1640</v>
      </c>
      <c r="G1115" s="3" t="s">
        <v>30</v>
      </c>
      <c r="H1115" s="2" t="s">
        <v>22</v>
      </c>
      <c r="I1115" s="2" t="s">
        <v>2859</v>
      </c>
      <c r="J1115" s="3" t="str">
        <f>HYPERLINK("https://www.boe.es/gazeta/dias/1830/12/16/pdfs/GMD-1830-153.pdf#page=2","Abrir facsímil")</f>
        <v>Abrir facsímil</v>
      </c>
      <c r="K1115" s="3" t="s">
        <v>24</v>
      </c>
    </row>
    <row r="1116" spans="1:11" ht="42" customHeight="1">
      <c r="A1116" s="2" t="s">
        <v>2860</v>
      </c>
      <c r="B1116" s="2" t="s">
        <v>2861</v>
      </c>
      <c r="C1116" s="2" t="s">
        <v>17</v>
      </c>
      <c r="D1116" s="2" t="s">
        <v>18</v>
      </c>
      <c r="E1116" s="5" t="s">
        <v>149</v>
      </c>
      <c r="F1116" s="3" t="s">
        <v>150</v>
      </c>
      <c r="G1116" s="3" t="s">
        <v>90</v>
      </c>
      <c r="H1116" s="2" t="s">
        <v>22</v>
      </c>
      <c r="I1116" s="2" t="s">
        <v>2862</v>
      </c>
      <c r="J1116" s="3" t="str">
        <f>HYPERLINK("https://www.boe.es/gazeta/dias/1830/01/07/pdfs/GMD-1830-3.pdf#page=4","Abrir facsímil")</f>
        <v>Abrir facsímil</v>
      </c>
      <c r="K1116" s="3" t="s">
        <v>24</v>
      </c>
    </row>
    <row r="1117" spans="1:11" ht="42" customHeight="1">
      <c r="A1117" s="2" t="s">
        <v>2863</v>
      </c>
      <c r="B1117" s="2" t="s">
        <v>2863</v>
      </c>
      <c r="C1117" s="2" t="s">
        <v>55</v>
      </c>
      <c r="D1117" s="2" t="s">
        <v>18</v>
      </c>
      <c r="E1117" s="5" t="s">
        <v>1293</v>
      </c>
      <c r="F1117" s="3" t="s">
        <v>1294</v>
      </c>
      <c r="G1117" s="3" t="s">
        <v>21</v>
      </c>
      <c r="H1117" s="2" t="s">
        <v>22</v>
      </c>
      <c r="I1117" s="2" t="s">
        <v>2864</v>
      </c>
      <c r="J1117" s="3" t="str">
        <f>HYPERLINK("https://www.boe.es/gazeta/dias/1830/11/06/pdfs/GMD-1830-135.pdf#page=3","Abrir facsímil")</f>
        <v>Abrir facsímil</v>
      </c>
      <c r="K1117" s="3" t="s">
        <v>24</v>
      </c>
    </row>
    <row r="1118" spans="1:11" ht="42" customHeight="1">
      <c r="A1118" s="2" t="s">
        <v>2865</v>
      </c>
      <c r="B1118" s="2" t="s">
        <v>2866</v>
      </c>
      <c r="C1118" s="2" t="s">
        <v>27</v>
      </c>
      <c r="D1118" s="2" t="s">
        <v>18</v>
      </c>
      <c r="E1118" s="5" t="s">
        <v>408</v>
      </c>
      <c r="F1118" s="3" t="s">
        <v>409</v>
      </c>
      <c r="G1118" s="3" t="s">
        <v>21</v>
      </c>
      <c r="H1118" s="2" t="s">
        <v>22</v>
      </c>
      <c r="I1118" s="2" t="s">
        <v>2867</v>
      </c>
      <c r="J1118" s="3" t="str">
        <f>HYPERLINK("https://www.boe.es/gazeta/dias/1830/11/23/pdfs/GMD-1830-143.pdf#page=3","Abrir facsímil")</f>
        <v>Abrir facsímil</v>
      </c>
      <c r="K1118" s="3" t="s">
        <v>24</v>
      </c>
    </row>
    <row r="1119" spans="1:11" ht="42" customHeight="1">
      <c r="A1119" s="2" t="s">
        <v>2868</v>
      </c>
      <c r="B1119" s="2" t="s">
        <v>2868</v>
      </c>
      <c r="C1119" s="2" t="s">
        <v>36</v>
      </c>
      <c r="D1119" s="2" t="s">
        <v>37</v>
      </c>
      <c r="E1119" s="5" t="s">
        <v>939</v>
      </c>
      <c r="F1119" s="3" t="s">
        <v>940</v>
      </c>
      <c r="G1119" s="3" t="s">
        <v>52</v>
      </c>
      <c r="H1119" s="2" t="s">
        <v>22</v>
      </c>
      <c r="I1119" s="2" t="s">
        <v>2869</v>
      </c>
      <c r="J1119" s="3" t="str">
        <f>HYPERLINK("https://www.boe.es/gazeta/dias/1830/02/09/pdfs/GMD-1830-17.pdf#page=1","Abrir facsímil")</f>
        <v>Abrir facsímil</v>
      </c>
      <c r="K1119" s="3" t="s">
        <v>24</v>
      </c>
    </row>
    <row r="1120" spans="1:11" ht="42" customHeight="1">
      <c r="A1120" s="2" t="s">
        <v>2870</v>
      </c>
      <c r="B1120" s="2" t="s">
        <v>2871</v>
      </c>
      <c r="C1120" s="2" t="s">
        <v>36</v>
      </c>
      <c r="D1120" s="2" t="s">
        <v>37</v>
      </c>
      <c r="E1120" s="5" t="s">
        <v>507</v>
      </c>
      <c r="F1120" s="3" t="s">
        <v>508</v>
      </c>
      <c r="G1120" s="3" t="s">
        <v>30</v>
      </c>
      <c r="H1120" s="2" t="s">
        <v>22</v>
      </c>
      <c r="I1120" s="2" t="s">
        <v>2872</v>
      </c>
      <c r="J1120" s="3" t="str">
        <f>HYPERLINK("https://www.boe.es/gazeta/dias/1830/02/16/pdfs/GMD-1830-20.pdf#page=2","Abrir facsímil")</f>
        <v>Abrir facsímil</v>
      </c>
      <c r="K1120" s="3" t="s">
        <v>24</v>
      </c>
    </row>
    <row r="1121" spans="1:11" ht="42" customHeight="1">
      <c r="A1121" s="2" t="s">
        <v>2873</v>
      </c>
      <c r="B1121" s="2" t="s">
        <v>2873</v>
      </c>
      <c r="C1121" s="2" t="s">
        <v>36</v>
      </c>
      <c r="D1121" s="2" t="s">
        <v>37</v>
      </c>
      <c r="E1121" s="5" t="s">
        <v>246</v>
      </c>
      <c r="F1121" s="3" t="s">
        <v>247</v>
      </c>
      <c r="G1121" s="3" t="s">
        <v>21</v>
      </c>
      <c r="H1121" s="2" t="s">
        <v>22</v>
      </c>
      <c r="I1121" s="2" t="s">
        <v>2874</v>
      </c>
      <c r="J1121" s="3" t="str">
        <f>HYPERLINK("https://www.boe.es/gazeta/dias/1830/03/13/pdfs/GMD-1830-31.pdf#page=3","Abrir facsímil")</f>
        <v>Abrir facsímil</v>
      </c>
      <c r="K1121" s="3" t="s">
        <v>24</v>
      </c>
    </row>
    <row r="1122" spans="1:11" ht="42" customHeight="1">
      <c r="A1122" s="2" t="s">
        <v>2873</v>
      </c>
      <c r="B1122" s="2" t="s">
        <v>2873</v>
      </c>
      <c r="C1122" s="2" t="s">
        <v>36</v>
      </c>
      <c r="D1122" s="2" t="s">
        <v>37</v>
      </c>
      <c r="E1122" s="5" t="s">
        <v>352</v>
      </c>
      <c r="F1122" s="3" t="s">
        <v>353</v>
      </c>
      <c r="G1122" s="3" t="s">
        <v>21</v>
      </c>
      <c r="H1122" s="2" t="s">
        <v>22</v>
      </c>
      <c r="I1122" s="2" t="s">
        <v>2875</v>
      </c>
      <c r="J1122" s="3" t="str">
        <f>HYPERLINK("https://www.boe.es/gazeta/dias/1830/04/10/pdfs/GMD-1830-43.pdf#page=3","Abrir facsímil")</f>
        <v>Abrir facsímil</v>
      </c>
      <c r="K1122" s="3" t="s">
        <v>24</v>
      </c>
    </row>
    <row r="1123" spans="1:11" ht="42" customHeight="1">
      <c r="A1123" s="2" t="s">
        <v>2873</v>
      </c>
      <c r="B1123" s="2" t="s">
        <v>2873</v>
      </c>
      <c r="C1123" s="2" t="s">
        <v>36</v>
      </c>
      <c r="D1123" s="2" t="s">
        <v>37</v>
      </c>
      <c r="E1123" s="5" t="s">
        <v>969</v>
      </c>
      <c r="F1123" s="3" t="s">
        <v>970</v>
      </c>
      <c r="G1123" s="3" t="s">
        <v>21</v>
      </c>
      <c r="H1123" s="2" t="s">
        <v>22</v>
      </c>
      <c r="I1123" s="2" t="s">
        <v>2876</v>
      </c>
      <c r="J1123" s="3" t="str">
        <f>HYPERLINK("https://www.boe.es/gazeta/dias/1830/10/12/pdfs/GMD-1830-123.pdf#page=3","Abrir facsímil")</f>
        <v>Abrir facsímil</v>
      </c>
      <c r="K1123" s="3" t="s">
        <v>24</v>
      </c>
    </row>
    <row r="1124" spans="1:11" ht="42" customHeight="1">
      <c r="A1124" s="2" t="s">
        <v>2877</v>
      </c>
      <c r="B1124" s="2" t="s">
        <v>2878</v>
      </c>
      <c r="C1124" s="2" t="s">
        <v>36</v>
      </c>
      <c r="D1124" s="2" t="s">
        <v>37</v>
      </c>
      <c r="E1124" s="5" t="s">
        <v>352</v>
      </c>
      <c r="F1124" s="3" t="s">
        <v>353</v>
      </c>
      <c r="G1124" s="3" t="s">
        <v>21</v>
      </c>
      <c r="H1124" s="2" t="s">
        <v>22</v>
      </c>
      <c r="I1124" s="2" t="s">
        <v>2879</v>
      </c>
      <c r="J1124" s="3" t="str">
        <f>HYPERLINK("https://www.boe.es/gazeta/dias/1830/04/10/pdfs/GMD-1830-43.pdf#page=3","Abrir facsímil")</f>
        <v>Abrir facsímil</v>
      </c>
      <c r="K1124" s="3" t="s">
        <v>24</v>
      </c>
    </row>
    <row r="1125" spans="1:11" ht="42" customHeight="1">
      <c r="A1125" s="2" t="s">
        <v>2880</v>
      </c>
      <c r="B1125" s="2" t="s">
        <v>2880</v>
      </c>
      <c r="C1125" s="2" t="s">
        <v>27</v>
      </c>
      <c r="D1125" s="2" t="s">
        <v>18</v>
      </c>
      <c r="E1125" s="5" t="s">
        <v>161</v>
      </c>
      <c r="F1125" s="3" t="s">
        <v>162</v>
      </c>
      <c r="G1125" s="3" t="s">
        <v>30</v>
      </c>
      <c r="H1125" s="2" t="s">
        <v>22</v>
      </c>
      <c r="I1125" s="2" t="s">
        <v>2881</v>
      </c>
      <c r="J1125" s="3" t="str">
        <f>HYPERLINK("https://www.boe.es/gazeta/dias/1830/09/04/pdfs/GMD-1830-107.pdf#page=2","Abrir facsímil")</f>
        <v>Abrir facsímil</v>
      </c>
      <c r="K1125" s="3" t="s">
        <v>24</v>
      </c>
    </row>
    <row r="1126" spans="1:11" ht="42" customHeight="1">
      <c r="A1126" s="2" t="s">
        <v>2880</v>
      </c>
      <c r="B1126" s="2" t="s">
        <v>2880</v>
      </c>
      <c r="C1126" s="2" t="s">
        <v>43</v>
      </c>
      <c r="D1126" s="2" t="s">
        <v>44</v>
      </c>
      <c r="E1126" s="5" t="s">
        <v>388</v>
      </c>
      <c r="F1126" s="3" t="s">
        <v>389</v>
      </c>
      <c r="G1126" s="3" t="s">
        <v>21</v>
      </c>
      <c r="H1126" s="2" t="s">
        <v>22</v>
      </c>
      <c r="I1126" s="2" t="s">
        <v>2882</v>
      </c>
      <c r="J1126" s="3" t="str">
        <f>HYPERLINK("https://www.boe.es/gazeta/dias/1830/10/05/pdfs/GMD-1830-120.pdf#page=3","Abrir facsímil")</f>
        <v>Abrir facsímil</v>
      </c>
      <c r="K1126" s="3" t="s">
        <v>24</v>
      </c>
    </row>
    <row r="1127" spans="1:11" ht="42" customHeight="1">
      <c r="A1127" s="2" t="s">
        <v>2880</v>
      </c>
      <c r="B1127" s="2" t="s">
        <v>2880</v>
      </c>
      <c r="C1127" s="2" t="s">
        <v>36</v>
      </c>
      <c r="D1127" s="2" t="s">
        <v>37</v>
      </c>
      <c r="E1127" s="5" t="s">
        <v>989</v>
      </c>
      <c r="F1127" s="3" t="s">
        <v>990</v>
      </c>
      <c r="G1127" s="3" t="s">
        <v>52</v>
      </c>
      <c r="H1127" s="2" t="s">
        <v>22</v>
      </c>
      <c r="I1127" s="2" t="s">
        <v>2883</v>
      </c>
      <c r="J1127" s="3" t="str">
        <f>HYPERLINK("https://www.boe.es/gazeta/dias/1830/10/26/pdfs/GMD-1830-129.pdf#page=1","Abrir facsímil")</f>
        <v>Abrir facsímil</v>
      </c>
      <c r="K1127" s="3" t="s">
        <v>24</v>
      </c>
    </row>
    <row r="1128" spans="1:11" ht="42" customHeight="1">
      <c r="A1128" s="2" t="s">
        <v>2884</v>
      </c>
      <c r="B1128" s="2" t="s">
        <v>2885</v>
      </c>
      <c r="C1128" s="2" t="s">
        <v>36</v>
      </c>
      <c r="D1128" s="2" t="s">
        <v>37</v>
      </c>
      <c r="E1128" s="5" t="s">
        <v>383</v>
      </c>
      <c r="F1128" s="3" t="s">
        <v>384</v>
      </c>
      <c r="G1128" s="3" t="s">
        <v>90</v>
      </c>
      <c r="H1128" s="2" t="s">
        <v>22</v>
      </c>
      <c r="I1128" s="2" t="s">
        <v>2886</v>
      </c>
      <c r="J1128" s="3" t="str">
        <f>HYPERLINK("https://www.boe.es/gazeta/dias/1830/06/12/pdfs/GMD-1830-71.pdf#page=4","Abrir facsímil")</f>
        <v>Abrir facsímil</v>
      </c>
      <c r="K1128" s="3" t="s">
        <v>24</v>
      </c>
    </row>
    <row r="1129" spans="1:11" ht="42" customHeight="1">
      <c r="A1129" s="2" t="s">
        <v>2887</v>
      </c>
      <c r="B1129" s="2" t="s">
        <v>2887</v>
      </c>
      <c r="C1129" s="2" t="s">
        <v>36</v>
      </c>
      <c r="D1129" s="2" t="s">
        <v>37</v>
      </c>
      <c r="E1129" s="5" t="s">
        <v>653</v>
      </c>
      <c r="F1129" s="3" t="s">
        <v>654</v>
      </c>
      <c r="G1129" s="3" t="s">
        <v>52</v>
      </c>
      <c r="H1129" s="2" t="s">
        <v>22</v>
      </c>
      <c r="I1129" s="2" t="s">
        <v>2888</v>
      </c>
      <c r="J1129" s="3" t="str">
        <f>HYPERLINK("https://www.boe.es/gazeta/dias/1830/10/02/pdfs/GMD-1830-119.pdf#page=1","Abrir facsímil")</f>
        <v>Abrir facsímil</v>
      </c>
      <c r="K1129" s="3" t="s">
        <v>24</v>
      </c>
    </row>
    <row r="1130" spans="1:11" ht="42" customHeight="1">
      <c r="A1130" s="2" t="s">
        <v>2889</v>
      </c>
      <c r="B1130" s="2" t="s">
        <v>2889</v>
      </c>
      <c r="C1130" s="2" t="s">
        <v>36</v>
      </c>
      <c r="D1130" s="2" t="s">
        <v>37</v>
      </c>
      <c r="E1130" s="5" t="s">
        <v>561</v>
      </c>
      <c r="F1130" s="3" t="s">
        <v>562</v>
      </c>
      <c r="G1130" s="3" t="s">
        <v>21</v>
      </c>
      <c r="H1130" s="2" t="s">
        <v>22</v>
      </c>
      <c r="I1130" s="2" t="s">
        <v>2890</v>
      </c>
      <c r="J1130" s="3" t="str">
        <f>HYPERLINK("https://www.boe.es/gazeta/dias/1830/10/09/pdfs/GMD-1830-122.pdf#page=3","Abrir facsímil")</f>
        <v>Abrir facsímil</v>
      </c>
      <c r="K1130" s="3" t="s">
        <v>24</v>
      </c>
    </row>
    <row r="1131" spans="1:11" ht="42" customHeight="1">
      <c r="A1131" s="2" t="s">
        <v>2891</v>
      </c>
      <c r="B1131" s="2" t="s">
        <v>2891</v>
      </c>
      <c r="C1131" s="2" t="s">
        <v>36</v>
      </c>
      <c r="D1131" s="2" t="s">
        <v>37</v>
      </c>
      <c r="E1131" s="5" t="s">
        <v>532</v>
      </c>
      <c r="F1131" s="3" t="s">
        <v>533</v>
      </c>
      <c r="G1131" s="3" t="s">
        <v>30</v>
      </c>
      <c r="H1131" s="2" t="s">
        <v>22</v>
      </c>
      <c r="I1131" s="2" t="s">
        <v>2892</v>
      </c>
      <c r="J1131" s="3" t="str">
        <f>HYPERLINK("https://www.boe.es/gazeta/dias/1830/01/19/pdfs/GMD-1830-8.pdf#page=2","Abrir facsímil")</f>
        <v>Abrir facsímil</v>
      </c>
      <c r="K1131" s="3" t="s">
        <v>24</v>
      </c>
    </row>
    <row r="1132" spans="1:11" ht="42" customHeight="1">
      <c r="A1132" s="2" t="s">
        <v>2893</v>
      </c>
      <c r="B1132" s="2" t="s">
        <v>2893</v>
      </c>
      <c r="C1132" s="2" t="s">
        <v>109</v>
      </c>
      <c r="D1132" s="2" t="s">
        <v>18</v>
      </c>
      <c r="E1132" s="5" t="s">
        <v>1433</v>
      </c>
      <c r="F1132" s="3" t="s">
        <v>1434</v>
      </c>
      <c r="G1132" s="3" t="s">
        <v>30</v>
      </c>
      <c r="H1132" s="2" t="s">
        <v>22</v>
      </c>
      <c r="I1132" s="2" t="s">
        <v>2894</v>
      </c>
      <c r="J1132" s="3" t="str">
        <f>HYPERLINK("https://www.boe.es/gazeta/dias/1830/04/20/pdfs/GMD-1830-47.pdf#page=2","Abrir facsímil")</f>
        <v>Abrir facsímil</v>
      </c>
      <c r="K1132" s="3" t="s">
        <v>24</v>
      </c>
    </row>
    <row r="1133" spans="1:11" ht="42" customHeight="1">
      <c r="A1133" s="2" t="s">
        <v>2895</v>
      </c>
      <c r="B1133" s="2" t="s">
        <v>2895</v>
      </c>
      <c r="C1133" s="2" t="s">
        <v>36</v>
      </c>
      <c r="D1133" s="2" t="s">
        <v>37</v>
      </c>
      <c r="E1133" s="5" t="s">
        <v>77</v>
      </c>
      <c r="F1133" s="3" t="s">
        <v>78</v>
      </c>
      <c r="G1133" s="3" t="s">
        <v>52</v>
      </c>
      <c r="H1133" s="2" t="s">
        <v>22</v>
      </c>
      <c r="I1133" s="2" t="s">
        <v>2896</v>
      </c>
      <c r="J1133" s="3" t="str">
        <f>HYPERLINK("https://www.boe.es/gazeta/dias/1830/01/09/pdfs/GMD-1830-4.pdf#page=1","Abrir facsímil")</f>
        <v>Abrir facsímil</v>
      </c>
      <c r="K1133" s="3" t="s">
        <v>24</v>
      </c>
    </row>
    <row r="1134" spans="1:11" ht="42" customHeight="1">
      <c r="A1134" s="2" t="s">
        <v>2895</v>
      </c>
      <c r="B1134" s="2" t="s">
        <v>2895</v>
      </c>
      <c r="C1134" s="2" t="s">
        <v>36</v>
      </c>
      <c r="D1134" s="2" t="s">
        <v>37</v>
      </c>
      <c r="E1134" s="5" t="s">
        <v>514</v>
      </c>
      <c r="F1134" s="3" t="s">
        <v>515</v>
      </c>
      <c r="G1134" s="3" t="s">
        <v>929</v>
      </c>
      <c r="H1134" s="2" t="s">
        <v>22</v>
      </c>
      <c r="I1134" s="2" t="s">
        <v>2897</v>
      </c>
      <c r="J1134" s="3" t="str">
        <f>HYPERLINK("https://www.boe.es/gazeta/dias/1830/01/26/pdfs/GMD-1830-11.pdf#page=6","Abrir facsímil")</f>
        <v>Abrir facsímil</v>
      </c>
      <c r="K1134" s="3" t="s">
        <v>24</v>
      </c>
    </row>
    <row r="1135" spans="1:11" ht="42" customHeight="1">
      <c r="A1135" s="2" t="s">
        <v>2898</v>
      </c>
      <c r="B1135" s="2" t="s">
        <v>2898</v>
      </c>
      <c r="C1135" s="2" t="s">
        <v>36</v>
      </c>
      <c r="D1135" s="2" t="s">
        <v>37</v>
      </c>
      <c r="E1135" s="5" t="s">
        <v>309</v>
      </c>
      <c r="F1135" s="3" t="s">
        <v>310</v>
      </c>
      <c r="G1135" s="3" t="s">
        <v>2899</v>
      </c>
      <c r="H1135" s="2" t="s">
        <v>22</v>
      </c>
      <c r="I1135" s="2" t="s">
        <v>2900</v>
      </c>
      <c r="J1135" s="3" t="str">
        <f>HYPERLINK("https://www.boe.es/gazeta/dias/1830/01/28/pdfs/GMD-1830-12.pdf#page=5","Abrir facsímil")</f>
        <v>Abrir facsímil</v>
      </c>
      <c r="K1135" s="3" t="s">
        <v>24</v>
      </c>
    </row>
    <row r="1136" spans="1:11" ht="42" customHeight="1">
      <c r="A1136" s="2" t="s">
        <v>2895</v>
      </c>
      <c r="B1136" s="2" t="s">
        <v>2895</v>
      </c>
      <c r="C1136" s="2" t="s">
        <v>36</v>
      </c>
      <c r="D1136" s="2" t="s">
        <v>37</v>
      </c>
      <c r="E1136" s="5" t="s">
        <v>246</v>
      </c>
      <c r="F1136" s="3" t="s">
        <v>247</v>
      </c>
      <c r="G1136" s="3" t="s">
        <v>21</v>
      </c>
      <c r="H1136" s="2" t="s">
        <v>22</v>
      </c>
      <c r="I1136" s="2" t="s">
        <v>2901</v>
      </c>
      <c r="J1136" s="3" t="str">
        <f>HYPERLINK("https://www.boe.es/gazeta/dias/1830/03/13/pdfs/GMD-1830-31.pdf#page=3","Abrir facsímil")</f>
        <v>Abrir facsímil</v>
      </c>
      <c r="K1136" s="3" t="s">
        <v>24</v>
      </c>
    </row>
    <row r="1137" spans="1:11" ht="42" customHeight="1">
      <c r="A1137" s="2" t="s">
        <v>2895</v>
      </c>
      <c r="B1137" s="2" t="s">
        <v>2895</v>
      </c>
      <c r="C1137" s="2" t="s">
        <v>17</v>
      </c>
      <c r="D1137" s="2" t="s">
        <v>18</v>
      </c>
      <c r="E1137" s="5" t="s">
        <v>97</v>
      </c>
      <c r="F1137" s="3" t="s">
        <v>98</v>
      </c>
      <c r="G1137" s="3" t="s">
        <v>21</v>
      </c>
      <c r="H1137" s="2" t="s">
        <v>22</v>
      </c>
      <c r="I1137" s="2" t="s">
        <v>2902</v>
      </c>
      <c r="J1137" s="3" t="str">
        <f>HYPERLINK("https://www.boe.es/gazeta/dias/1830/06/22/pdfs/GMD-1830-75.pdf#page=3","Abrir facsímil")</f>
        <v>Abrir facsímil</v>
      </c>
      <c r="K1137" s="3" t="s">
        <v>24</v>
      </c>
    </row>
    <row r="1138" spans="1:11" ht="42" customHeight="1">
      <c r="A1138" s="2" t="s">
        <v>2903</v>
      </c>
      <c r="B1138" s="2" t="s">
        <v>2903</v>
      </c>
      <c r="C1138" s="2" t="s">
        <v>17</v>
      </c>
      <c r="D1138" s="2" t="s">
        <v>18</v>
      </c>
      <c r="E1138" s="5" t="s">
        <v>680</v>
      </c>
      <c r="F1138" s="3" t="s">
        <v>681</v>
      </c>
      <c r="G1138" s="3" t="s">
        <v>30</v>
      </c>
      <c r="H1138" s="2" t="s">
        <v>22</v>
      </c>
      <c r="I1138" s="2" t="s">
        <v>2904</v>
      </c>
      <c r="J1138" s="3" t="str">
        <f>HYPERLINK("https://www.boe.es/gazeta/dias/1830/08/17/pdfs/GMD-1830-99.pdf#page=2","Abrir facsímil")</f>
        <v>Abrir facsímil</v>
      </c>
      <c r="K1138" s="3" t="s">
        <v>24</v>
      </c>
    </row>
    <row r="1139" spans="1:11" ht="42" customHeight="1">
      <c r="A1139" s="2" t="s">
        <v>2905</v>
      </c>
      <c r="B1139" s="2" t="s">
        <v>2905</v>
      </c>
      <c r="C1139" s="2" t="s">
        <v>109</v>
      </c>
      <c r="D1139" s="2" t="s">
        <v>18</v>
      </c>
      <c r="E1139" s="5" t="s">
        <v>426</v>
      </c>
      <c r="F1139" s="3" t="s">
        <v>427</v>
      </c>
      <c r="G1139" s="3" t="s">
        <v>52</v>
      </c>
      <c r="H1139" s="2" t="s">
        <v>22</v>
      </c>
      <c r="I1139" s="2" t="s">
        <v>2906</v>
      </c>
      <c r="J1139" s="3" t="str">
        <f>HYPERLINK("https://www.boe.es/gazeta/dias/1830/10/21/pdfs/GMD-1830-127.pdf#page=1","Abrir facsímil")</f>
        <v>Abrir facsímil</v>
      </c>
      <c r="K1139" s="3" t="s">
        <v>24</v>
      </c>
    </row>
    <row r="1140" spans="1:11" ht="42" customHeight="1">
      <c r="A1140" s="2" t="s">
        <v>2895</v>
      </c>
      <c r="B1140" s="2" t="s">
        <v>2895</v>
      </c>
      <c r="C1140" s="2" t="s">
        <v>17</v>
      </c>
      <c r="D1140" s="2" t="s">
        <v>18</v>
      </c>
      <c r="E1140" s="5" t="s">
        <v>266</v>
      </c>
      <c r="F1140" s="3" t="s">
        <v>267</v>
      </c>
      <c r="G1140" s="3" t="s">
        <v>52</v>
      </c>
      <c r="H1140" s="2" t="s">
        <v>22</v>
      </c>
      <c r="I1140" s="2" t="s">
        <v>2907</v>
      </c>
      <c r="J1140" s="3" t="str">
        <f>HYPERLINK("https://www.boe.es/gazeta/dias/1830/10/23/pdfs/GMD-1830-128.pdf#page=1","Abrir facsímil")</f>
        <v>Abrir facsímil</v>
      </c>
      <c r="K1140" s="3" t="s">
        <v>24</v>
      </c>
    </row>
    <row r="1141" spans="1:11" ht="42" customHeight="1">
      <c r="A1141" s="2" t="s">
        <v>2895</v>
      </c>
      <c r="B1141" s="2" t="s">
        <v>2895</v>
      </c>
      <c r="C1141" s="2" t="s">
        <v>68</v>
      </c>
      <c r="D1141" s="2" t="s">
        <v>18</v>
      </c>
      <c r="E1141" s="5" t="s">
        <v>1293</v>
      </c>
      <c r="F1141" s="3" t="s">
        <v>1294</v>
      </c>
      <c r="G1141" s="3" t="s">
        <v>30</v>
      </c>
      <c r="H1141" s="2" t="s">
        <v>22</v>
      </c>
      <c r="I1141" s="2" t="s">
        <v>2908</v>
      </c>
      <c r="J1141" s="3" t="str">
        <f>HYPERLINK("https://www.boe.es/gazeta/dias/1830/11/06/pdfs/GMD-1830-135.pdf#page=2","Abrir facsímil")</f>
        <v>Abrir facsímil</v>
      </c>
      <c r="K1141" s="3" t="s">
        <v>24</v>
      </c>
    </row>
    <row r="1142" spans="1:11" ht="42" customHeight="1">
      <c r="A1142" s="2" t="s">
        <v>2895</v>
      </c>
      <c r="B1142" s="2" t="s">
        <v>2895</v>
      </c>
      <c r="C1142" s="2" t="s">
        <v>36</v>
      </c>
      <c r="D1142" s="2" t="s">
        <v>37</v>
      </c>
      <c r="E1142" s="5" t="s">
        <v>228</v>
      </c>
      <c r="F1142" s="3" t="s">
        <v>229</v>
      </c>
      <c r="G1142" s="3" t="s">
        <v>52</v>
      </c>
      <c r="H1142" s="2" t="s">
        <v>22</v>
      </c>
      <c r="I1142" s="2" t="s">
        <v>2909</v>
      </c>
      <c r="J1142" s="3" t="str">
        <f>HYPERLINK("https://www.boe.es/gazeta/dias/1830/11/18/pdfs/GMD-1830-140.pdf#page=1","Abrir facsímil")</f>
        <v>Abrir facsímil</v>
      </c>
      <c r="K1142" s="3" t="s">
        <v>24</v>
      </c>
    </row>
    <row r="1143" spans="1:11" ht="42" customHeight="1">
      <c r="A1143" s="2" t="s">
        <v>2910</v>
      </c>
      <c r="B1143" s="2" t="s">
        <v>2910</v>
      </c>
      <c r="C1143" s="2" t="s">
        <v>17</v>
      </c>
      <c r="D1143" s="2" t="s">
        <v>18</v>
      </c>
      <c r="E1143" s="5" t="s">
        <v>1021</v>
      </c>
      <c r="F1143" s="3" t="s">
        <v>1022</v>
      </c>
      <c r="G1143" s="3" t="s">
        <v>30</v>
      </c>
      <c r="H1143" s="2" t="s">
        <v>22</v>
      </c>
      <c r="I1143" s="2" t="s">
        <v>2911</v>
      </c>
      <c r="J1143" s="3" t="str">
        <f>HYPERLINK("https://www.boe.es/gazeta/dias/1830/06/01/pdfs/GMD-1830-66.pdf#page=2","Abrir facsímil")</f>
        <v>Abrir facsímil</v>
      </c>
      <c r="K1143" s="3" t="s">
        <v>24</v>
      </c>
    </row>
    <row r="1144" spans="1:11" ht="42" customHeight="1">
      <c r="A1144" s="2" t="s">
        <v>2910</v>
      </c>
      <c r="B1144" s="2" t="s">
        <v>2910</v>
      </c>
      <c r="C1144" s="2" t="s">
        <v>36</v>
      </c>
      <c r="D1144" s="2" t="s">
        <v>37</v>
      </c>
      <c r="E1144" s="5" t="s">
        <v>426</v>
      </c>
      <c r="F1144" s="3" t="s">
        <v>427</v>
      </c>
      <c r="G1144" s="3" t="s">
        <v>52</v>
      </c>
      <c r="H1144" s="2" t="s">
        <v>22</v>
      </c>
      <c r="I1144" s="2" t="s">
        <v>2912</v>
      </c>
      <c r="J1144" s="3" t="str">
        <f>HYPERLINK("https://www.boe.es/gazeta/dias/1830/10/21/pdfs/GMD-1830-127.pdf#page=1","Abrir facsímil")</f>
        <v>Abrir facsímil</v>
      </c>
      <c r="K1144" s="3" t="s">
        <v>24</v>
      </c>
    </row>
    <row r="1145" spans="1:11" ht="42" customHeight="1">
      <c r="A1145" s="2" t="s">
        <v>2910</v>
      </c>
      <c r="B1145" s="2" t="s">
        <v>2910</v>
      </c>
      <c r="C1145" s="2" t="s">
        <v>36</v>
      </c>
      <c r="D1145" s="2" t="s">
        <v>37</v>
      </c>
      <c r="E1145" s="5" t="s">
        <v>1119</v>
      </c>
      <c r="F1145" s="3" t="s">
        <v>1120</v>
      </c>
      <c r="G1145" s="3" t="s">
        <v>30</v>
      </c>
      <c r="H1145" s="2" t="s">
        <v>22</v>
      </c>
      <c r="I1145" s="2" t="s">
        <v>2913</v>
      </c>
      <c r="J1145" s="3" t="str">
        <f>HYPERLINK("https://www.boe.es/gazeta/dias/1830/11/20/pdfs/GMD-1830-141.pdf#page=2","Abrir facsímil")</f>
        <v>Abrir facsímil</v>
      </c>
      <c r="K1145" s="3" t="s">
        <v>24</v>
      </c>
    </row>
    <row r="1146" spans="1:11" ht="42" customHeight="1">
      <c r="A1146" s="2" t="s">
        <v>2910</v>
      </c>
      <c r="B1146" s="2" t="s">
        <v>2910</v>
      </c>
      <c r="C1146" s="2" t="s">
        <v>36</v>
      </c>
      <c r="D1146" s="2" t="s">
        <v>37</v>
      </c>
      <c r="E1146" s="5" t="s">
        <v>180</v>
      </c>
      <c r="F1146" s="3" t="s">
        <v>181</v>
      </c>
      <c r="G1146" s="3" t="s">
        <v>90</v>
      </c>
      <c r="H1146" s="2" t="s">
        <v>22</v>
      </c>
      <c r="I1146" s="2" t="s">
        <v>2914</v>
      </c>
      <c r="J1146" s="3" t="str">
        <f>HYPERLINK("https://www.boe.es/gazeta/dias/1830/12/11/pdfs/GMD-1830-151.pdf#page=4","Abrir facsímil")</f>
        <v>Abrir facsímil</v>
      </c>
      <c r="K1146" s="3" t="s">
        <v>24</v>
      </c>
    </row>
    <row r="1147" spans="1:11" ht="42" customHeight="1">
      <c r="A1147" s="2" t="s">
        <v>2915</v>
      </c>
      <c r="B1147" s="2" t="s">
        <v>2916</v>
      </c>
      <c r="C1147" s="2" t="s">
        <v>43</v>
      </c>
      <c r="D1147" s="2" t="s">
        <v>44</v>
      </c>
      <c r="E1147" s="5" t="s">
        <v>180</v>
      </c>
      <c r="F1147" s="3" t="s">
        <v>181</v>
      </c>
      <c r="G1147" s="3" t="s">
        <v>21</v>
      </c>
      <c r="H1147" s="2" t="s">
        <v>22</v>
      </c>
      <c r="I1147" s="2" t="s">
        <v>2917</v>
      </c>
      <c r="J1147" s="3" t="str">
        <f>HYPERLINK("https://www.boe.es/gazeta/dias/1830/12/11/pdfs/GMD-1830-151.pdf#page=3","Abrir facsímil")</f>
        <v>Abrir facsímil</v>
      </c>
      <c r="K1147" s="3" t="s">
        <v>24</v>
      </c>
    </row>
    <row r="1148" spans="1:11" ht="42" customHeight="1">
      <c r="A1148" s="2" t="s">
        <v>2918</v>
      </c>
      <c r="B1148" s="2" t="s">
        <v>2919</v>
      </c>
      <c r="C1148" s="2" t="s">
        <v>68</v>
      </c>
      <c r="D1148" s="2" t="s">
        <v>18</v>
      </c>
      <c r="E1148" s="5" t="s">
        <v>185</v>
      </c>
      <c r="F1148" s="3" t="s">
        <v>186</v>
      </c>
      <c r="G1148" s="3" t="s">
        <v>187</v>
      </c>
      <c r="H1148" s="2" t="s">
        <v>22</v>
      </c>
      <c r="I1148" s="2" t="s">
        <v>2920</v>
      </c>
      <c r="J1148" s="3" t="str">
        <f>HYPERLINK("https://www.boe.es/gazeta/dias/1830/01/12/pdfs/GMD-1830-5.pdf#page=3","Abrir facsímil")</f>
        <v>Abrir facsímil</v>
      </c>
      <c r="K1148" s="3" t="s">
        <v>24</v>
      </c>
    </row>
    <row r="1149" spans="1:11" ht="42" customHeight="1">
      <c r="A1149" s="2" t="s">
        <v>2921</v>
      </c>
      <c r="B1149" s="2" t="s">
        <v>2922</v>
      </c>
      <c r="C1149" s="2" t="s">
        <v>36</v>
      </c>
      <c r="D1149" s="2" t="s">
        <v>37</v>
      </c>
      <c r="E1149" s="5" t="s">
        <v>123</v>
      </c>
      <c r="F1149" s="3" t="s">
        <v>124</v>
      </c>
      <c r="G1149" s="3" t="s">
        <v>52</v>
      </c>
      <c r="H1149" s="2" t="s">
        <v>22</v>
      </c>
      <c r="I1149" s="2" t="s">
        <v>2923</v>
      </c>
      <c r="J1149" s="3" t="str">
        <f>HYPERLINK("https://www.boe.es/gazeta/dias/1830/03/02/pdfs/GMD-1830-26.pdf#page=1","Abrir facsímil")</f>
        <v>Abrir facsímil</v>
      </c>
      <c r="K1149" s="3" t="s">
        <v>24</v>
      </c>
    </row>
    <row r="1150" spans="1:11" ht="42" customHeight="1">
      <c r="A1150" s="2" t="s">
        <v>2924</v>
      </c>
      <c r="B1150" s="2" t="s">
        <v>2924</v>
      </c>
      <c r="C1150" s="2" t="s">
        <v>36</v>
      </c>
      <c r="D1150" s="2" t="s">
        <v>37</v>
      </c>
      <c r="E1150" s="5" t="s">
        <v>507</v>
      </c>
      <c r="F1150" s="3" t="s">
        <v>508</v>
      </c>
      <c r="G1150" s="3" t="s">
        <v>21</v>
      </c>
      <c r="H1150" s="2" t="s">
        <v>22</v>
      </c>
      <c r="I1150" s="2" t="s">
        <v>2925</v>
      </c>
      <c r="J1150" s="3" t="str">
        <f>HYPERLINK("https://www.boe.es/gazeta/dias/1830/02/16/pdfs/GMD-1830-20.pdf#page=3","Abrir facsímil")</f>
        <v>Abrir facsímil</v>
      </c>
      <c r="K1150" s="3" t="s">
        <v>24</v>
      </c>
    </row>
    <row r="1151" spans="1:11" ht="42" customHeight="1">
      <c r="A1151" s="2" t="s">
        <v>2926</v>
      </c>
      <c r="B1151" s="2" t="s">
        <v>2926</v>
      </c>
      <c r="C1151" s="2" t="s">
        <v>36</v>
      </c>
      <c r="D1151" s="2" t="s">
        <v>37</v>
      </c>
      <c r="E1151" s="5" t="s">
        <v>100</v>
      </c>
      <c r="F1151" s="3" t="s">
        <v>101</v>
      </c>
      <c r="G1151" s="3" t="s">
        <v>30</v>
      </c>
      <c r="H1151" s="2" t="s">
        <v>22</v>
      </c>
      <c r="I1151" s="2" t="s">
        <v>2927</v>
      </c>
      <c r="J1151" s="3" t="str">
        <f>HYPERLINK("https://www.boe.es/gazeta/dias/1830/06/29/pdfs/GMD-1830-78.pdf#page=2","Abrir facsímil")</f>
        <v>Abrir facsímil</v>
      </c>
      <c r="K1151" s="3" t="s">
        <v>24</v>
      </c>
    </row>
    <row r="1152" spans="1:11" ht="42" customHeight="1">
      <c r="A1152" s="2" t="s">
        <v>2926</v>
      </c>
      <c r="B1152" s="2" t="s">
        <v>2926</v>
      </c>
      <c r="C1152" s="2" t="s">
        <v>43</v>
      </c>
      <c r="D1152" s="2" t="s">
        <v>44</v>
      </c>
      <c r="E1152" s="5" t="s">
        <v>266</v>
      </c>
      <c r="F1152" s="3" t="s">
        <v>267</v>
      </c>
      <c r="G1152" s="3" t="s">
        <v>30</v>
      </c>
      <c r="H1152" s="2" t="s">
        <v>22</v>
      </c>
      <c r="I1152" s="2" t="s">
        <v>2928</v>
      </c>
      <c r="J1152" s="3" t="str">
        <f>HYPERLINK("https://www.boe.es/gazeta/dias/1830/10/23/pdfs/GMD-1830-128.pdf#page=2","Abrir facsímil")</f>
        <v>Abrir facsímil</v>
      </c>
      <c r="K1152" s="3" t="s">
        <v>24</v>
      </c>
    </row>
    <row r="1153" spans="1:11" ht="42" customHeight="1">
      <c r="A1153" s="2" t="s">
        <v>2929</v>
      </c>
      <c r="B1153" s="2" t="s">
        <v>2929</v>
      </c>
      <c r="C1153" s="2" t="s">
        <v>36</v>
      </c>
      <c r="D1153" s="2" t="s">
        <v>37</v>
      </c>
      <c r="E1153" s="5" t="s">
        <v>260</v>
      </c>
      <c r="F1153" s="3" t="s">
        <v>261</v>
      </c>
      <c r="G1153" s="3" t="s">
        <v>52</v>
      </c>
      <c r="H1153" s="2" t="s">
        <v>22</v>
      </c>
      <c r="I1153" s="2" t="s">
        <v>2930</v>
      </c>
      <c r="J1153" s="3" t="str">
        <f>HYPERLINK("https://www.boe.es/gazeta/dias/1830/02/02/pdfs/GMD-1830-14.pdf#page=1","Abrir facsímil")</f>
        <v>Abrir facsímil</v>
      </c>
      <c r="K1153" s="3" t="s">
        <v>24</v>
      </c>
    </row>
    <row r="1154" spans="1:11" ht="42" customHeight="1">
      <c r="A1154" s="2" t="s">
        <v>2931</v>
      </c>
      <c r="B1154" s="2" t="s">
        <v>2932</v>
      </c>
      <c r="C1154" s="2" t="s">
        <v>84</v>
      </c>
      <c r="D1154" s="2" t="s">
        <v>18</v>
      </c>
      <c r="E1154" s="5" t="s">
        <v>191</v>
      </c>
      <c r="F1154" s="3" t="s">
        <v>192</v>
      </c>
      <c r="G1154" s="3" t="s">
        <v>90</v>
      </c>
      <c r="H1154" s="2" t="s">
        <v>22</v>
      </c>
      <c r="I1154" s="2" t="s">
        <v>2933</v>
      </c>
      <c r="J1154" s="3" t="str">
        <f>HYPERLINK("https://www.boe.es/gazeta/dias/1830/01/21/pdfs/GMD-1830-9.pdf#page=4","Abrir facsímil")</f>
        <v>Abrir facsímil</v>
      </c>
      <c r="K1154" s="3" t="s">
        <v>24</v>
      </c>
    </row>
    <row r="1155" spans="1:11" ht="42" customHeight="1">
      <c r="A1155" s="2" t="s">
        <v>2934</v>
      </c>
      <c r="B1155" s="2" t="s">
        <v>2935</v>
      </c>
      <c r="C1155" s="2" t="s">
        <v>17</v>
      </c>
      <c r="D1155" s="2" t="s">
        <v>18</v>
      </c>
      <c r="E1155" s="5" t="s">
        <v>632</v>
      </c>
      <c r="F1155" s="3" t="s">
        <v>633</v>
      </c>
      <c r="G1155" s="3" t="s">
        <v>52</v>
      </c>
      <c r="H1155" s="2" t="s">
        <v>22</v>
      </c>
      <c r="I1155" s="2" t="s">
        <v>2936</v>
      </c>
      <c r="J1155" s="3" t="str">
        <f>HYPERLINK("https://www.boe.es/gazeta/dias/1830/07/17/pdfs/GMD-1830-86.pdf#page=1","Abrir facsímil")</f>
        <v>Abrir facsímil</v>
      </c>
      <c r="K1155" s="3" t="s">
        <v>24</v>
      </c>
    </row>
    <row r="1156" spans="1:11" ht="42" customHeight="1">
      <c r="A1156" s="2" t="s">
        <v>2937</v>
      </c>
      <c r="B1156" s="2" t="s">
        <v>2938</v>
      </c>
      <c r="C1156" s="2" t="s">
        <v>17</v>
      </c>
      <c r="D1156" s="2" t="s">
        <v>18</v>
      </c>
      <c r="E1156" s="5" t="s">
        <v>191</v>
      </c>
      <c r="F1156" s="3" t="s">
        <v>192</v>
      </c>
      <c r="G1156" s="3" t="s">
        <v>90</v>
      </c>
      <c r="H1156" s="2" t="s">
        <v>22</v>
      </c>
      <c r="I1156" s="2" t="s">
        <v>2939</v>
      </c>
      <c r="J1156" s="3" t="str">
        <f>HYPERLINK("https://www.boe.es/gazeta/dias/1830/01/21/pdfs/GMD-1830-9.pdf#page=4","Abrir facsímil")</f>
        <v>Abrir facsímil</v>
      </c>
      <c r="K1156" s="3" t="s">
        <v>24</v>
      </c>
    </row>
    <row r="1157" spans="1:11" ht="42" customHeight="1">
      <c r="A1157" s="2" t="s">
        <v>2940</v>
      </c>
      <c r="B1157" s="2" t="s">
        <v>2940</v>
      </c>
      <c r="C1157" s="2" t="s">
        <v>17</v>
      </c>
      <c r="D1157" s="2" t="s">
        <v>18</v>
      </c>
      <c r="E1157" s="5" t="s">
        <v>426</v>
      </c>
      <c r="F1157" s="3" t="s">
        <v>427</v>
      </c>
      <c r="G1157" s="3" t="s">
        <v>52</v>
      </c>
      <c r="H1157" s="2" t="s">
        <v>22</v>
      </c>
      <c r="I1157" s="2" t="s">
        <v>2941</v>
      </c>
      <c r="J1157" s="3" t="str">
        <f>HYPERLINK("https://www.boe.es/gazeta/dias/1830/10/21/pdfs/GMD-1830-127.pdf#page=1","Abrir facsímil")</f>
        <v>Abrir facsímil</v>
      </c>
      <c r="K1157" s="3" t="s">
        <v>24</v>
      </c>
    </row>
    <row r="1158" spans="1:11" ht="42" customHeight="1">
      <c r="A1158" s="2" t="s">
        <v>2942</v>
      </c>
      <c r="B1158" s="2" t="s">
        <v>2943</v>
      </c>
      <c r="C1158" s="2" t="s">
        <v>27</v>
      </c>
      <c r="D1158" s="2" t="s">
        <v>18</v>
      </c>
      <c r="E1158" s="5" t="s">
        <v>281</v>
      </c>
      <c r="F1158" s="3" t="s">
        <v>282</v>
      </c>
      <c r="G1158" s="3" t="s">
        <v>90</v>
      </c>
      <c r="H1158" s="2" t="s">
        <v>22</v>
      </c>
      <c r="I1158" s="2" t="s">
        <v>2944</v>
      </c>
      <c r="J1158" s="3" t="str">
        <f>HYPERLINK("https://www.boe.es/gazeta/dias/1830/06/26/pdfs/GMD-1830-77.pdf#page=4","Abrir facsímil")</f>
        <v>Abrir facsímil</v>
      </c>
      <c r="K1158" s="3" t="s">
        <v>24</v>
      </c>
    </row>
    <row r="1159" spans="1:11" ht="42" customHeight="1">
      <c r="A1159" s="2" t="s">
        <v>2945</v>
      </c>
      <c r="B1159" s="2" t="s">
        <v>2946</v>
      </c>
      <c r="C1159" s="2" t="s">
        <v>84</v>
      </c>
      <c r="D1159" s="2" t="s">
        <v>18</v>
      </c>
      <c r="E1159" s="5" t="s">
        <v>77</v>
      </c>
      <c r="F1159" s="3" t="s">
        <v>78</v>
      </c>
      <c r="G1159" s="3" t="s">
        <v>90</v>
      </c>
      <c r="H1159" s="2" t="s">
        <v>31</v>
      </c>
      <c r="I1159" s="2" t="s">
        <v>2947</v>
      </c>
      <c r="J1159" s="3" t="str">
        <f>HYPERLINK("https://www.boe.es/gazeta/dias/1830/01/09/pdfs/GMD-1830-4.pdf#page=4","Abrir facsímil")</f>
        <v>Abrir facsímil</v>
      </c>
      <c r="K1159" s="3" t="s">
        <v>33</v>
      </c>
    </row>
    <row r="1160" spans="1:11" ht="42" customHeight="1">
      <c r="A1160" s="2" t="s">
        <v>2948</v>
      </c>
      <c r="B1160" s="2" t="s">
        <v>2948</v>
      </c>
      <c r="C1160" s="2" t="s">
        <v>36</v>
      </c>
      <c r="D1160" s="2" t="s">
        <v>37</v>
      </c>
      <c r="E1160" s="5" t="s">
        <v>153</v>
      </c>
      <c r="F1160" s="3" t="s">
        <v>154</v>
      </c>
      <c r="G1160" s="3" t="s">
        <v>52</v>
      </c>
      <c r="H1160" s="2" t="s">
        <v>22</v>
      </c>
      <c r="I1160" s="2" t="s">
        <v>2949</v>
      </c>
      <c r="J1160" s="3" t="str">
        <f>HYPERLINK("https://www.boe.es/gazeta/dias/1830/07/22/pdfs/GMD-1830-88.pdf#page=1","Abrir facsímil")</f>
        <v>Abrir facsímil</v>
      </c>
      <c r="K1160" s="3" t="s">
        <v>24</v>
      </c>
    </row>
    <row r="1161" spans="1:11" ht="42" customHeight="1">
      <c r="A1161" s="2" t="s">
        <v>2950</v>
      </c>
      <c r="B1161" s="2" t="s">
        <v>2951</v>
      </c>
      <c r="C1161" s="2" t="s">
        <v>43</v>
      </c>
      <c r="D1161" s="2" t="s">
        <v>44</v>
      </c>
      <c r="E1161" s="5" t="s">
        <v>1195</v>
      </c>
      <c r="F1161" s="3" t="s">
        <v>1196</v>
      </c>
      <c r="G1161" s="3" t="s">
        <v>21</v>
      </c>
      <c r="H1161" s="2" t="s">
        <v>22</v>
      </c>
      <c r="I1161" s="2" t="s">
        <v>2952</v>
      </c>
      <c r="J1161" s="3" t="str">
        <f>HYPERLINK("https://www.boe.es/gazeta/dias/1830/02/06/pdfs/GMD-1830-16.pdf#page=3","Abrir facsímil")</f>
        <v>Abrir facsímil</v>
      </c>
      <c r="K1161" s="3" t="s">
        <v>24</v>
      </c>
    </row>
    <row r="1162" spans="1:11" ht="42" customHeight="1">
      <c r="A1162" s="2" t="s">
        <v>2953</v>
      </c>
      <c r="B1162" s="2" t="s">
        <v>2954</v>
      </c>
      <c r="C1162" s="2" t="s">
        <v>43</v>
      </c>
      <c r="D1162" s="2" t="s">
        <v>44</v>
      </c>
      <c r="E1162" s="5" t="s">
        <v>64</v>
      </c>
      <c r="F1162" s="3" t="s">
        <v>65</v>
      </c>
      <c r="G1162" s="3" t="s">
        <v>52</v>
      </c>
      <c r="H1162" s="2" t="s">
        <v>22</v>
      </c>
      <c r="I1162" s="2" t="s">
        <v>2955</v>
      </c>
      <c r="J1162" s="3" t="str">
        <f>HYPERLINK("https://www.boe.es/gazeta/dias/1830/12/09/pdfs/GMD-1830-150.pdf#page=1","Abrir facsímil")</f>
        <v>Abrir facsímil</v>
      </c>
      <c r="K1162" s="3" t="s">
        <v>24</v>
      </c>
    </row>
    <row r="1163" spans="1:11" ht="42" customHeight="1">
      <c r="A1163" s="2" t="s">
        <v>2956</v>
      </c>
      <c r="B1163" s="2" t="s">
        <v>2957</v>
      </c>
      <c r="C1163" s="2" t="s">
        <v>84</v>
      </c>
      <c r="D1163" s="2" t="s">
        <v>18</v>
      </c>
      <c r="E1163" s="5" t="s">
        <v>532</v>
      </c>
      <c r="F1163" s="3" t="s">
        <v>533</v>
      </c>
      <c r="G1163" s="3" t="s">
        <v>90</v>
      </c>
      <c r="H1163" s="2" t="s">
        <v>22</v>
      </c>
      <c r="I1163" s="2" t="s">
        <v>2958</v>
      </c>
      <c r="J1163" s="3" t="str">
        <f>HYPERLINK("https://www.boe.es/gazeta/dias/1830/01/19/pdfs/GMD-1830-8.pdf#page=4","Abrir facsímil")</f>
        <v>Abrir facsímil</v>
      </c>
      <c r="K1163" s="3" t="s">
        <v>24</v>
      </c>
    </row>
    <row r="1164" spans="1:11" ht="42" customHeight="1">
      <c r="A1164" s="2" t="s">
        <v>2959</v>
      </c>
      <c r="B1164" s="2" t="s">
        <v>2960</v>
      </c>
      <c r="C1164" s="2" t="s">
        <v>36</v>
      </c>
      <c r="D1164" s="2" t="s">
        <v>37</v>
      </c>
      <c r="E1164" s="5" t="s">
        <v>166</v>
      </c>
      <c r="F1164" s="3" t="s">
        <v>167</v>
      </c>
      <c r="G1164" s="3" t="s">
        <v>52</v>
      </c>
      <c r="H1164" s="2" t="s">
        <v>22</v>
      </c>
      <c r="I1164" s="2" t="s">
        <v>2961</v>
      </c>
      <c r="J1164" s="3" t="str">
        <f>HYPERLINK("https://www.boe.es/gazeta/dias/1830/12/23/pdfs/GMD-1830-156.pdf#page=1","Abrir facsímil")</f>
        <v>Abrir facsímil</v>
      </c>
      <c r="K1164" s="3" t="s">
        <v>24</v>
      </c>
    </row>
    <row r="1165" spans="1:11" ht="42" customHeight="1">
      <c r="A1165" s="2" t="s">
        <v>2962</v>
      </c>
      <c r="B1165" s="2" t="s">
        <v>2962</v>
      </c>
      <c r="C1165" s="2" t="s">
        <v>43</v>
      </c>
      <c r="D1165" s="2" t="s">
        <v>44</v>
      </c>
      <c r="E1165" s="5" t="s">
        <v>772</v>
      </c>
      <c r="F1165" s="3" t="s">
        <v>773</v>
      </c>
      <c r="G1165" s="3" t="s">
        <v>90</v>
      </c>
      <c r="H1165" s="2" t="s">
        <v>22</v>
      </c>
      <c r="I1165" s="2" t="s">
        <v>2963</v>
      </c>
      <c r="J1165" s="3" t="str">
        <f>HYPERLINK("https://www.boe.es/gazeta/dias/1830/12/25/pdfs/GMD-1830-157.pdf#page=4","Abrir facsímil")</f>
        <v>Abrir facsímil</v>
      </c>
      <c r="K1165" s="3" t="s">
        <v>24</v>
      </c>
    </row>
    <row r="1166" spans="1:11" ht="42" customHeight="1">
      <c r="A1166" s="2" t="s">
        <v>2964</v>
      </c>
      <c r="B1166" s="2" t="s">
        <v>2964</v>
      </c>
      <c r="C1166" s="2" t="s">
        <v>68</v>
      </c>
      <c r="D1166" s="2" t="s">
        <v>18</v>
      </c>
      <c r="E1166" s="5" t="s">
        <v>333</v>
      </c>
      <c r="F1166" s="3" t="s">
        <v>334</v>
      </c>
      <c r="G1166" s="3" t="s">
        <v>30</v>
      </c>
      <c r="H1166" s="2" t="s">
        <v>22</v>
      </c>
      <c r="I1166" s="2" t="s">
        <v>2965</v>
      </c>
      <c r="J1166" s="3" t="str">
        <f>HYPERLINK("https://www.boe.es/gazeta/dias/1830/06/08/pdfs/GMD-1830-69.pdf#page=2","Abrir facsímil")</f>
        <v>Abrir facsímil</v>
      </c>
      <c r="K1166" s="3" t="s">
        <v>24</v>
      </c>
    </row>
    <row r="1167" spans="1:11" ht="42" customHeight="1">
      <c r="A1167" s="2" t="s">
        <v>2966</v>
      </c>
      <c r="B1167" s="2" t="s">
        <v>2967</v>
      </c>
      <c r="C1167" s="2" t="s">
        <v>109</v>
      </c>
      <c r="D1167" s="2" t="s">
        <v>18</v>
      </c>
      <c r="E1167" s="5" t="s">
        <v>807</v>
      </c>
      <c r="F1167" s="3" t="s">
        <v>808</v>
      </c>
      <c r="G1167" s="3" t="s">
        <v>21</v>
      </c>
      <c r="H1167" s="2" t="s">
        <v>31</v>
      </c>
      <c r="I1167" s="2" t="s">
        <v>2968</v>
      </c>
      <c r="J1167" s="3" t="str">
        <f>HYPERLINK("https://www.boe.es/gazeta/dias/1830/02/18/pdfs/GMD-1830-21.pdf#page=3","Abrir facsímil")</f>
        <v>Abrir facsímil</v>
      </c>
      <c r="K1167" s="3" t="s">
        <v>33</v>
      </c>
    </row>
    <row r="1168" spans="1:11" ht="42" customHeight="1">
      <c r="A1168" s="2" t="s">
        <v>2969</v>
      </c>
      <c r="B1168" s="2" t="s">
        <v>2969</v>
      </c>
      <c r="C1168" s="2" t="s">
        <v>43</v>
      </c>
      <c r="D1168" s="2" t="s">
        <v>44</v>
      </c>
      <c r="E1168" s="5" t="s">
        <v>1614</v>
      </c>
      <c r="F1168" s="3" t="s">
        <v>1615</v>
      </c>
      <c r="G1168" s="3" t="s">
        <v>30</v>
      </c>
      <c r="H1168" s="2" t="s">
        <v>22</v>
      </c>
      <c r="I1168" s="2" t="s">
        <v>2970</v>
      </c>
      <c r="J1168" s="3" t="str">
        <f>HYPERLINK("https://www.boe.es/gazeta/dias/1830/08/10/pdfs/GMD-1830-96.pdf#page=2","Abrir facsímil")</f>
        <v>Abrir facsímil</v>
      </c>
      <c r="K1168" s="3" t="s">
        <v>24</v>
      </c>
    </row>
    <row r="1169" spans="1:11" ht="42" customHeight="1">
      <c r="A1169" s="2" t="s">
        <v>2971</v>
      </c>
      <c r="B1169" s="2" t="s">
        <v>2971</v>
      </c>
      <c r="C1169" s="2" t="s">
        <v>36</v>
      </c>
      <c r="D1169" s="2" t="s">
        <v>37</v>
      </c>
      <c r="E1169" s="5" t="s">
        <v>175</v>
      </c>
      <c r="F1169" s="3" t="s">
        <v>176</v>
      </c>
      <c r="G1169" s="3" t="s">
        <v>21</v>
      </c>
      <c r="H1169" s="2" t="s">
        <v>22</v>
      </c>
      <c r="I1169" s="2" t="s">
        <v>2972</v>
      </c>
      <c r="J1169" s="3" t="str">
        <f>HYPERLINK("https://www.boe.es/gazeta/dias/1830/12/07/pdfs/GMD-1830-149.pdf#page=3","Abrir facsímil")</f>
        <v>Abrir facsímil</v>
      </c>
      <c r="K1169" s="3" t="s">
        <v>24</v>
      </c>
    </row>
    <row r="1170" spans="1:11" ht="42" customHeight="1">
      <c r="A1170" s="2" t="s">
        <v>2973</v>
      </c>
      <c r="B1170" s="2" t="s">
        <v>2974</v>
      </c>
      <c r="C1170" s="2" t="s">
        <v>109</v>
      </c>
      <c r="D1170" s="2" t="s">
        <v>18</v>
      </c>
      <c r="E1170" s="5" t="s">
        <v>45</v>
      </c>
      <c r="F1170" s="3" t="s">
        <v>46</v>
      </c>
      <c r="G1170" s="3" t="s">
        <v>21</v>
      </c>
      <c r="H1170" s="2" t="s">
        <v>22</v>
      </c>
      <c r="I1170" s="2" t="s">
        <v>2975</v>
      </c>
      <c r="J1170" s="3" t="str">
        <f>HYPERLINK("https://www.boe.es/gazeta/dias/1830/01/05/pdfs/GMD-1830-2.pdf#page=3","Abrir facsímil")</f>
        <v>Abrir facsímil</v>
      </c>
      <c r="K1170" s="3" t="s">
        <v>24</v>
      </c>
    </row>
    <row r="1171" spans="1:11" ht="42" customHeight="1">
      <c r="A1171" s="2" t="s">
        <v>2976</v>
      </c>
      <c r="B1171" s="2" t="s">
        <v>2976</v>
      </c>
      <c r="C1171" s="2" t="s">
        <v>36</v>
      </c>
      <c r="D1171" s="2" t="s">
        <v>37</v>
      </c>
      <c r="E1171" s="5" t="s">
        <v>85</v>
      </c>
      <c r="F1171" s="3" t="s">
        <v>86</v>
      </c>
      <c r="G1171" s="3" t="s">
        <v>21</v>
      </c>
      <c r="H1171" s="2" t="s">
        <v>22</v>
      </c>
      <c r="I1171" s="2" t="s">
        <v>2977</v>
      </c>
      <c r="J1171" s="3" t="str">
        <f>HYPERLINK("https://www.boe.es/gazeta/dias/1830/03/23/pdfs/GMD-1830-35.pdf#page=3","Abrir facsímil")</f>
        <v>Abrir facsímil</v>
      </c>
      <c r="K1171" s="3" t="s">
        <v>24</v>
      </c>
    </row>
    <row r="1172" spans="1:11" ht="42" customHeight="1">
      <c r="A1172" s="2" t="s">
        <v>2978</v>
      </c>
      <c r="B1172" s="2" t="s">
        <v>2978</v>
      </c>
      <c r="C1172" s="2" t="s">
        <v>55</v>
      </c>
      <c r="D1172" s="2" t="s">
        <v>18</v>
      </c>
      <c r="E1172" s="5" t="s">
        <v>487</v>
      </c>
      <c r="F1172" s="3" t="s">
        <v>488</v>
      </c>
      <c r="G1172" s="3" t="s">
        <v>90</v>
      </c>
      <c r="H1172" s="2" t="s">
        <v>22</v>
      </c>
      <c r="I1172" s="2" t="s">
        <v>2979</v>
      </c>
      <c r="J1172" s="3" t="str">
        <f>HYPERLINK("https://www.boe.es/gazeta/dias/1830/03/18/pdfs/GMD-1830-33.pdf#page=4","Abrir facsímil")</f>
        <v>Abrir facsímil</v>
      </c>
      <c r="K1172" s="3" t="s">
        <v>24</v>
      </c>
    </row>
    <row r="1173" spans="1:11" ht="42" customHeight="1">
      <c r="A1173" s="2" t="s">
        <v>2980</v>
      </c>
      <c r="B1173" s="2" t="s">
        <v>2980</v>
      </c>
      <c r="C1173" s="2" t="s">
        <v>36</v>
      </c>
      <c r="D1173" s="2" t="s">
        <v>37</v>
      </c>
      <c r="E1173" s="5" t="s">
        <v>64</v>
      </c>
      <c r="F1173" s="3" t="s">
        <v>65</v>
      </c>
      <c r="G1173" s="3" t="s">
        <v>21</v>
      </c>
      <c r="H1173" s="2" t="s">
        <v>22</v>
      </c>
      <c r="I1173" s="2" t="s">
        <v>2981</v>
      </c>
      <c r="J1173" s="3" t="str">
        <f>HYPERLINK("https://www.boe.es/gazeta/dias/1830/12/09/pdfs/GMD-1830-150.pdf#page=3","Abrir facsímil")</f>
        <v>Abrir facsímil</v>
      </c>
      <c r="K1173" s="3" t="s">
        <v>24</v>
      </c>
    </row>
    <row r="1174" spans="1:11" ht="42" customHeight="1">
      <c r="A1174" s="2" t="s">
        <v>2982</v>
      </c>
      <c r="B1174" s="2" t="s">
        <v>2982</v>
      </c>
      <c r="C1174" s="2" t="s">
        <v>109</v>
      </c>
      <c r="D1174" s="2" t="s">
        <v>18</v>
      </c>
      <c r="E1174" s="5" t="s">
        <v>2696</v>
      </c>
      <c r="F1174" s="3" t="s">
        <v>2697</v>
      </c>
      <c r="G1174" s="3" t="s">
        <v>52</v>
      </c>
      <c r="H1174" s="2" t="s">
        <v>22</v>
      </c>
      <c r="I1174" s="2" t="s">
        <v>2983</v>
      </c>
      <c r="J1174" s="3" t="str">
        <f>HYPERLINK("https://www.boe.es/gazeta/dias/1830/03/27/pdfs/GMD-1830-37.pdf#page=1","Abrir facsímil")</f>
        <v>Abrir facsímil</v>
      </c>
      <c r="K1174" s="3" t="s">
        <v>24</v>
      </c>
    </row>
    <row r="1175" spans="1:11" ht="42" customHeight="1">
      <c r="A1175" s="2" t="s">
        <v>2982</v>
      </c>
      <c r="B1175" s="2" t="s">
        <v>2982</v>
      </c>
      <c r="C1175" s="2" t="s">
        <v>68</v>
      </c>
      <c r="D1175" s="2" t="s">
        <v>18</v>
      </c>
      <c r="E1175" s="5" t="s">
        <v>436</v>
      </c>
      <c r="F1175" s="3" t="s">
        <v>437</v>
      </c>
      <c r="G1175" s="3" t="s">
        <v>21</v>
      </c>
      <c r="H1175" s="2" t="s">
        <v>22</v>
      </c>
      <c r="I1175" s="2" t="s">
        <v>2984</v>
      </c>
      <c r="J1175" s="3" t="str">
        <f>HYPERLINK("https://www.boe.es/gazeta/dias/1830/04/06/pdfs/GMD-1830-41.pdf#page=3","Abrir facsímil")</f>
        <v>Abrir facsímil</v>
      </c>
      <c r="K1175" s="3" t="s">
        <v>24</v>
      </c>
    </row>
    <row r="1176" spans="1:11" ht="42" customHeight="1">
      <c r="A1176" s="2" t="s">
        <v>2982</v>
      </c>
      <c r="B1176" s="2" t="s">
        <v>2982</v>
      </c>
      <c r="C1176" s="2" t="s">
        <v>36</v>
      </c>
      <c r="D1176" s="2" t="s">
        <v>37</v>
      </c>
      <c r="E1176" s="5" t="s">
        <v>305</v>
      </c>
      <c r="F1176" s="3" t="s">
        <v>306</v>
      </c>
      <c r="G1176" s="3" t="s">
        <v>52</v>
      </c>
      <c r="H1176" s="2" t="s">
        <v>22</v>
      </c>
      <c r="I1176" s="2" t="s">
        <v>2985</v>
      </c>
      <c r="J1176" s="3" t="str">
        <f>HYPERLINK("https://www.boe.es/gazeta/dias/1830/04/24/pdfs/GMD-1830-49.pdf#page=1","Abrir facsímil")</f>
        <v>Abrir facsímil</v>
      </c>
      <c r="K1176" s="3" t="s">
        <v>24</v>
      </c>
    </row>
    <row r="1177" spans="1:11" ht="42" customHeight="1">
      <c r="A1177" s="2" t="s">
        <v>2982</v>
      </c>
      <c r="B1177" s="2" t="s">
        <v>2982</v>
      </c>
      <c r="C1177" s="2" t="s">
        <v>17</v>
      </c>
      <c r="D1177" s="2" t="s">
        <v>18</v>
      </c>
      <c r="E1177" s="5" t="s">
        <v>648</v>
      </c>
      <c r="F1177" s="3" t="s">
        <v>649</v>
      </c>
      <c r="G1177" s="3" t="s">
        <v>52</v>
      </c>
      <c r="H1177" s="2" t="s">
        <v>22</v>
      </c>
      <c r="I1177" s="2" t="s">
        <v>2986</v>
      </c>
      <c r="J1177" s="3" t="str">
        <f>HYPERLINK("https://www.boe.es/gazeta/dias/1830/09/11/pdfs/GMD-1830-110.pdf#page=1","Abrir facsímil")</f>
        <v>Abrir facsímil</v>
      </c>
      <c r="K1177" s="3" t="s">
        <v>24</v>
      </c>
    </row>
    <row r="1178" spans="1:11" ht="42" customHeight="1">
      <c r="A1178" s="2" t="s">
        <v>2987</v>
      </c>
      <c r="B1178" s="2" t="s">
        <v>2987</v>
      </c>
      <c r="C1178" s="2" t="s">
        <v>36</v>
      </c>
      <c r="D1178" s="2" t="s">
        <v>37</v>
      </c>
      <c r="E1178" s="5" t="s">
        <v>426</v>
      </c>
      <c r="F1178" s="3" t="s">
        <v>427</v>
      </c>
      <c r="G1178" s="3" t="s">
        <v>52</v>
      </c>
      <c r="H1178" s="2" t="s">
        <v>22</v>
      </c>
      <c r="I1178" s="2" t="s">
        <v>2988</v>
      </c>
      <c r="J1178" s="3" t="str">
        <f>HYPERLINK("https://www.boe.es/gazeta/dias/1830/10/21/pdfs/GMD-1830-127.pdf#page=1","Abrir facsímil")</f>
        <v>Abrir facsímil</v>
      </c>
      <c r="K1178" s="3" t="s">
        <v>24</v>
      </c>
    </row>
    <row r="1179" spans="1:11" ht="42" customHeight="1">
      <c r="A1179" s="2" t="s">
        <v>2989</v>
      </c>
      <c r="B1179" s="2" t="s">
        <v>2989</v>
      </c>
      <c r="C1179" s="2" t="s">
        <v>109</v>
      </c>
      <c r="D1179" s="2" t="s">
        <v>18</v>
      </c>
      <c r="E1179" s="5" t="s">
        <v>464</v>
      </c>
      <c r="F1179" s="3" t="s">
        <v>465</v>
      </c>
      <c r="G1179" s="3" t="s">
        <v>30</v>
      </c>
      <c r="H1179" s="2" t="s">
        <v>22</v>
      </c>
      <c r="I1179" s="2" t="s">
        <v>2990</v>
      </c>
      <c r="J1179" s="3" t="str">
        <f>HYPERLINK("https://www.boe.es/gazeta/dias/1830/11/11/pdfs/GMD-1830-137.pdf#page=2","Abrir facsímil")</f>
        <v>Abrir facsímil</v>
      </c>
      <c r="K1179" s="3" t="s">
        <v>24</v>
      </c>
    </row>
    <row r="1180" spans="1:11" ht="42" customHeight="1">
      <c r="A1180" s="2" t="s">
        <v>2991</v>
      </c>
      <c r="B1180" s="2" t="s">
        <v>2992</v>
      </c>
      <c r="C1180" s="2" t="s">
        <v>36</v>
      </c>
      <c r="D1180" s="2" t="s">
        <v>37</v>
      </c>
      <c r="E1180" s="5" t="s">
        <v>653</v>
      </c>
      <c r="F1180" s="3" t="s">
        <v>654</v>
      </c>
      <c r="G1180" s="3" t="s">
        <v>30</v>
      </c>
      <c r="H1180" s="2" t="s">
        <v>22</v>
      </c>
      <c r="I1180" s="2" t="s">
        <v>2993</v>
      </c>
      <c r="J1180" s="3" t="str">
        <f>HYPERLINK("https://www.boe.es/gazeta/dias/1830/10/02/pdfs/GMD-1830-119.pdf#page=2","Abrir facsímil")</f>
        <v>Abrir facsímil</v>
      </c>
      <c r="K1180" s="3" t="s">
        <v>24</v>
      </c>
    </row>
    <row r="1181" spans="1:11" ht="42" customHeight="1">
      <c r="A1181" s="2" t="s">
        <v>2994</v>
      </c>
      <c r="B1181" s="2" t="s">
        <v>2995</v>
      </c>
      <c r="C1181" s="2" t="s">
        <v>36</v>
      </c>
      <c r="D1181" s="2" t="s">
        <v>37</v>
      </c>
      <c r="E1181" s="5" t="s">
        <v>185</v>
      </c>
      <c r="F1181" s="3" t="s">
        <v>186</v>
      </c>
      <c r="G1181" s="3" t="s">
        <v>187</v>
      </c>
      <c r="H1181" s="2" t="s">
        <v>22</v>
      </c>
      <c r="I1181" s="2" t="s">
        <v>2996</v>
      </c>
      <c r="J1181" s="3" t="str">
        <f>HYPERLINK("https://www.boe.es/gazeta/dias/1830/01/12/pdfs/GMD-1830-5.pdf#page=3","Abrir facsímil")</f>
        <v>Abrir facsímil</v>
      </c>
      <c r="K1181" s="3" t="s">
        <v>24</v>
      </c>
    </row>
    <row r="1182" spans="1:11" ht="42" customHeight="1">
      <c r="A1182" s="2" t="s">
        <v>2997</v>
      </c>
      <c r="B1182" s="2" t="s">
        <v>2998</v>
      </c>
      <c r="C1182" s="2" t="s">
        <v>109</v>
      </c>
      <c r="D1182" s="2" t="s">
        <v>18</v>
      </c>
      <c r="E1182" s="5" t="s">
        <v>103</v>
      </c>
      <c r="F1182" s="3" t="s">
        <v>104</v>
      </c>
      <c r="G1182" s="3" t="s">
        <v>90</v>
      </c>
      <c r="H1182" s="2" t="s">
        <v>22</v>
      </c>
      <c r="I1182" s="2" t="s">
        <v>2999</v>
      </c>
      <c r="J1182" s="3" t="str">
        <f>HYPERLINK("https://www.boe.es/gazeta/dias/1830/07/01/pdfs/GMD-1830-79.pdf#page=4","Abrir facsímil")</f>
        <v>Abrir facsímil</v>
      </c>
      <c r="K1182" s="3" t="s">
        <v>24</v>
      </c>
    </row>
    <row r="1183" spans="1:11" ht="42" customHeight="1">
      <c r="A1183" s="2" t="s">
        <v>3000</v>
      </c>
      <c r="B1183" s="2" t="s">
        <v>3001</v>
      </c>
      <c r="C1183" s="2" t="s">
        <v>36</v>
      </c>
      <c r="D1183" s="2" t="s">
        <v>37</v>
      </c>
      <c r="E1183" s="5" t="s">
        <v>446</v>
      </c>
      <c r="F1183" s="3" t="s">
        <v>447</v>
      </c>
      <c r="G1183" s="3" t="s">
        <v>2239</v>
      </c>
      <c r="H1183" s="2" t="s">
        <v>22</v>
      </c>
      <c r="I1183" s="2" t="s">
        <v>3002</v>
      </c>
      <c r="J1183" s="3" t="str">
        <f>HYPERLINK("https://www.boe.es/gazeta/dias/1830/09/21/pdfs/GMD-1830-114.pdf#page=2","Abrir facsímil")</f>
        <v>Abrir facsímil</v>
      </c>
      <c r="K1183" s="3" t="s">
        <v>24</v>
      </c>
    </row>
    <row r="1184" spans="1:11" ht="42" customHeight="1">
      <c r="A1184" s="2" t="s">
        <v>3003</v>
      </c>
      <c r="B1184" s="2" t="s">
        <v>3004</v>
      </c>
      <c r="C1184" s="2" t="s">
        <v>27</v>
      </c>
      <c r="D1184" s="2" t="s">
        <v>18</v>
      </c>
      <c r="E1184" s="5" t="s">
        <v>309</v>
      </c>
      <c r="F1184" s="3" t="s">
        <v>310</v>
      </c>
      <c r="G1184" s="3" t="s">
        <v>311</v>
      </c>
      <c r="H1184" s="2" t="s">
        <v>22</v>
      </c>
      <c r="I1184" s="2" t="s">
        <v>3005</v>
      </c>
      <c r="J1184" s="3" t="str">
        <f>HYPERLINK("https://www.boe.es/gazeta/dias/1830/01/28/pdfs/GMD-1830-12.pdf#page=8","Abrir facsímil")</f>
        <v>Abrir facsímil</v>
      </c>
      <c r="K1184" s="3" t="s">
        <v>24</v>
      </c>
    </row>
    <row r="1185" spans="1:11" ht="42" customHeight="1">
      <c r="A1185" s="2" t="s">
        <v>3006</v>
      </c>
      <c r="B1185" s="2" t="s">
        <v>3007</v>
      </c>
      <c r="C1185" s="2" t="s">
        <v>27</v>
      </c>
      <c r="D1185" s="2" t="s">
        <v>18</v>
      </c>
      <c r="E1185" s="5" t="s">
        <v>1149</v>
      </c>
      <c r="F1185" s="3" t="s">
        <v>1150</v>
      </c>
      <c r="G1185" s="3" t="s">
        <v>90</v>
      </c>
      <c r="H1185" s="2" t="s">
        <v>22</v>
      </c>
      <c r="I1185" s="2" t="s">
        <v>3008</v>
      </c>
      <c r="J1185" s="3" t="str">
        <f>HYPERLINK("https://www.boe.es/gazeta/dias/1830/07/31/pdfs/GMD-1830-92.pdf#page=4","Abrir facsímil")</f>
        <v>Abrir facsímil</v>
      </c>
      <c r="K1185" s="3" t="s">
        <v>24</v>
      </c>
    </row>
    <row r="1186" spans="1:11" ht="42" customHeight="1">
      <c r="A1186" s="2" t="s">
        <v>3009</v>
      </c>
      <c r="B1186" s="2" t="s">
        <v>3010</v>
      </c>
      <c r="C1186" s="2" t="s">
        <v>36</v>
      </c>
      <c r="D1186" s="2" t="s">
        <v>37</v>
      </c>
      <c r="E1186" s="5" t="s">
        <v>2385</v>
      </c>
      <c r="F1186" s="3" t="s">
        <v>2386</v>
      </c>
      <c r="G1186" s="3" t="s">
        <v>90</v>
      </c>
      <c r="H1186" s="2" t="s">
        <v>22</v>
      </c>
      <c r="I1186" s="2" t="s">
        <v>3011</v>
      </c>
      <c r="J1186" s="3" t="str">
        <f>HYPERLINK("https://www.boe.es/gazeta/dias/1830/02/25/pdfs/GMD-1830-24.pdf#page=4","Abrir facsímil")</f>
        <v>Abrir facsímil</v>
      </c>
      <c r="K1186" s="3" t="s">
        <v>24</v>
      </c>
    </row>
    <row r="1187" spans="1:11" ht="42" customHeight="1">
      <c r="A1187" s="2" t="s">
        <v>3012</v>
      </c>
      <c r="B1187" s="2" t="s">
        <v>3013</v>
      </c>
      <c r="C1187" s="2" t="s">
        <v>84</v>
      </c>
      <c r="D1187" s="2" t="s">
        <v>18</v>
      </c>
      <c r="E1187" s="5" t="s">
        <v>1476</v>
      </c>
      <c r="F1187" s="3" t="s">
        <v>1477</v>
      </c>
      <c r="G1187" s="3" t="s">
        <v>21</v>
      </c>
      <c r="H1187" s="2" t="s">
        <v>22</v>
      </c>
      <c r="I1187" s="2" t="s">
        <v>3014</v>
      </c>
      <c r="J1187" s="3" t="str">
        <f>HYPERLINK("https://www.boe.es/gazeta/dias/1830/07/08/pdfs/GMD-1830-82.pdf#page=3","Abrir facsímil")</f>
        <v>Abrir facsímil</v>
      </c>
      <c r="K1187" s="3" t="s">
        <v>24</v>
      </c>
    </row>
    <row r="1188" spans="1:11" ht="42" customHeight="1">
      <c r="A1188" s="2" t="s">
        <v>3015</v>
      </c>
      <c r="B1188" s="2" t="s">
        <v>3016</v>
      </c>
      <c r="C1188" s="2" t="s">
        <v>84</v>
      </c>
      <c r="D1188" s="2" t="s">
        <v>18</v>
      </c>
      <c r="E1188" s="5" t="s">
        <v>19</v>
      </c>
      <c r="F1188" s="3" t="s">
        <v>20</v>
      </c>
      <c r="G1188" s="3" t="s">
        <v>90</v>
      </c>
      <c r="H1188" s="2" t="s">
        <v>22</v>
      </c>
      <c r="I1188" s="2" t="s">
        <v>3017</v>
      </c>
      <c r="J1188" s="3" t="str">
        <f>HYPERLINK("https://www.boe.es/gazeta/dias/1830/02/20/pdfs/GMD-1830-22.pdf#page=4","Abrir facsímil")</f>
        <v>Abrir facsímil</v>
      </c>
      <c r="K1188" s="3" t="s">
        <v>24</v>
      </c>
    </row>
    <row r="1189" spans="1:11" ht="42" customHeight="1">
      <c r="A1189" s="2" t="s">
        <v>3018</v>
      </c>
      <c r="B1189" s="2" t="s">
        <v>3019</v>
      </c>
      <c r="C1189" s="2" t="s">
        <v>84</v>
      </c>
      <c r="D1189" s="2" t="s">
        <v>18</v>
      </c>
      <c r="E1189" s="5" t="s">
        <v>149</v>
      </c>
      <c r="F1189" s="3" t="s">
        <v>150</v>
      </c>
      <c r="G1189" s="3" t="s">
        <v>90</v>
      </c>
      <c r="H1189" s="2" t="s">
        <v>22</v>
      </c>
      <c r="I1189" s="2" t="s">
        <v>3020</v>
      </c>
      <c r="J1189" s="3" t="str">
        <f>HYPERLINK("https://www.boe.es/gazeta/dias/1830/01/07/pdfs/GMD-1830-3.pdf#page=4","Abrir facsímil")</f>
        <v>Abrir facsímil</v>
      </c>
      <c r="K1189" s="3" t="s">
        <v>24</v>
      </c>
    </row>
    <row r="1190" spans="1:11" ht="42" customHeight="1">
      <c r="A1190" s="2" t="s">
        <v>3021</v>
      </c>
      <c r="B1190" s="2" t="s">
        <v>3022</v>
      </c>
      <c r="C1190" s="2" t="s">
        <v>43</v>
      </c>
      <c r="D1190" s="2" t="s">
        <v>44</v>
      </c>
      <c r="E1190" s="5" t="s">
        <v>161</v>
      </c>
      <c r="F1190" s="3" t="s">
        <v>162</v>
      </c>
      <c r="G1190" s="3" t="s">
        <v>30</v>
      </c>
      <c r="H1190" s="2" t="s">
        <v>22</v>
      </c>
      <c r="I1190" s="2" t="s">
        <v>3023</v>
      </c>
      <c r="J1190" s="3" t="str">
        <f>HYPERLINK("https://www.boe.es/gazeta/dias/1830/09/04/pdfs/GMD-1830-107.pdf#page=2","Abrir facsímil")</f>
        <v>Abrir facsímil</v>
      </c>
      <c r="K1190" s="3" t="s">
        <v>24</v>
      </c>
    </row>
    <row r="1191" spans="1:11" ht="42" customHeight="1">
      <c r="A1191" s="2" t="s">
        <v>3024</v>
      </c>
      <c r="B1191" s="2" t="s">
        <v>3025</v>
      </c>
      <c r="C1191" s="2" t="s">
        <v>17</v>
      </c>
      <c r="D1191" s="2" t="s">
        <v>18</v>
      </c>
      <c r="E1191" s="5" t="s">
        <v>375</v>
      </c>
      <c r="F1191" s="3" t="s">
        <v>376</v>
      </c>
      <c r="G1191" s="3" t="s">
        <v>21</v>
      </c>
      <c r="H1191" s="2" t="s">
        <v>31</v>
      </c>
      <c r="I1191" s="2" t="s">
        <v>3026</v>
      </c>
      <c r="J1191" s="3" t="str">
        <f>HYPERLINK("https://www.boe.es/gazeta/dias/1830/01/02/pdfs/GMD-1830-1.pdf#page=3","Abrir facsímil")</f>
        <v>Abrir facsímil</v>
      </c>
      <c r="K1191" s="3" t="s">
        <v>33</v>
      </c>
    </row>
    <row r="1192" spans="1:11" ht="42" customHeight="1">
      <c r="A1192" s="2" t="s">
        <v>3027</v>
      </c>
      <c r="B1192" s="2" t="s">
        <v>3028</v>
      </c>
      <c r="C1192" s="2" t="s">
        <v>17</v>
      </c>
      <c r="D1192" s="2" t="s">
        <v>18</v>
      </c>
      <c r="E1192" s="5" t="s">
        <v>45</v>
      </c>
      <c r="F1192" s="3" t="s">
        <v>46</v>
      </c>
      <c r="G1192" s="3" t="s">
        <v>21</v>
      </c>
      <c r="H1192" s="2" t="s">
        <v>22</v>
      </c>
      <c r="I1192" s="2" t="s">
        <v>3029</v>
      </c>
      <c r="J1192" s="3" t="str">
        <f>HYPERLINK("https://www.boe.es/gazeta/dias/1830/01/05/pdfs/GMD-1830-2.pdf#page=3","Abrir facsímil")</f>
        <v>Abrir facsímil</v>
      </c>
      <c r="K1192" s="3" t="s">
        <v>24</v>
      </c>
    </row>
    <row r="1193" spans="1:11" ht="42" customHeight="1">
      <c r="A1193" s="2" t="s">
        <v>3030</v>
      </c>
      <c r="B1193" s="2" t="s">
        <v>3031</v>
      </c>
      <c r="C1193" s="2" t="s">
        <v>17</v>
      </c>
      <c r="D1193" s="2" t="s">
        <v>18</v>
      </c>
      <c r="E1193" s="5" t="s">
        <v>161</v>
      </c>
      <c r="F1193" s="3" t="s">
        <v>162</v>
      </c>
      <c r="G1193" s="3" t="s">
        <v>21</v>
      </c>
      <c r="H1193" s="2" t="s">
        <v>22</v>
      </c>
      <c r="I1193" s="2" t="s">
        <v>3032</v>
      </c>
      <c r="J1193" s="3" t="str">
        <f>HYPERLINK("https://www.boe.es/gazeta/dias/1830/09/04/pdfs/GMD-1830-107.pdf#page=3","Abrir facsímil")</f>
        <v>Abrir facsímil</v>
      </c>
      <c r="K1193" s="3" t="s">
        <v>24</v>
      </c>
    </row>
    <row r="1194" spans="1:11" ht="42" customHeight="1">
      <c r="A1194" s="2" t="s">
        <v>3033</v>
      </c>
      <c r="B1194" s="2" t="s">
        <v>3034</v>
      </c>
      <c r="C1194" s="2" t="s">
        <v>84</v>
      </c>
      <c r="D1194" s="2" t="s">
        <v>18</v>
      </c>
      <c r="E1194" s="5" t="s">
        <v>624</v>
      </c>
      <c r="F1194" s="3" t="s">
        <v>625</v>
      </c>
      <c r="G1194" s="3" t="s">
        <v>90</v>
      </c>
      <c r="H1194" s="2" t="s">
        <v>31</v>
      </c>
      <c r="I1194" s="2" t="s">
        <v>3035</v>
      </c>
      <c r="J1194" s="3" t="str">
        <f>HYPERLINK("https://www.boe.es/gazeta/dias/1830/09/09/pdfs/GMD-1830-109.pdf#page=4","Abrir facsímil")</f>
        <v>Abrir facsímil</v>
      </c>
      <c r="K1194" s="3" t="s">
        <v>33</v>
      </c>
    </row>
    <row r="1195" spans="1:11" ht="42" customHeight="1">
      <c r="A1195" s="2" t="s">
        <v>3036</v>
      </c>
      <c r="B1195" s="2" t="s">
        <v>3036</v>
      </c>
      <c r="C1195" s="2" t="s">
        <v>43</v>
      </c>
      <c r="D1195" s="2" t="s">
        <v>44</v>
      </c>
      <c r="E1195" s="5" t="s">
        <v>499</v>
      </c>
      <c r="F1195" s="3" t="s">
        <v>500</v>
      </c>
      <c r="G1195" s="3" t="s">
        <v>90</v>
      </c>
      <c r="H1195" s="2" t="s">
        <v>22</v>
      </c>
      <c r="I1195" s="2" t="s">
        <v>3037</v>
      </c>
      <c r="J1195" s="3" t="str">
        <f>HYPERLINK("https://www.boe.es/gazeta/dias/1830/04/03/pdfs/GMD-1830-40.pdf#page=4","Abrir facsímil")</f>
        <v>Abrir facsímil</v>
      </c>
      <c r="K1195" s="3" t="s">
        <v>24</v>
      </c>
    </row>
    <row r="1196" spans="1:11" ht="42" customHeight="1">
      <c r="A1196" s="2" t="s">
        <v>3038</v>
      </c>
      <c r="B1196" s="2" t="s">
        <v>3039</v>
      </c>
      <c r="C1196" s="2" t="s">
        <v>27</v>
      </c>
      <c r="D1196" s="2" t="s">
        <v>18</v>
      </c>
      <c r="E1196" s="5" t="s">
        <v>1149</v>
      </c>
      <c r="F1196" s="3" t="s">
        <v>1150</v>
      </c>
      <c r="G1196" s="3" t="s">
        <v>90</v>
      </c>
      <c r="H1196" s="2" t="s">
        <v>22</v>
      </c>
      <c r="I1196" s="2" t="s">
        <v>3040</v>
      </c>
      <c r="J1196" s="3" t="str">
        <f>HYPERLINK("https://www.boe.es/gazeta/dias/1830/07/31/pdfs/GMD-1830-92.pdf#page=4","Abrir facsímil")</f>
        <v>Abrir facsímil</v>
      </c>
      <c r="K1196" s="3" t="s">
        <v>24</v>
      </c>
    </row>
    <row r="1197" spans="1:11" ht="42" customHeight="1">
      <c r="A1197" s="2" t="s">
        <v>3041</v>
      </c>
      <c r="B1197" s="2" t="s">
        <v>3042</v>
      </c>
      <c r="C1197" s="2" t="s">
        <v>36</v>
      </c>
      <c r="D1197" s="2" t="s">
        <v>37</v>
      </c>
      <c r="E1197" s="5" t="s">
        <v>1237</v>
      </c>
      <c r="F1197" s="3" t="s">
        <v>1238</v>
      </c>
      <c r="G1197" s="3" t="s">
        <v>52</v>
      </c>
      <c r="H1197" s="2" t="s">
        <v>22</v>
      </c>
      <c r="I1197" s="2" t="s">
        <v>3043</v>
      </c>
      <c r="J1197" s="3" t="str">
        <f>HYPERLINK("https://www.boe.es/gazeta/dias/1830/11/04/pdfs/GMD-1830-134.pdf#page=1","Abrir facsímil")</f>
        <v>Abrir facsímil</v>
      </c>
      <c r="K1197" s="3" t="s">
        <v>24</v>
      </c>
    </row>
    <row r="1198" spans="1:11" ht="42" customHeight="1">
      <c r="A1198" s="2" t="s">
        <v>3044</v>
      </c>
      <c r="B1198" s="2" t="s">
        <v>3044</v>
      </c>
      <c r="C1198" s="2" t="s">
        <v>68</v>
      </c>
      <c r="D1198" s="2" t="s">
        <v>18</v>
      </c>
      <c r="E1198" s="5" t="s">
        <v>191</v>
      </c>
      <c r="F1198" s="3" t="s">
        <v>192</v>
      </c>
      <c r="G1198" s="3" t="s">
        <v>30</v>
      </c>
      <c r="H1198" s="2" t="s">
        <v>22</v>
      </c>
      <c r="I1198" s="2" t="s">
        <v>3045</v>
      </c>
      <c r="J1198" s="3" t="str">
        <f>HYPERLINK("https://www.boe.es/gazeta/dias/1830/01/21/pdfs/GMD-1830-9.pdf#page=2","Abrir facsímil")</f>
        <v>Abrir facsímil</v>
      </c>
      <c r="K1198" s="3" t="s">
        <v>24</v>
      </c>
    </row>
    <row r="1199" spans="1:11" ht="42" customHeight="1">
      <c r="A1199" s="2" t="s">
        <v>3046</v>
      </c>
      <c r="B1199" s="2" t="s">
        <v>3046</v>
      </c>
      <c r="C1199" s="2" t="s">
        <v>17</v>
      </c>
      <c r="D1199" s="2" t="s">
        <v>18</v>
      </c>
      <c r="E1199" s="5" t="s">
        <v>1888</v>
      </c>
      <c r="F1199" s="3" t="s">
        <v>1889</v>
      </c>
      <c r="G1199" s="3" t="s">
        <v>52</v>
      </c>
      <c r="H1199" s="2" t="s">
        <v>22</v>
      </c>
      <c r="I1199" s="2" t="s">
        <v>3047</v>
      </c>
      <c r="J1199" s="3" t="str">
        <f>HYPERLINK("https://www.boe.es/gazeta/dias/1830/02/04/pdfs/GMD-1830-15.pdf#page=1","Abrir facsímil")</f>
        <v>Abrir facsímil</v>
      </c>
      <c r="K1199" s="3" t="s">
        <v>24</v>
      </c>
    </row>
    <row r="1200" spans="1:11" ht="42" customHeight="1">
      <c r="A1200" s="2" t="s">
        <v>3048</v>
      </c>
      <c r="B1200" s="2" t="s">
        <v>3048</v>
      </c>
      <c r="C1200" s="2" t="s">
        <v>68</v>
      </c>
      <c r="D1200" s="2" t="s">
        <v>18</v>
      </c>
      <c r="E1200" s="5" t="s">
        <v>320</v>
      </c>
      <c r="F1200" s="3" t="s">
        <v>321</v>
      </c>
      <c r="G1200" s="3" t="s">
        <v>1281</v>
      </c>
      <c r="H1200" s="2" t="s">
        <v>22</v>
      </c>
      <c r="I1200" s="2" t="s">
        <v>3049</v>
      </c>
      <c r="J1200" s="3" t="str">
        <f>HYPERLINK("https://www.boe.es/gazeta/dias/1830/03/09/pdfs/GMD-1830-29.pdf#page=2","Abrir facsímil")</f>
        <v>Abrir facsímil</v>
      </c>
      <c r="K1200" s="3" t="s">
        <v>24</v>
      </c>
    </row>
    <row r="1201" spans="1:11" ht="42" customHeight="1">
      <c r="A1201" s="2" t="s">
        <v>3050</v>
      </c>
      <c r="B1201" s="2" t="s">
        <v>3051</v>
      </c>
      <c r="C1201" s="2" t="s">
        <v>43</v>
      </c>
      <c r="D1201" s="2" t="s">
        <v>44</v>
      </c>
      <c r="E1201" s="5" t="s">
        <v>153</v>
      </c>
      <c r="F1201" s="3" t="s">
        <v>154</v>
      </c>
      <c r="G1201" s="3" t="s">
        <v>21</v>
      </c>
      <c r="H1201" s="2" t="s">
        <v>22</v>
      </c>
      <c r="I1201" s="2" t="s">
        <v>3052</v>
      </c>
      <c r="J1201" s="3" t="str">
        <f>HYPERLINK("https://www.boe.es/gazeta/dias/1830/07/22/pdfs/GMD-1830-88.pdf#page=3","Abrir facsímil")</f>
        <v>Abrir facsímil</v>
      </c>
      <c r="K1201" s="3" t="s">
        <v>24</v>
      </c>
    </row>
    <row r="1202" spans="1:11" ht="42" customHeight="1">
      <c r="A1202" s="2" t="s">
        <v>3053</v>
      </c>
      <c r="B1202" s="2" t="s">
        <v>3053</v>
      </c>
      <c r="C1202" s="2" t="s">
        <v>43</v>
      </c>
      <c r="D1202" s="2" t="s">
        <v>44</v>
      </c>
      <c r="E1202" s="5" t="s">
        <v>219</v>
      </c>
      <c r="F1202" s="3" t="s">
        <v>220</v>
      </c>
      <c r="G1202" s="3" t="s">
        <v>30</v>
      </c>
      <c r="H1202" s="2" t="s">
        <v>22</v>
      </c>
      <c r="I1202" s="2" t="s">
        <v>3054</v>
      </c>
      <c r="J1202" s="3" t="str">
        <f>HYPERLINK("https://www.boe.es/gazeta/dias/1830/08/12/pdfs/GMD-1830-97.pdf#page=2","Abrir facsímil")</f>
        <v>Abrir facsímil</v>
      </c>
      <c r="K1202" s="3" t="s">
        <v>24</v>
      </c>
    </row>
    <row r="1203" spans="1:11" ht="42" customHeight="1">
      <c r="A1203" s="2" t="s">
        <v>3055</v>
      </c>
      <c r="B1203" s="2" t="s">
        <v>3056</v>
      </c>
      <c r="C1203" s="2" t="s">
        <v>43</v>
      </c>
      <c r="D1203" s="2" t="s">
        <v>44</v>
      </c>
      <c r="E1203" s="5" t="s">
        <v>532</v>
      </c>
      <c r="F1203" s="3" t="s">
        <v>533</v>
      </c>
      <c r="G1203" s="3" t="s">
        <v>90</v>
      </c>
      <c r="H1203" s="2" t="s">
        <v>22</v>
      </c>
      <c r="I1203" s="2" t="s">
        <v>3057</v>
      </c>
      <c r="J1203" s="3" t="str">
        <f>HYPERLINK("https://www.boe.es/gazeta/dias/1830/01/19/pdfs/GMD-1830-8.pdf#page=4","Abrir facsímil")</f>
        <v>Abrir facsímil</v>
      </c>
      <c r="K1203" s="3" t="s">
        <v>24</v>
      </c>
    </row>
    <row r="1204" spans="1:11" ht="42" customHeight="1">
      <c r="A1204" s="2" t="s">
        <v>3058</v>
      </c>
      <c r="B1204" s="2" t="s">
        <v>3058</v>
      </c>
      <c r="C1204" s="2" t="s">
        <v>36</v>
      </c>
      <c r="D1204" s="2" t="s">
        <v>37</v>
      </c>
      <c r="E1204" s="5" t="s">
        <v>256</v>
      </c>
      <c r="F1204" s="3" t="s">
        <v>257</v>
      </c>
      <c r="G1204" s="3" t="s">
        <v>30</v>
      </c>
      <c r="H1204" s="2" t="s">
        <v>22</v>
      </c>
      <c r="I1204" s="2" t="s">
        <v>3059</v>
      </c>
      <c r="J1204" s="3" t="str">
        <f>HYPERLINK("https://www.boe.es/gazeta/dias/1830/08/07/pdfs/GMD-1830-95.pdf#page=2","Abrir facsímil")</f>
        <v>Abrir facsímil</v>
      </c>
      <c r="K1204" s="3" t="s">
        <v>24</v>
      </c>
    </row>
    <row r="1205" spans="1:11" ht="42" customHeight="1">
      <c r="A1205" s="2" t="s">
        <v>3058</v>
      </c>
      <c r="B1205" s="2" t="s">
        <v>3058</v>
      </c>
      <c r="C1205" s="2" t="s">
        <v>36</v>
      </c>
      <c r="D1205" s="2" t="s">
        <v>37</v>
      </c>
      <c r="E1205" s="5" t="s">
        <v>170</v>
      </c>
      <c r="F1205" s="3" t="s">
        <v>171</v>
      </c>
      <c r="G1205" s="3" t="s">
        <v>30</v>
      </c>
      <c r="H1205" s="2" t="s">
        <v>22</v>
      </c>
      <c r="I1205" s="2" t="s">
        <v>3060</v>
      </c>
      <c r="J1205" s="3" t="str">
        <f>HYPERLINK("https://www.boe.es/gazeta/dias/1830/12/04/pdfs/GMD-1830-148.pdf#page=2","Abrir facsímil")</f>
        <v>Abrir facsímil</v>
      </c>
      <c r="K1205" s="3" t="s">
        <v>24</v>
      </c>
    </row>
    <row r="1206" spans="1:11" ht="42" customHeight="1">
      <c r="A1206" s="2" t="s">
        <v>3061</v>
      </c>
      <c r="B1206" s="2" t="s">
        <v>3061</v>
      </c>
      <c r="C1206" s="2" t="s">
        <v>17</v>
      </c>
      <c r="D1206" s="2" t="s">
        <v>18</v>
      </c>
      <c r="E1206" s="5" t="s">
        <v>38</v>
      </c>
      <c r="F1206" s="3" t="s">
        <v>39</v>
      </c>
      <c r="G1206" s="3" t="s">
        <v>30</v>
      </c>
      <c r="H1206" s="2" t="s">
        <v>22</v>
      </c>
      <c r="I1206" s="2" t="s">
        <v>3062</v>
      </c>
      <c r="J1206" s="3" t="str">
        <f>HYPERLINK("https://www.boe.es/gazeta/dias/1830/06/17/pdfs/GMD-1830-73.pdf#page=2","Abrir facsímil")</f>
        <v>Abrir facsímil</v>
      </c>
      <c r="K1206" s="3" t="s">
        <v>24</v>
      </c>
    </row>
    <row r="1207" spans="1:11" ht="42" customHeight="1">
      <c r="A1207" s="2" t="s">
        <v>3063</v>
      </c>
      <c r="B1207" s="2" t="s">
        <v>3063</v>
      </c>
      <c r="C1207" s="2" t="s">
        <v>36</v>
      </c>
      <c r="D1207" s="2" t="s">
        <v>37</v>
      </c>
      <c r="E1207" s="5" t="s">
        <v>370</v>
      </c>
      <c r="F1207" s="3" t="s">
        <v>371</v>
      </c>
      <c r="G1207" s="3" t="s">
        <v>52</v>
      </c>
      <c r="H1207" s="2" t="s">
        <v>22</v>
      </c>
      <c r="I1207" s="2" t="s">
        <v>3064</v>
      </c>
      <c r="J1207" s="3" t="str">
        <f>HYPERLINK("https://www.boe.es/gazeta/dias/1830/10/14/pdfs/GMD-1830-124.pdf#page=1","Abrir facsímil")</f>
        <v>Abrir facsímil</v>
      </c>
      <c r="K1207" s="3" t="s">
        <v>24</v>
      </c>
    </row>
    <row r="1208" spans="1:11" ht="42" customHeight="1">
      <c r="A1208" s="2" t="s">
        <v>3065</v>
      </c>
      <c r="B1208" s="2" t="s">
        <v>3065</v>
      </c>
      <c r="C1208" s="2" t="s">
        <v>17</v>
      </c>
      <c r="D1208" s="2" t="s">
        <v>18</v>
      </c>
      <c r="E1208" s="5" t="s">
        <v>88</v>
      </c>
      <c r="F1208" s="3" t="s">
        <v>89</v>
      </c>
      <c r="G1208" s="3" t="s">
        <v>90</v>
      </c>
      <c r="H1208" s="2" t="s">
        <v>22</v>
      </c>
      <c r="I1208" s="2" t="s">
        <v>3066</v>
      </c>
      <c r="J1208" s="3" t="str">
        <f>HYPERLINK("https://www.boe.es/gazeta/dias/1830/04/01/pdfs/GMD-1830-39.pdf#page=4","Abrir facsímil")</f>
        <v>Abrir facsímil</v>
      </c>
      <c r="K1208" s="3" t="s">
        <v>24</v>
      </c>
    </row>
    <row r="1209" spans="1:11" ht="42" customHeight="1">
      <c r="A1209" s="2" t="s">
        <v>3067</v>
      </c>
      <c r="B1209" s="2" t="s">
        <v>3067</v>
      </c>
      <c r="C1209" s="2" t="s">
        <v>36</v>
      </c>
      <c r="D1209" s="2" t="s">
        <v>37</v>
      </c>
      <c r="E1209" s="5" t="s">
        <v>123</v>
      </c>
      <c r="F1209" s="3" t="s">
        <v>124</v>
      </c>
      <c r="G1209" s="3" t="s">
        <v>30</v>
      </c>
      <c r="H1209" s="2" t="s">
        <v>22</v>
      </c>
      <c r="I1209" s="2" t="s">
        <v>3068</v>
      </c>
      <c r="J1209" s="3" t="str">
        <f>HYPERLINK("https://www.boe.es/gazeta/dias/1830/03/02/pdfs/GMD-1830-26.pdf#page=2","Abrir facsímil")</f>
        <v>Abrir facsímil</v>
      </c>
      <c r="K1209" s="3" t="s">
        <v>24</v>
      </c>
    </row>
    <row r="1210" spans="1:11" ht="42" customHeight="1">
      <c r="A1210" s="2" t="s">
        <v>3069</v>
      </c>
      <c r="B1210" s="2" t="s">
        <v>3069</v>
      </c>
      <c r="C1210" s="2" t="s">
        <v>36</v>
      </c>
      <c r="D1210" s="2" t="s">
        <v>37</v>
      </c>
      <c r="E1210" s="5" t="s">
        <v>123</v>
      </c>
      <c r="F1210" s="3" t="s">
        <v>124</v>
      </c>
      <c r="G1210" s="3" t="s">
        <v>21</v>
      </c>
      <c r="H1210" s="2" t="s">
        <v>22</v>
      </c>
      <c r="I1210" s="2" t="s">
        <v>3070</v>
      </c>
      <c r="J1210" s="3" t="str">
        <f>HYPERLINK("https://www.boe.es/gazeta/dias/1830/03/02/pdfs/GMD-1830-26.pdf#page=3","Abrir facsímil")</f>
        <v>Abrir facsímil</v>
      </c>
      <c r="K1210" s="3" t="s">
        <v>24</v>
      </c>
    </row>
    <row r="1211" spans="1:11" ht="42" customHeight="1">
      <c r="A1211" s="2" t="s">
        <v>3069</v>
      </c>
      <c r="B1211" s="2" t="s">
        <v>3069</v>
      </c>
      <c r="C1211" s="2" t="s">
        <v>17</v>
      </c>
      <c r="D1211" s="2" t="s">
        <v>18</v>
      </c>
      <c r="E1211" s="5" t="s">
        <v>81</v>
      </c>
      <c r="F1211" s="3" t="s">
        <v>82</v>
      </c>
      <c r="G1211" s="3" t="s">
        <v>30</v>
      </c>
      <c r="H1211" s="2" t="s">
        <v>22</v>
      </c>
      <c r="I1211" s="2" t="s">
        <v>3071</v>
      </c>
      <c r="J1211" s="3" t="str">
        <f>HYPERLINK("https://www.boe.es/gazeta/dias/1830/03/16/pdfs/GMD-1830-32.pdf#page=2","Abrir facsímil")</f>
        <v>Abrir facsímil</v>
      </c>
      <c r="K1211" s="3" t="s">
        <v>24</v>
      </c>
    </row>
    <row r="1212" spans="1:11" ht="42" customHeight="1">
      <c r="A1212" s="2" t="s">
        <v>3069</v>
      </c>
      <c r="B1212" s="2" t="s">
        <v>3069</v>
      </c>
      <c r="C1212" s="2" t="s">
        <v>68</v>
      </c>
      <c r="D1212" s="2" t="s">
        <v>18</v>
      </c>
      <c r="E1212" s="5" t="s">
        <v>305</v>
      </c>
      <c r="F1212" s="3" t="s">
        <v>306</v>
      </c>
      <c r="G1212" s="3" t="s">
        <v>30</v>
      </c>
      <c r="H1212" s="2" t="s">
        <v>22</v>
      </c>
      <c r="I1212" s="2" t="s">
        <v>3072</v>
      </c>
      <c r="J1212" s="3" t="str">
        <f>HYPERLINK("https://www.boe.es/gazeta/dias/1830/04/24/pdfs/GMD-1830-49.pdf#page=2","Abrir facsímil")</f>
        <v>Abrir facsímil</v>
      </c>
      <c r="K1212" s="3" t="s">
        <v>24</v>
      </c>
    </row>
    <row r="1213" spans="1:11" ht="42" customHeight="1">
      <c r="A1213" s="2" t="s">
        <v>3069</v>
      </c>
      <c r="B1213" s="2" t="s">
        <v>3069</v>
      </c>
      <c r="C1213" s="2" t="s">
        <v>55</v>
      </c>
      <c r="D1213" s="2" t="s">
        <v>18</v>
      </c>
      <c r="E1213" s="5" t="s">
        <v>97</v>
      </c>
      <c r="F1213" s="3" t="s">
        <v>98</v>
      </c>
      <c r="G1213" s="3" t="s">
        <v>21</v>
      </c>
      <c r="H1213" s="2" t="s">
        <v>22</v>
      </c>
      <c r="I1213" s="2" t="s">
        <v>3073</v>
      </c>
      <c r="J1213" s="3" t="str">
        <f>HYPERLINK("https://www.boe.es/gazeta/dias/1830/06/22/pdfs/GMD-1830-75.pdf#page=3","Abrir facsímil")</f>
        <v>Abrir facsímil</v>
      </c>
      <c r="K1213" s="3" t="s">
        <v>24</v>
      </c>
    </row>
    <row r="1214" spans="1:11" ht="42" customHeight="1">
      <c r="A1214" s="2" t="s">
        <v>3069</v>
      </c>
      <c r="B1214" s="2" t="s">
        <v>3069</v>
      </c>
      <c r="C1214" s="2" t="s">
        <v>68</v>
      </c>
      <c r="D1214" s="2" t="s">
        <v>18</v>
      </c>
      <c r="E1214" s="5" t="s">
        <v>653</v>
      </c>
      <c r="F1214" s="3" t="s">
        <v>654</v>
      </c>
      <c r="G1214" s="3" t="s">
        <v>30</v>
      </c>
      <c r="H1214" s="2" t="s">
        <v>22</v>
      </c>
      <c r="I1214" s="2" t="s">
        <v>3074</v>
      </c>
      <c r="J1214" s="3" t="str">
        <f>HYPERLINK("https://www.boe.es/gazeta/dias/1830/10/02/pdfs/GMD-1830-119.pdf#page=2","Abrir facsímil")</f>
        <v>Abrir facsímil</v>
      </c>
      <c r="K1214" s="3" t="s">
        <v>24</v>
      </c>
    </row>
    <row r="1215" spans="1:11" ht="42" customHeight="1">
      <c r="A1215" s="2" t="s">
        <v>3067</v>
      </c>
      <c r="B1215" s="2" t="s">
        <v>3067</v>
      </c>
      <c r="C1215" s="2" t="s">
        <v>36</v>
      </c>
      <c r="D1215" s="2" t="s">
        <v>37</v>
      </c>
      <c r="E1215" s="5" t="s">
        <v>117</v>
      </c>
      <c r="F1215" s="3" t="s">
        <v>118</v>
      </c>
      <c r="G1215" s="3" t="s">
        <v>30</v>
      </c>
      <c r="H1215" s="2" t="s">
        <v>22</v>
      </c>
      <c r="I1215" s="2" t="s">
        <v>3075</v>
      </c>
      <c r="J1215" s="3" t="str">
        <f>HYPERLINK("https://www.boe.es/gazeta/dias/1830/12/02/pdfs/GMD-1830-147.pdf#page=2","Abrir facsímil")</f>
        <v>Abrir facsímil</v>
      </c>
      <c r="K1215" s="3" t="s">
        <v>24</v>
      </c>
    </row>
    <row r="1216" spans="1:11" ht="42" customHeight="1">
      <c r="A1216" s="2" t="s">
        <v>3076</v>
      </c>
      <c r="B1216" s="2" t="s">
        <v>3076</v>
      </c>
      <c r="C1216" s="2" t="s">
        <v>43</v>
      </c>
      <c r="D1216" s="2" t="s">
        <v>44</v>
      </c>
      <c r="E1216" s="5" t="s">
        <v>97</v>
      </c>
      <c r="F1216" s="3" t="s">
        <v>98</v>
      </c>
      <c r="G1216" s="3" t="s">
        <v>30</v>
      </c>
      <c r="H1216" s="2" t="s">
        <v>22</v>
      </c>
      <c r="I1216" s="2" t="s">
        <v>3077</v>
      </c>
      <c r="J1216" s="3" t="str">
        <f>HYPERLINK("https://www.boe.es/gazeta/dias/1830/06/22/pdfs/GMD-1830-75.pdf#page=2","Abrir facsímil")</f>
        <v>Abrir facsímil</v>
      </c>
      <c r="K1216" s="3" t="s">
        <v>24</v>
      </c>
    </row>
    <row r="1217" spans="1:11" ht="42" customHeight="1">
      <c r="A1217" s="2" t="s">
        <v>3078</v>
      </c>
      <c r="B1217" s="2" t="s">
        <v>3078</v>
      </c>
      <c r="C1217" s="2" t="s">
        <v>36</v>
      </c>
      <c r="D1217" s="2" t="s">
        <v>37</v>
      </c>
      <c r="E1217" s="5" t="s">
        <v>388</v>
      </c>
      <c r="F1217" s="3" t="s">
        <v>389</v>
      </c>
      <c r="G1217" s="3" t="s">
        <v>30</v>
      </c>
      <c r="H1217" s="2" t="s">
        <v>22</v>
      </c>
      <c r="I1217" s="2" t="s">
        <v>3079</v>
      </c>
      <c r="J1217" s="3" t="str">
        <f>HYPERLINK("https://www.boe.es/gazeta/dias/1830/10/05/pdfs/GMD-1830-120.pdf#page=2","Abrir facsímil")</f>
        <v>Abrir facsímil</v>
      </c>
      <c r="K1217" s="3" t="s">
        <v>24</v>
      </c>
    </row>
    <row r="1218" spans="1:11" ht="42" customHeight="1">
      <c r="A1218" s="2" t="s">
        <v>3080</v>
      </c>
      <c r="B1218" s="2" t="s">
        <v>3080</v>
      </c>
      <c r="C1218" s="2" t="s">
        <v>36</v>
      </c>
      <c r="D1218" s="2" t="s">
        <v>37</v>
      </c>
      <c r="E1218" s="5" t="s">
        <v>60</v>
      </c>
      <c r="F1218" s="3" t="s">
        <v>61</v>
      </c>
      <c r="G1218" s="3" t="s">
        <v>30</v>
      </c>
      <c r="H1218" s="2" t="s">
        <v>22</v>
      </c>
      <c r="I1218" s="2" t="s">
        <v>3081</v>
      </c>
      <c r="J1218" s="3" t="str">
        <f>HYPERLINK("https://www.boe.es/gazeta/dias/1830/02/27/pdfs/GMD-1830-25.pdf#page=2","Abrir facsímil")</f>
        <v>Abrir facsímil</v>
      </c>
      <c r="K1218" s="3" t="s">
        <v>24</v>
      </c>
    </row>
    <row r="1219" spans="1:11" ht="42" customHeight="1">
      <c r="A1219" s="2" t="s">
        <v>3082</v>
      </c>
      <c r="B1219" s="2" t="s">
        <v>3083</v>
      </c>
      <c r="C1219" s="2" t="s">
        <v>36</v>
      </c>
      <c r="D1219" s="2" t="s">
        <v>37</v>
      </c>
      <c r="E1219" s="5" t="s">
        <v>367</v>
      </c>
      <c r="F1219" s="3" t="s">
        <v>368</v>
      </c>
      <c r="G1219" s="3" t="s">
        <v>90</v>
      </c>
      <c r="H1219" s="2" t="s">
        <v>22</v>
      </c>
      <c r="I1219" s="2" t="s">
        <v>3084</v>
      </c>
      <c r="J1219" s="3" t="str">
        <f>HYPERLINK("https://www.boe.es/gazeta/dias/1830/09/02/pdfs/GMD-1830-106.pdf#page=4","Abrir facsímil")</f>
        <v>Abrir facsímil</v>
      </c>
      <c r="K1219" s="3" t="s">
        <v>24</v>
      </c>
    </row>
    <row r="1220" spans="1:11" ht="42" customHeight="1">
      <c r="A1220" s="2" t="s">
        <v>3085</v>
      </c>
      <c r="B1220" s="2" t="s">
        <v>3086</v>
      </c>
      <c r="C1220" s="2" t="s">
        <v>17</v>
      </c>
      <c r="D1220" s="2" t="s">
        <v>18</v>
      </c>
      <c r="E1220" s="5" t="s">
        <v>524</v>
      </c>
      <c r="F1220" s="3" t="s">
        <v>525</v>
      </c>
      <c r="G1220" s="3" t="s">
        <v>90</v>
      </c>
      <c r="H1220" s="2" t="s">
        <v>22</v>
      </c>
      <c r="I1220" s="2" t="s">
        <v>3087</v>
      </c>
      <c r="J1220" s="3" t="str">
        <f>HYPERLINK("https://www.boe.es/gazeta/dias/1830/05/06/pdfs/GMD-1830-54.pdf#page=4","Abrir facsímil")</f>
        <v>Abrir facsímil</v>
      </c>
      <c r="K1220" s="3" t="s">
        <v>24</v>
      </c>
    </row>
    <row r="1221" spans="1:11" ht="42" customHeight="1">
      <c r="A1221" s="2" t="s">
        <v>3085</v>
      </c>
      <c r="B1221" s="2" t="s">
        <v>3086</v>
      </c>
      <c r="C1221" s="2" t="s">
        <v>109</v>
      </c>
      <c r="D1221" s="2" t="s">
        <v>18</v>
      </c>
      <c r="E1221" s="5" t="s">
        <v>161</v>
      </c>
      <c r="F1221" s="3" t="s">
        <v>162</v>
      </c>
      <c r="G1221" s="3" t="s">
        <v>21</v>
      </c>
      <c r="H1221" s="2" t="s">
        <v>22</v>
      </c>
      <c r="I1221" s="2" t="s">
        <v>3088</v>
      </c>
      <c r="J1221" s="3" t="str">
        <f>HYPERLINK("https://www.boe.es/gazeta/dias/1830/09/04/pdfs/GMD-1830-107.pdf#page=3","Abrir facsímil")</f>
        <v>Abrir facsímil</v>
      </c>
      <c r="K1221" s="3" t="s">
        <v>24</v>
      </c>
    </row>
    <row r="1222" spans="1:11" ht="42" customHeight="1">
      <c r="A1222" s="2" t="s">
        <v>3089</v>
      </c>
      <c r="B1222" s="2" t="s">
        <v>3090</v>
      </c>
      <c r="C1222" s="2" t="s">
        <v>17</v>
      </c>
      <c r="D1222" s="2" t="s">
        <v>18</v>
      </c>
      <c r="E1222" s="5" t="s">
        <v>161</v>
      </c>
      <c r="F1222" s="3" t="s">
        <v>162</v>
      </c>
      <c r="G1222" s="3" t="s">
        <v>21</v>
      </c>
      <c r="H1222" s="2" t="s">
        <v>31</v>
      </c>
      <c r="I1222" s="2" t="s">
        <v>3091</v>
      </c>
      <c r="J1222" s="3" t="str">
        <f>HYPERLINK("https://www.boe.es/gazeta/dias/1830/09/04/pdfs/GMD-1830-107.pdf#page=3","Abrir facsímil")</f>
        <v>Abrir facsímil</v>
      </c>
      <c r="K1222" s="3" t="s">
        <v>33</v>
      </c>
    </row>
    <row r="1223" spans="1:11" ht="42" customHeight="1">
      <c r="A1223" s="2" t="s">
        <v>3092</v>
      </c>
      <c r="B1223" s="2" t="s">
        <v>3092</v>
      </c>
      <c r="C1223" s="2" t="s">
        <v>36</v>
      </c>
      <c r="D1223" s="2" t="s">
        <v>37</v>
      </c>
      <c r="E1223" s="5" t="s">
        <v>28</v>
      </c>
      <c r="F1223" s="3" t="s">
        <v>29</v>
      </c>
      <c r="G1223" s="3" t="s">
        <v>21</v>
      </c>
      <c r="H1223" s="2" t="s">
        <v>22</v>
      </c>
      <c r="I1223" s="2" t="s">
        <v>3093</v>
      </c>
      <c r="J1223" s="3" t="str">
        <f>HYPERLINK("https://www.boe.es/gazeta/dias/1830/12/28/pdfs/GMD-1830-158.pdf#page=3","Abrir facsímil")</f>
        <v>Abrir facsímil</v>
      </c>
      <c r="K1223" s="3" t="s">
        <v>24</v>
      </c>
    </row>
    <row r="1224" spans="1:11" ht="42" customHeight="1">
      <c r="A1224" s="2" t="s">
        <v>3094</v>
      </c>
      <c r="B1224" s="2" t="s">
        <v>3094</v>
      </c>
      <c r="C1224" s="2" t="s">
        <v>36</v>
      </c>
      <c r="D1224" s="2" t="s">
        <v>37</v>
      </c>
      <c r="E1224" s="5" t="s">
        <v>2457</v>
      </c>
      <c r="F1224" s="3" t="s">
        <v>2458</v>
      </c>
      <c r="G1224" s="3" t="s">
        <v>30</v>
      </c>
      <c r="H1224" s="2" t="s">
        <v>22</v>
      </c>
      <c r="I1224" s="2" t="s">
        <v>3095</v>
      </c>
      <c r="J1224" s="3" t="str">
        <f>HYPERLINK("https://www.boe.es/gazeta/dias/1830/07/24/pdfs/GMD-1830-89.pdf#page=2","Abrir facsímil")</f>
        <v>Abrir facsímil</v>
      </c>
      <c r="K1224" s="3" t="s">
        <v>24</v>
      </c>
    </row>
    <row r="1225" spans="1:11" ht="42" customHeight="1">
      <c r="A1225" s="2" t="s">
        <v>3096</v>
      </c>
      <c r="B1225" s="2" t="s">
        <v>3097</v>
      </c>
      <c r="C1225" s="2" t="s">
        <v>17</v>
      </c>
      <c r="D1225" s="2" t="s">
        <v>18</v>
      </c>
      <c r="E1225" s="5" t="s">
        <v>637</v>
      </c>
      <c r="F1225" s="3" t="s">
        <v>638</v>
      </c>
      <c r="G1225" s="3" t="s">
        <v>90</v>
      </c>
      <c r="H1225" s="2" t="s">
        <v>22</v>
      </c>
      <c r="I1225" s="2" t="s">
        <v>3098</v>
      </c>
      <c r="J1225" s="3" t="str">
        <f>HYPERLINK("https://www.boe.es/gazeta/dias/1830/08/28/pdfs/GMD-1830-104.pdf#page=4","Abrir facsímil")</f>
        <v>Abrir facsímil</v>
      </c>
      <c r="K1225" s="3" t="s">
        <v>24</v>
      </c>
    </row>
    <row r="1226" spans="1:11" ht="42" customHeight="1">
      <c r="A1226" s="2" t="s">
        <v>3099</v>
      </c>
      <c r="B1226" s="2" t="s">
        <v>3100</v>
      </c>
      <c r="C1226" s="2" t="s">
        <v>109</v>
      </c>
      <c r="D1226" s="2" t="s">
        <v>18</v>
      </c>
      <c r="E1226" s="5" t="s">
        <v>375</v>
      </c>
      <c r="F1226" s="3" t="s">
        <v>376</v>
      </c>
      <c r="G1226" s="3" t="s">
        <v>21</v>
      </c>
      <c r="H1226" s="2" t="s">
        <v>22</v>
      </c>
      <c r="I1226" s="2" t="s">
        <v>3101</v>
      </c>
      <c r="J1226" s="3" t="str">
        <f>HYPERLINK("https://www.boe.es/gazeta/dias/1830/01/02/pdfs/GMD-1830-1.pdf#page=3","Abrir facsímil")</f>
        <v>Abrir facsímil</v>
      </c>
      <c r="K1226" s="3" t="s">
        <v>24</v>
      </c>
    </row>
    <row r="1227" spans="1:11" ht="42" customHeight="1">
      <c r="A1227" s="2" t="s">
        <v>3102</v>
      </c>
      <c r="B1227" s="2" t="s">
        <v>3103</v>
      </c>
      <c r="C1227" s="2" t="s">
        <v>55</v>
      </c>
      <c r="D1227" s="2" t="s">
        <v>18</v>
      </c>
      <c r="E1227" s="5" t="s">
        <v>185</v>
      </c>
      <c r="F1227" s="3" t="s">
        <v>186</v>
      </c>
      <c r="G1227" s="3" t="s">
        <v>206</v>
      </c>
      <c r="H1227" s="2" t="s">
        <v>22</v>
      </c>
      <c r="I1227" s="2" t="s">
        <v>3104</v>
      </c>
      <c r="J1227" s="3" t="str">
        <f>HYPERLINK("https://www.boe.es/gazeta/dias/1830/01/12/pdfs/GMD-1830-5.pdf#page=4","Abrir facsímil")</f>
        <v>Abrir facsímil</v>
      </c>
      <c r="K1227" s="3" t="s">
        <v>24</v>
      </c>
    </row>
    <row r="1228" spans="1:11" ht="42" customHeight="1">
      <c r="A1228" s="2" t="s">
        <v>3105</v>
      </c>
      <c r="B1228" s="2" t="s">
        <v>3105</v>
      </c>
      <c r="C1228" s="2" t="s">
        <v>36</v>
      </c>
      <c r="D1228" s="2" t="s">
        <v>37</v>
      </c>
      <c r="E1228" s="5" t="s">
        <v>219</v>
      </c>
      <c r="F1228" s="3" t="s">
        <v>220</v>
      </c>
      <c r="G1228" s="3" t="s">
        <v>30</v>
      </c>
      <c r="H1228" s="2" t="s">
        <v>22</v>
      </c>
      <c r="I1228" s="2" t="s">
        <v>3106</v>
      </c>
      <c r="J1228" s="3" t="str">
        <f>HYPERLINK("https://www.boe.es/gazeta/dias/1830/08/12/pdfs/GMD-1830-97.pdf#page=2","Abrir facsímil")</f>
        <v>Abrir facsímil</v>
      </c>
      <c r="K1228" s="3" t="s">
        <v>24</v>
      </c>
    </row>
    <row r="1229" spans="1:11" ht="42" customHeight="1">
      <c r="A1229" s="2" t="s">
        <v>3107</v>
      </c>
      <c r="B1229" s="2" t="s">
        <v>3107</v>
      </c>
      <c r="C1229" s="2" t="s">
        <v>17</v>
      </c>
      <c r="D1229" s="2" t="s">
        <v>18</v>
      </c>
      <c r="E1229" s="5" t="s">
        <v>123</v>
      </c>
      <c r="F1229" s="3" t="s">
        <v>124</v>
      </c>
      <c r="G1229" s="3" t="s">
        <v>21</v>
      </c>
      <c r="H1229" s="2" t="s">
        <v>22</v>
      </c>
      <c r="I1229" s="2" t="s">
        <v>3108</v>
      </c>
      <c r="J1229" s="3" t="str">
        <f>HYPERLINK("https://www.boe.es/gazeta/dias/1830/03/02/pdfs/GMD-1830-26.pdf#page=3","Abrir facsímil")</f>
        <v>Abrir facsímil</v>
      </c>
      <c r="K1229" s="3" t="s">
        <v>24</v>
      </c>
    </row>
    <row r="1230" spans="1:11" ht="42" customHeight="1">
      <c r="A1230" s="2" t="s">
        <v>3109</v>
      </c>
      <c r="B1230" s="2" t="s">
        <v>3110</v>
      </c>
      <c r="C1230" s="2" t="s">
        <v>36</v>
      </c>
      <c r="D1230" s="2" t="s">
        <v>37</v>
      </c>
      <c r="E1230" s="5" t="s">
        <v>624</v>
      </c>
      <c r="F1230" s="3" t="s">
        <v>625</v>
      </c>
      <c r="G1230" s="3" t="s">
        <v>30</v>
      </c>
      <c r="H1230" s="2" t="s">
        <v>31</v>
      </c>
      <c r="I1230" s="2" t="s">
        <v>3111</v>
      </c>
      <c r="J1230" s="3" t="str">
        <f>HYPERLINK("https://www.boe.es/gazeta/dias/1830/09/09/pdfs/GMD-1830-109.pdf#page=2","Abrir facsímil")</f>
        <v>Abrir facsímil</v>
      </c>
      <c r="K1230" s="3" t="s">
        <v>33</v>
      </c>
    </row>
    <row r="1231" spans="1:11" ht="42" customHeight="1">
      <c r="A1231" s="2" t="s">
        <v>3112</v>
      </c>
      <c r="B1231" s="2" t="s">
        <v>3113</v>
      </c>
      <c r="C1231" s="2" t="s">
        <v>36</v>
      </c>
      <c r="D1231" s="2" t="s">
        <v>37</v>
      </c>
      <c r="E1231" s="5" t="s">
        <v>426</v>
      </c>
      <c r="F1231" s="3" t="s">
        <v>427</v>
      </c>
      <c r="G1231" s="3" t="s">
        <v>21</v>
      </c>
      <c r="H1231" s="2" t="s">
        <v>22</v>
      </c>
      <c r="I1231" s="2" t="s">
        <v>3114</v>
      </c>
      <c r="J1231" s="3" t="str">
        <f>HYPERLINK("https://www.boe.es/gazeta/dias/1830/10/21/pdfs/GMD-1830-127.pdf#page=3","Abrir facsímil")</f>
        <v>Abrir facsímil</v>
      </c>
      <c r="K1231" s="3" t="s">
        <v>24</v>
      </c>
    </row>
    <row r="1232" spans="1:11" ht="42" customHeight="1">
      <c r="A1232" s="2" t="s">
        <v>3115</v>
      </c>
      <c r="B1232" s="2" t="s">
        <v>3116</v>
      </c>
      <c r="C1232" s="2" t="s">
        <v>84</v>
      </c>
      <c r="D1232" s="2" t="s">
        <v>18</v>
      </c>
      <c r="E1232" s="5" t="s">
        <v>524</v>
      </c>
      <c r="F1232" s="3" t="s">
        <v>525</v>
      </c>
      <c r="G1232" s="3" t="s">
        <v>21</v>
      </c>
      <c r="H1232" s="2" t="s">
        <v>22</v>
      </c>
      <c r="I1232" s="2" t="s">
        <v>3117</v>
      </c>
      <c r="J1232" s="3" t="str">
        <f>HYPERLINK("https://www.boe.es/gazeta/dias/1830/05/06/pdfs/GMD-1830-54.pdf#page=3","Abrir facsímil")</f>
        <v>Abrir facsímil</v>
      </c>
      <c r="K1232" s="3" t="s">
        <v>24</v>
      </c>
    </row>
    <row r="1233" spans="1:11" ht="42" customHeight="1">
      <c r="A1233" s="2" t="s">
        <v>3118</v>
      </c>
      <c r="B1233" s="2" t="s">
        <v>3119</v>
      </c>
      <c r="C1233" s="2" t="s">
        <v>36</v>
      </c>
      <c r="D1233" s="2" t="s">
        <v>37</v>
      </c>
      <c r="E1233" s="5" t="s">
        <v>811</v>
      </c>
      <c r="F1233" s="3" t="s">
        <v>812</v>
      </c>
      <c r="G1233" s="3" t="s">
        <v>52</v>
      </c>
      <c r="H1233" s="2" t="s">
        <v>22</v>
      </c>
      <c r="I1233" s="2" t="s">
        <v>3120</v>
      </c>
      <c r="J1233" s="3" t="str">
        <f>HYPERLINK("https://www.boe.es/gazeta/dias/1830/11/09/pdfs/GMD-1830-136.pdf#page=1","Abrir facsímil")</f>
        <v>Abrir facsímil</v>
      </c>
      <c r="K1233" s="3" t="s">
        <v>24</v>
      </c>
    </row>
    <row r="1234" spans="1:11" ht="42" customHeight="1">
      <c r="A1234" s="2" t="s">
        <v>3121</v>
      </c>
      <c r="B1234" s="2" t="s">
        <v>3122</v>
      </c>
      <c r="C1234" s="2" t="s">
        <v>36</v>
      </c>
      <c r="D1234" s="2" t="s">
        <v>37</v>
      </c>
      <c r="E1234" s="5" t="s">
        <v>375</v>
      </c>
      <c r="F1234" s="3" t="s">
        <v>376</v>
      </c>
      <c r="G1234" s="3" t="s">
        <v>21</v>
      </c>
      <c r="H1234" s="2" t="s">
        <v>22</v>
      </c>
      <c r="I1234" s="2" t="s">
        <v>3123</v>
      </c>
      <c r="J1234" s="3" t="str">
        <f>HYPERLINK("https://www.boe.es/gazeta/dias/1830/01/02/pdfs/GMD-1830-1.pdf#page=3","Abrir facsímil")</f>
        <v>Abrir facsímil</v>
      </c>
      <c r="K1234" s="3" t="s">
        <v>24</v>
      </c>
    </row>
    <row r="1235" spans="1:11" ht="42" customHeight="1">
      <c r="A1235" s="2" t="s">
        <v>3124</v>
      </c>
      <c r="B1235" s="2" t="s">
        <v>3125</v>
      </c>
      <c r="C1235" s="2" t="s">
        <v>109</v>
      </c>
      <c r="D1235" s="2" t="s">
        <v>18</v>
      </c>
      <c r="E1235" s="5" t="s">
        <v>1796</v>
      </c>
      <c r="F1235" s="3" t="s">
        <v>1797</v>
      </c>
      <c r="G1235" s="3" t="s">
        <v>90</v>
      </c>
      <c r="H1235" s="2" t="s">
        <v>22</v>
      </c>
      <c r="I1235" s="2" t="s">
        <v>3126</v>
      </c>
      <c r="J1235" s="3" t="str">
        <f>HYPERLINK("https://www.boe.es/gazeta/dias/1830/05/25/pdfs/GMD-1830-63.pdf#page=4","Abrir facsímil")</f>
        <v>Abrir facsímil</v>
      </c>
      <c r="K1235" s="3" t="s">
        <v>24</v>
      </c>
    </row>
    <row r="1236" spans="1:11" ht="42" customHeight="1">
      <c r="A1236" s="2" t="s">
        <v>3127</v>
      </c>
      <c r="B1236" s="2" t="s">
        <v>3127</v>
      </c>
      <c r="C1236" s="2" t="s">
        <v>36</v>
      </c>
      <c r="D1236" s="2" t="s">
        <v>37</v>
      </c>
      <c r="E1236" s="5" t="s">
        <v>375</v>
      </c>
      <c r="F1236" s="3" t="s">
        <v>376</v>
      </c>
      <c r="G1236" s="3" t="s">
        <v>52</v>
      </c>
      <c r="H1236" s="2" t="s">
        <v>22</v>
      </c>
      <c r="I1236" s="2" t="s">
        <v>3128</v>
      </c>
      <c r="J1236" s="3" t="str">
        <f>HYPERLINK("https://www.boe.es/gazeta/dias/1830/01/02/pdfs/GMD-1830-1.pdf#page=1","Abrir facsímil")</f>
        <v>Abrir facsímil</v>
      </c>
      <c r="K1236" s="3" t="s">
        <v>24</v>
      </c>
    </row>
    <row r="1237" spans="1:11" ht="42" customHeight="1">
      <c r="A1237" s="2" t="s">
        <v>3129</v>
      </c>
      <c r="B1237" s="2" t="s">
        <v>3129</v>
      </c>
      <c r="C1237" s="2" t="s">
        <v>43</v>
      </c>
      <c r="D1237" s="2" t="s">
        <v>44</v>
      </c>
      <c r="E1237" s="5" t="s">
        <v>60</v>
      </c>
      <c r="F1237" s="3" t="s">
        <v>61</v>
      </c>
      <c r="G1237" s="3" t="s">
        <v>52</v>
      </c>
      <c r="H1237" s="2" t="s">
        <v>22</v>
      </c>
      <c r="I1237" s="2" t="s">
        <v>3130</v>
      </c>
      <c r="J1237" s="3" t="str">
        <f>HYPERLINK("https://www.boe.es/gazeta/dias/1830/02/27/pdfs/GMD-1830-25.pdf#page=1","Abrir facsímil")</f>
        <v>Abrir facsímil</v>
      </c>
      <c r="K1237" s="3" t="s">
        <v>24</v>
      </c>
    </row>
    <row r="1238" spans="1:11" ht="42" customHeight="1">
      <c r="A1238" s="2" t="s">
        <v>3131</v>
      </c>
      <c r="B1238" s="2" t="s">
        <v>3132</v>
      </c>
      <c r="C1238" s="2" t="s">
        <v>36</v>
      </c>
      <c r="D1238" s="2" t="s">
        <v>37</v>
      </c>
      <c r="E1238" s="5" t="s">
        <v>1053</v>
      </c>
      <c r="F1238" s="3" t="s">
        <v>1054</v>
      </c>
      <c r="G1238" s="3" t="s">
        <v>30</v>
      </c>
      <c r="H1238" s="2" t="s">
        <v>22</v>
      </c>
      <c r="I1238" s="2" t="s">
        <v>3133</v>
      </c>
      <c r="J1238" s="3" t="str">
        <f>HYPERLINK("https://www.boe.es/gazeta/dias/1830/05/11/pdfs/GMD-1830-57.pdf#page=2","Abrir facsímil")</f>
        <v>Abrir facsímil</v>
      </c>
      <c r="K1238" s="3" t="s">
        <v>24</v>
      </c>
    </row>
    <row r="1239" spans="1:11" ht="42" customHeight="1">
      <c r="A1239" s="2" t="s">
        <v>3134</v>
      </c>
      <c r="B1239" s="2" t="s">
        <v>3135</v>
      </c>
      <c r="C1239" s="2" t="s">
        <v>36</v>
      </c>
      <c r="D1239" s="2" t="s">
        <v>37</v>
      </c>
      <c r="E1239" s="5" t="s">
        <v>133</v>
      </c>
      <c r="F1239" s="3" t="s">
        <v>134</v>
      </c>
      <c r="G1239" s="3" t="s">
        <v>21</v>
      </c>
      <c r="H1239" s="2" t="s">
        <v>22</v>
      </c>
      <c r="I1239" s="2" t="s">
        <v>3136</v>
      </c>
      <c r="J1239" s="3" t="str">
        <f>HYPERLINK("https://www.boe.es/gazeta/dias/1830/10/19/pdfs/GMD-1830-126.pdf#page=3","Abrir facsímil")</f>
        <v>Abrir facsímil</v>
      </c>
      <c r="K1239" s="3" t="s">
        <v>24</v>
      </c>
    </row>
    <row r="1240" spans="1:11" ht="42" customHeight="1">
      <c r="A1240" s="2" t="s">
        <v>3137</v>
      </c>
      <c r="B1240" s="2" t="s">
        <v>3137</v>
      </c>
      <c r="C1240" s="2" t="s">
        <v>68</v>
      </c>
      <c r="D1240" s="2" t="s">
        <v>18</v>
      </c>
      <c r="E1240" s="5" t="s">
        <v>97</v>
      </c>
      <c r="F1240" s="3" t="s">
        <v>98</v>
      </c>
      <c r="G1240" s="3" t="s">
        <v>30</v>
      </c>
      <c r="H1240" s="2" t="s">
        <v>22</v>
      </c>
      <c r="I1240" s="2" t="s">
        <v>3138</v>
      </c>
      <c r="J1240" s="3" t="str">
        <f>HYPERLINK("https://www.boe.es/gazeta/dias/1830/06/22/pdfs/GMD-1830-75.pdf#page=2","Abrir facsímil")</f>
        <v>Abrir facsímil</v>
      </c>
      <c r="K1240" s="3" t="s">
        <v>24</v>
      </c>
    </row>
    <row r="1241" spans="1:11" ht="42" customHeight="1">
      <c r="A1241" s="2" t="s">
        <v>3139</v>
      </c>
      <c r="B1241" s="2" t="s">
        <v>3140</v>
      </c>
      <c r="C1241" s="2" t="s">
        <v>36</v>
      </c>
      <c r="D1241" s="2" t="s">
        <v>37</v>
      </c>
      <c r="E1241" s="5" t="s">
        <v>474</v>
      </c>
      <c r="F1241" s="3" t="s">
        <v>475</v>
      </c>
      <c r="G1241" s="3" t="s">
        <v>52</v>
      </c>
      <c r="H1241" s="2" t="s">
        <v>31</v>
      </c>
      <c r="I1241" s="2" t="s">
        <v>3141</v>
      </c>
      <c r="J1241" s="3" t="str">
        <f>HYPERLINK("https://www.boe.es/gazeta/dias/1830/08/05/pdfs/GMD-1830-94.pdf#page=1","Abrir facsímil")</f>
        <v>Abrir facsímil</v>
      </c>
      <c r="K1241" s="3" t="s">
        <v>33</v>
      </c>
    </row>
    <row r="1242" spans="1:11" ht="42" customHeight="1">
      <c r="A1242" s="2" t="s">
        <v>3142</v>
      </c>
      <c r="B1242" s="2" t="s">
        <v>3142</v>
      </c>
      <c r="C1242" s="2" t="s">
        <v>43</v>
      </c>
      <c r="D1242" s="2" t="s">
        <v>44</v>
      </c>
      <c r="E1242" s="5" t="s">
        <v>772</v>
      </c>
      <c r="F1242" s="3" t="s">
        <v>773</v>
      </c>
      <c r="G1242" s="3" t="s">
        <v>90</v>
      </c>
      <c r="H1242" s="2" t="s">
        <v>22</v>
      </c>
      <c r="I1242" s="2" t="s">
        <v>3143</v>
      </c>
      <c r="J1242" s="3" t="str">
        <f>HYPERLINK("https://www.boe.es/gazeta/dias/1830/12/25/pdfs/GMD-1830-157.pdf#page=4","Abrir facsímil")</f>
        <v>Abrir facsímil</v>
      </c>
      <c r="K1242" s="3" t="s">
        <v>24</v>
      </c>
    </row>
    <row r="1243" spans="1:11" ht="42" customHeight="1">
      <c r="A1243" s="2" t="s">
        <v>3144</v>
      </c>
      <c r="B1243" s="2" t="s">
        <v>3144</v>
      </c>
      <c r="C1243" s="2" t="s">
        <v>36</v>
      </c>
      <c r="D1243" s="2" t="s">
        <v>37</v>
      </c>
      <c r="E1243" s="5" t="s">
        <v>309</v>
      </c>
      <c r="F1243" s="3" t="s">
        <v>310</v>
      </c>
      <c r="G1243" s="3" t="s">
        <v>311</v>
      </c>
      <c r="H1243" s="2" t="s">
        <v>22</v>
      </c>
      <c r="I1243" s="2" t="s">
        <v>3145</v>
      </c>
      <c r="J1243" s="3" t="str">
        <f>HYPERLINK("https://www.boe.es/gazeta/dias/1830/01/28/pdfs/GMD-1830-12.pdf#page=8","Abrir facsímil")</f>
        <v>Abrir facsímil</v>
      </c>
      <c r="K1243" s="3" t="s">
        <v>24</v>
      </c>
    </row>
    <row r="1244" spans="1:11" ht="42" customHeight="1">
      <c r="A1244" s="2" t="s">
        <v>3144</v>
      </c>
      <c r="B1244" s="2" t="s">
        <v>3144</v>
      </c>
      <c r="C1244" s="2" t="s">
        <v>17</v>
      </c>
      <c r="D1244" s="2" t="s">
        <v>18</v>
      </c>
      <c r="E1244" s="5" t="s">
        <v>1195</v>
      </c>
      <c r="F1244" s="3" t="s">
        <v>1196</v>
      </c>
      <c r="G1244" s="3" t="s">
        <v>30</v>
      </c>
      <c r="H1244" s="2" t="s">
        <v>22</v>
      </c>
      <c r="I1244" s="2" t="s">
        <v>3146</v>
      </c>
      <c r="J1244" s="3" t="str">
        <f>HYPERLINK("https://www.boe.es/gazeta/dias/1830/02/06/pdfs/GMD-1830-16.pdf#page=2","Abrir facsímil")</f>
        <v>Abrir facsímil</v>
      </c>
      <c r="K1244" s="3" t="s">
        <v>24</v>
      </c>
    </row>
    <row r="1245" spans="1:11" ht="42" customHeight="1">
      <c r="A1245" s="2" t="s">
        <v>3144</v>
      </c>
      <c r="B1245" s="2" t="s">
        <v>3144</v>
      </c>
      <c r="C1245" s="2" t="s">
        <v>109</v>
      </c>
      <c r="D1245" s="2" t="s">
        <v>18</v>
      </c>
      <c r="E1245" s="5" t="s">
        <v>1021</v>
      </c>
      <c r="F1245" s="3" t="s">
        <v>1022</v>
      </c>
      <c r="G1245" s="3" t="s">
        <v>90</v>
      </c>
      <c r="H1245" s="2" t="s">
        <v>22</v>
      </c>
      <c r="I1245" s="2" t="s">
        <v>3147</v>
      </c>
      <c r="J1245" s="3" t="str">
        <f>HYPERLINK("https://www.boe.es/gazeta/dias/1830/06/01/pdfs/GMD-1830-66.pdf#page=4","Abrir facsímil")</f>
        <v>Abrir facsímil</v>
      </c>
      <c r="K1245" s="3" t="s">
        <v>24</v>
      </c>
    </row>
    <row r="1246" spans="1:11" ht="42" customHeight="1">
      <c r="A1246" s="2" t="s">
        <v>3144</v>
      </c>
      <c r="B1246" s="2" t="s">
        <v>3144</v>
      </c>
      <c r="C1246" s="2" t="s">
        <v>84</v>
      </c>
      <c r="D1246" s="2" t="s">
        <v>18</v>
      </c>
      <c r="E1246" s="5" t="s">
        <v>97</v>
      </c>
      <c r="F1246" s="3" t="s">
        <v>98</v>
      </c>
      <c r="G1246" s="3" t="s">
        <v>457</v>
      </c>
      <c r="H1246" s="2" t="s">
        <v>22</v>
      </c>
      <c r="I1246" s="2" t="s">
        <v>3148</v>
      </c>
      <c r="J1246" s="3" t="str">
        <f>HYPERLINK("https://www.boe.es/gazeta/dias/1830/06/22/pdfs/GMD-1830-75.pdf#page=4","Abrir facsímil")</f>
        <v>Abrir facsímil</v>
      </c>
      <c r="K1246" s="3" t="s">
        <v>24</v>
      </c>
    </row>
    <row r="1247" spans="1:11" ht="42" customHeight="1">
      <c r="A1247" s="2" t="s">
        <v>3144</v>
      </c>
      <c r="B1247" s="2" t="s">
        <v>3144</v>
      </c>
      <c r="C1247" s="2" t="s">
        <v>43</v>
      </c>
      <c r="D1247" s="2" t="s">
        <v>44</v>
      </c>
      <c r="E1247" s="5" t="s">
        <v>648</v>
      </c>
      <c r="F1247" s="3" t="s">
        <v>649</v>
      </c>
      <c r="G1247" s="3" t="s">
        <v>90</v>
      </c>
      <c r="H1247" s="2" t="s">
        <v>22</v>
      </c>
      <c r="I1247" s="2" t="s">
        <v>3149</v>
      </c>
      <c r="J1247" s="3" t="str">
        <f>HYPERLINK("https://www.boe.es/gazeta/dias/1830/09/11/pdfs/GMD-1830-110.pdf#page=4","Abrir facsímil")</f>
        <v>Abrir facsímil</v>
      </c>
      <c r="K1247" s="3" t="s">
        <v>24</v>
      </c>
    </row>
    <row r="1248" spans="1:11" ht="42" customHeight="1">
      <c r="A1248" s="2" t="s">
        <v>3150</v>
      </c>
      <c r="B1248" s="2" t="s">
        <v>3151</v>
      </c>
      <c r="C1248" s="2" t="s">
        <v>17</v>
      </c>
      <c r="D1248" s="2" t="s">
        <v>18</v>
      </c>
      <c r="E1248" s="5" t="s">
        <v>185</v>
      </c>
      <c r="F1248" s="3" t="s">
        <v>186</v>
      </c>
      <c r="G1248" s="3" t="s">
        <v>206</v>
      </c>
      <c r="H1248" s="2" t="s">
        <v>22</v>
      </c>
      <c r="I1248" s="2" t="s">
        <v>3152</v>
      </c>
      <c r="J1248" s="3" t="str">
        <f>HYPERLINK("https://www.boe.es/gazeta/dias/1830/01/12/pdfs/GMD-1830-5.pdf#page=4","Abrir facsímil")</f>
        <v>Abrir facsímil</v>
      </c>
      <c r="K1248" s="3" t="s">
        <v>24</v>
      </c>
    </row>
    <row r="1249" spans="1:11" ht="42" customHeight="1">
      <c r="A1249" s="2" t="s">
        <v>3153</v>
      </c>
      <c r="B1249" s="2" t="s">
        <v>3153</v>
      </c>
      <c r="C1249" s="2" t="s">
        <v>17</v>
      </c>
      <c r="D1249" s="2" t="s">
        <v>18</v>
      </c>
      <c r="E1249" s="5" t="s">
        <v>276</v>
      </c>
      <c r="F1249" s="3" t="s">
        <v>277</v>
      </c>
      <c r="G1249" s="3" t="s">
        <v>90</v>
      </c>
      <c r="H1249" s="2" t="s">
        <v>22</v>
      </c>
      <c r="I1249" s="2" t="s">
        <v>3154</v>
      </c>
      <c r="J1249" s="3" t="str">
        <f>HYPERLINK("https://www.boe.es/gazeta/dias/1830/06/05/pdfs/GMD-1830-68.pdf#page=4","Abrir facsímil")</f>
        <v>Abrir facsímil</v>
      </c>
      <c r="K1249" s="3" t="s">
        <v>24</v>
      </c>
    </row>
    <row r="1250" spans="1:11" ht="42" customHeight="1">
      <c r="A1250" s="2" t="s">
        <v>3155</v>
      </c>
      <c r="B1250" s="2" t="s">
        <v>3156</v>
      </c>
      <c r="C1250" s="2" t="s">
        <v>36</v>
      </c>
      <c r="D1250" s="2" t="s">
        <v>37</v>
      </c>
      <c r="E1250" s="5" t="s">
        <v>637</v>
      </c>
      <c r="F1250" s="3" t="s">
        <v>638</v>
      </c>
      <c r="G1250" s="3" t="s">
        <v>21</v>
      </c>
      <c r="H1250" s="2" t="s">
        <v>22</v>
      </c>
      <c r="I1250" s="2" t="s">
        <v>3157</v>
      </c>
      <c r="J1250" s="3" t="str">
        <f>HYPERLINK("https://www.boe.es/gazeta/dias/1830/08/28/pdfs/GMD-1830-104.pdf#page=3","Abrir facsímil")</f>
        <v>Abrir facsímil</v>
      </c>
      <c r="K1250" s="3" t="s">
        <v>24</v>
      </c>
    </row>
    <row r="1251" spans="1:11" ht="42" customHeight="1">
      <c r="A1251" s="2" t="s">
        <v>3158</v>
      </c>
      <c r="B1251" s="2" t="s">
        <v>3158</v>
      </c>
      <c r="C1251" s="2" t="s">
        <v>36</v>
      </c>
      <c r="D1251" s="2" t="s">
        <v>37</v>
      </c>
      <c r="E1251" s="5" t="s">
        <v>1044</v>
      </c>
      <c r="F1251" s="3" t="s">
        <v>1045</v>
      </c>
      <c r="G1251" s="3" t="s">
        <v>30</v>
      </c>
      <c r="H1251" s="2" t="s">
        <v>22</v>
      </c>
      <c r="I1251" s="2" t="s">
        <v>3159</v>
      </c>
      <c r="J1251" s="3" t="str">
        <f>HYPERLINK("https://www.boe.es/gazeta/dias/1830/08/19/pdfs/GMD-1830-100.pdf#page=2","Abrir facsímil")</f>
        <v>Abrir facsímil</v>
      </c>
      <c r="K1251" s="3" t="s">
        <v>24</v>
      </c>
    </row>
    <row r="1252" spans="1:11" ht="42" customHeight="1">
      <c r="A1252" s="2" t="s">
        <v>3160</v>
      </c>
      <c r="B1252" s="2" t="s">
        <v>3160</v>
      </c>
      <c r="C1252" s="2" t="s">
        <v>36</v>
      </c>
      <c r="D1252" s="2" t="s">
        <v>37</v>
      </c>
      <c r="E1252" s="5" t="s">
        <v>507</v>
      </c>
      <c r="F1252" s="3" t="s">
        <v>508</v>
      </c>
      <c r="G1252" s="3" t="s">
        <v>1141</v>
      </c>
      <c r="H1252" s="2" t="s">
        <v>22</v>
      </c>
      <c r="I1252" s="2" t="s">
        <v>3161</v>
      </c>
      <c r="J1252" s="3" t="str">
        <f>HYPERLINK("https://www.boe.es/gazeta/dias/1830/02/16/pdfs/GMD-1830-20.pdf#page=4","Abrir facsímil")</f>
        <v>Abrir facsímil</v>
      </c>
      <c r="K1252" s="3" t="s">
        <v>24</v>
      </c>
    </row>
    <row r="1253" spans="1:11" ht="42" customHeight="1">
      <c r="A1253" s="2" t="s">
        <v>3162</v>
      </c>
      <c r="B1253" s="2" t="s">
        <v>3162</v>
      </c>
      <c r="C1253" s="2" t="s">
        <v>43</v>
      </c>
      <c r="D1253" s="2" t="s">
        <v>44</v>
      </c>
      <c r="E1253" s="5" t="s">
        <v>388</v>
      </c>
      <c r="F1253" s="3" t="s">
        <v>389</v>
      </c>
      <c r="G1253" s="3" t="s">
        <v>52</v>
      </c>
      <c r="H1253" s="2" t="s">
        <v>22</v>
      </c>
      <c r="I1253" s="2" t="s">
        <v>3163</v>
      </c>
      <c r="J1253" s="3" t="str">
        <f>HYPERLINK("https://www.boe.es/gazeta/dias/1830/10/05/pdfs/GMD-1830-120.pdf#page=1","Abrir facsímil")</f>
        <v>Abrir facsímil</v>
      </c>
      <c r="K1253" s="3" t="s">
        <v>24</v>
      </c>
    </row>
    <row r="1254" spans="1:11" ht="42" customHeight="1">
      <c r="A1254" s="2" t="s">
        <v>3164</v>
      </c>
      <c r="B1254" s="2" t="s">
        <v>3164</v>
      </c>
      <c r="C1254" s="2" t="s">
        <v>36</v>
      </c>
      <c r="D1254" s="2" t="s">
        <v>37</v>
      </c>
      <c r="E1254" s="5" t="s">
        <v>1319</v>
      </c>
      <c r="F1254" s="3" t="s">
        <v>1320</v>
      </c>
      <c r="G1254" s="3" t="s">
        <v>52</v>
      </c>
      <c r="H1254" s="2" t="s">
        <v>22</v>
      </c>
      <c r="I1254" s="2" t="s">
        <v>3165</v>
      </c>
      <c r="J1254" s="3" t="str">
        <f>HYPERLINK("https://www.boe.es/gazeta/dias/1830/08/21/pdfs/GMD-1830-101.pdf#page=1","Abrir facsímil")</f>
        <v>Abrir facsímil</v>
      </c>
      <c r="K1254" s="3" t="s">
        <v>24</v>
      </c>
    </row>
    <row r="1255" spans="1:11" ht="42" customHeight="1">
      <c r="A1255" s="2" t="s">
        <v>3166</v>
      </c>
      <c r="B1255" s="2" t="s">
        <v>3166</v>
      </c>
      <c r="C1255" s="2" t="s">
        <v>17</v>
      </c>
      <c r="D1255" s="2" t="s">
        <v>18</v>
      </c>
      <c r="E1255" s="5" t="s">
        <v>114</v>
      </c>
      <c r="F1255" s="3" t="s">
        <v>115</v>
      </c>
      <c r="G1255" s="3" t="s">
        <v>90</v>
      </c>
      <c r="H1255" s="2" t="s">
        <v>22</v>
      </c>
      <c r="I1255" s="2" t="s">
        <v>3167</v>
      </c>
      <c r="J1255" s="3" t="str">
        <f>HYPERLINK("https://www.boe.es/gazeta/dias/1830/11/30/pdfs/GMD-1830-146.pdf#page=4","Abrir facsímil")</f>
        <v>Abrir facsímil</v>
      </c>
      <c r="K1255" s="3" t="s">
        <v>24</v>
      </c>
    </row>
    <row r="1256" spans="1:11" ht="42" customHeight="1">
      <c r="A1256" s="2" t="s">
        <v>3168</v>
      </c>
      <c r="B1256" s="2" t="s">
        <v>3169</v>
      </c>
      <c r="C1256" s="2" t="s">
        <v>55</v>
      </c>
      <c r="D1256" s="2" t="s">
        <v>18</v>
      </c>
      <c r="E1256" s="5" t="s">
        <v>1892</v>
      </c>
      <c r="F1256" s="3" t="s">
        <v>1893</v>
      </c>
      <c r="G1256" s="3" t="s">
        <v>52</v>
      </c>
      <c r="H1256" s="2" t="s">
        <v>22</v>
      </c>
      <c r="I1256" s="2" t="s">
        <v>3170</v>
      </c>
      <c r="J1256" s="3" t="str">
        <f>HYPERLINK("https://www.boe.es/gazeta/dias/1830/03/11/pdfs/GMD-1830-30.pdf#page=1","Abrir facsímil")</f>
        <v>Abrir facsímil</v>
      </c>
      <c r="K1256" s="3" t="s">
        <v>24</v>
      </c>
    </row>
    <row r="1257" spans="1:11" ht="42" customHeight="1">
      <c r="A1257" s="2" t="s">
        <v>3171</v>
      </c>
      <c r="B1257" s="2" t="s">
        <v>3171</v>
      </c>
      <c r="C1257" s="2" t="s">
        <v>27</v>
      </c>
      <c r="D1257" s="2" t="s">
        <v>18</v>
      </c>
      <c r="E1257" s="5" t="s">
        <v>370</v>
      </c>
      <c r="F1257" s="3" t="s">
        <v>371</v>
      </c>
      <c r="G1257" s="3" t="s">
        <v>90</v>
      </c>
      <c r="H1257" s="2" t="s">
        <v>22</v>
      </c>
      <c r="I1257" s="2" t="s">
        <v>3172</v>
      </c>
      <c r="J1257" s="3" t="str">
        <f>HYPERLINK("https://www.boe.es/gazeta/dias/1830/10/14/pdfs/GMD-1830-124.pdf#page=4","Abrir facsímil")</f>
        <v>Abrir facsímil</v>
      </c>
      <c r="K1257" s="3" t="s">
        <v>24</v>
      </c>
    </row>
    <row r="1258" spans="1:11" ht="42" customHeight="1">
      <c r="A1258" s="2" t="s">
        <v>3171</v>
      </c>
      <c r="B1258" s="2" t="s">
        <v>3171</v>
      </c>
      <c r="C1258" s="2" t="s">
        <v>17</v>
      </c>
      <c r="D1258" s="2" t="s">
        <v>18</v>
      </c>
      <c r="E1258" s="5" t="s">
        <v>594</v>
      </c>
      <c r="F1258" s="3" t="s">
        <v>595</v>
      </c>
      <c r="G1258" s="3" t="s">
        <v>90</v>
      </c>
      <c r="H1258" s="2" t="s">
        <v>22</v>
      </c>
      <c r="I1258" s="2" t="s">
        <v>3173</v>
      </c>
      <c r="J1258" s="3" t="str">
        <f>HYPERLINK("https://www.boe.es/gazeta/dias/1830/10/28/pdfs/GMD-1830-130.pdf#page=4","Abrir facsímil")</f>
        <v>Abrir facsímil</v>
      </c>
      <c r="K1258" s="3" t="s">
        <v>24</v>
      </c>
    </row>
    <row r="1259" spans="1:11" ht="42" customHeight="1">
      <c r="A1259" s="2" t="s">
        <v>3174</v>
      </c>
      <c r="B1259" s="2" t="s">
        <v>3175</v>
      </c>
      <c r="C1259" s="2" t="s">
        <v>36</v>
      </c>
      <c r="D1259" s="2" t="s">
        <v>37</v>
      </c>
      <c r="E1259" s="5" t="s">
        <v>408</v>
      </c>
      <c r="F1259" s="3" t="s">
        <v>409</v>
      </c>
      <c r="G1259" s="3" t="s">
        <v>21</v>
      </c>
      <c r="H1259" s="2" t="s">
        <v>22</v>
      </c>
      <c r="I1259" s="2" t="s">
        <v>3176</v>
      </c>
      <c r="J1259" s="3" t="str">
        <f>HYPERLINK("https://www.boe.es/gazeta/dias/1830/11/23/pdfs/GMD-1830-143.pdf#page=3","Abrir facsímil")</f>
        <v>Abrir facsímil</v>
      </c>
      <c r="K1259" s="3" t="s">
        <v>24</v>
      </c>
    </row>
    <row r="1260" spans="1:11" ht="42" customHeight="1">
      <c r="A1260" s="2" t="s">
        <v>3177</v>
      </c>
      <c r="B1260" s="2" t="s">
        <v>3177</v>
      </c>
      <c r="C1260" s="2" t="s">
        <v>109</v>
      </c>
      <c r="D1260" s="2" t="s">
        <v>18</v>
      </c>
      <c r="E1260" s="5" t="s">
        <v>299</v>
      </c>
      <c r="F1260" s="3" t="s">
        <v>300</v>
      </c>
      <c r="G1260" s="3" t="s">
        <v>325</v>
      </c>
      <c r="H1260" s="2" t="s">
        <v>22</v>
      </c>
      <c r="I1260" s="2" t="s">
        <v>3178</v>
      </c>
      <c r="J1260" s="3" t="str">
        <f>HYPERLINK("https://www.boe.es/gazeta/dias/1830/02/13/pdfs/GMD-1830-19.pdf#page=4","Abrir facsímil")</f>
        <v>Abrir facsímil</v>
      </c>
      <c r="K1260" s="3" t="s">
        <v>24</v>
      </c>
    </row>
    <row r="1261" spans="1:11" ht="42" customHeight="1">
      <c r="A1261" s="2" t="s">
        <v>3179</v>
      </c>
      <c r="B1261" s="2" t="s">
        <v>3180</v>
      </c>
      <c r="C1261" s="2" t="s">
        <v>36</v>
      </c>
      <c r="D1261" s="2" t="s">
        <v>37</v>
      </c>
      <c r="E1261" s="5" t="s">
        <v>507</v>
      </c>
      <c r="F1261" s="3" t="s">
        <v>508</v>
      </c>
      <c r="G1261" s="3" t="s">
        <v>1141</v>
      </c>
      <c r="H1261" s="2" t="s">
        <v>22</v>
      </c>
      <c r="I1261" s="2" t="s">
        <v>3181</v>
      </c>
      <c r="J1261" s="3" t="str">
        <f>HYPERLINK("https://www.boe.es/gazeta/dias/1830/02/16/pdfs/GMD-1830-20.pdf#page=4","Abrir facsímil")</f>
        <v>Abrir facsímil</v>
      </c>
      <c r="K1261" s="3" t="s">
        <v>24</v>
      </c>
    </row>
    <row r="1262" spans="1:11" ht="42" customHeight="1">
      <c r="A1262" s="2" t="s">
        <v>3182</v>
      </c>
      <c r="B1262" s="2" t="s">
        <v>3182</v>
      </c>
      <c r="C1262" s="2" t="s">
        <v>36</v>
      </c>
      <c r="D1262" s="2" t="s">
        <v>37</v>
      </c>
      <c r="E1262" s="5" t="s">
        <v>1276</v>
      </c>
      <c r="F1262" s="3" t="s">
        <v>1277</v>
      </c>
      <c r="G1262" s="3" t="s">
        <v>21</v>
      </c>
      <c r="H1262" s="2" t="s">
        <v>22</v>
      </c>
      <c r="I1262" s="2" t="s">
        <v>3183</v>
      </c>
      <c r="J1262" s="3" t="str">
        <f>HYPERLINK("https://www.boe.es/gazeta/dias/1830/02/11/pdfs/GMD-1830-18.pdf#page=3","Abrir facsímil")</f>
        <v>Abrir facsímil</v>
      </c>
      <c r="K1262" s="3" t="s">
        <v>24</v>
      </c>
    </row>
    <row r="1263" spans="1:11" ht="42" customHeight="1">
      <c r="A1263" s="2" t="s">
        <v>3184</v>
      </c>
      <c r="B1263" s="2" t="s">
        <v>3185</v>
      </c>
      <c r="C1263" s="2" t="s">
        <v>36</v>
      </c>
      <c r="D1263" s="2" t="s">
        <v>37</v>
      </c>
      <c r="E1263" s="5" t="s">
        <v>211</v>
      </c>
      <c r="F1263" s="3" t="s">
        <v>212</v>
      </c>
      <c r="G1263" s="3" t="s">
        <v>21</v>
      </c>
      <c r="H1263" s="2" t="s">
        <v>22</v>
      </c>
      <c r="I1263" s="2" t="s">
        <v>3186</v>
      </c>
      <c r="J1263" s="3" t="str">
        <f>HYPERLINK("https://www.boe.es/gazeta/dias/1830/04/15/pdfs/GMD-1830-45.pdf#page=3","Abrir facsímil")</f>
        <v>Abrir facsímil</v>
      </c>
      <c r="K1263" s="3" t="s">
        <v>24</v>
      </c>
    </row>
    <row r="1264" spans="1:11" ht="42" customHeight="1">
      <c r="A1264" s="2" t="s">
        <v>3187</v>
      </c>
      <c r="B1264" s="2" t="s">
        <v>3188</v>
      </c>
      <c r="C1264" s="2" t="s">
        <v>84</v>
      </c>
      <c r="D1264" s="2" t="s">
        <v>18</v>
      </c>
      <c r="E1264" s="5" t="s">
        <v>375</v>
      </c>
      <c r="F1264" s="3" t="s">
        <v>376</v>
      </c>
      <c r="G1264" s="3" t="s">
        <v>21</v>
      </c>
      <c r="H1264" s="2" t="s">
        <v>22</v>
      </c>
      <c r="I1264" s="2" t="s">
        <v>3189</v>
      </c>
      <c r="J1264" s="3" t="str">
        <f>HYPERLINK("https://www.boe.es/gazeta/dias/1830/01/02/pdfs/GMD-1830-1.pdf#page=3","Abrir facsímil")</f>
        <v>Abrir facsímil</v>
      </c>
      <c r="K1264" s="3" t="s">
        <v>24</v>
      </c>
    </row>
    <row r="1265" spans="1:11" ht="42" customHeight="1">
      <c r="A1265" s="2" t="s">
        <v>3190</v>
      </c>
      <c r="B1265" s="2" t="s">
        <v>3191</v>
      </c>
      <c r="C1265" s="2" t="s">
        <v>55</v>
      </c>
      <c r="D1265" s="2" t="s">
        <v>18</v>
      </c>
      <c r="E1265" s="5" t="s">
        <v>320</v>
      </c>
      <c r="F1265" s="3" t="s">
        <v>321</v>
      </c>
      <c r="G1265" s="3" t="s">
        <v>21</v>
      </c>
      <c r="H1265" s="2" t="s">
        <v>31</v>
      </c>
      <c r="I1265" s="2" t="s">
        <v>3192</v>
      </c>
      <c r="J1265" s="3" t="str">
        <f>HYPERLINK("https://www.boe.es/gazeta/dias/1830/03/09/pdfs/GMD-1830-29.pdf#page=3","Abrir facsímil")</f>
        <v>Abrir facsímil</v>
      </c>
      <c r="K1265" s="3" t="s">
        <v>33</v>
      </c>
    </row>
    <row r="1266" spans="1:11" ht="42" customHeight="1">
      <c r="A1266" s="2" t="s">
        <v>3193</v>
      </c>
      <c r="B1266" s="2" t="s">
        <v>3193</v>
      </c>
      <c r="C1266" s="2" t="s">
        <v>43</v>
      </c>
      <c r="D1266" s="2" t="s">
        <v>44</v>
      </c>
      <c r="E1266" s="5" t="s">
        <v>566</v>
      </c>
      <c r="F1266" s="3" t="s">
        <v>567</v>
      </c>
      <c r="G1266" s="3" t="s">
        <v>52</v>
      </c>
      <c r="H1266" s="2" t="s">
        <v>22</v>
      </c>
      <c r="I1266" s="2" t="s">
        <v>3194</v>
      </c>
      <c r="J1266" s="3" t="str">
        <f>HYPERLINK("https://www.boe.es/gazeta/dias/1830/09/07/pdfs/GMD-1830-108.pdf#page=1","Abrir facsímil")</f>
        <v>Abrir facsímil</v>
      </c>
      <c r="K1266" s="3" t="s">
        <v>24</v>
      </c>
    </row>
    <row r="1267" spans="1:11" ht="42" customHeight="1">
      <c r="A1267" s="2" t="s">
        <v>3195</v>
      </c>
      <c r="B1267" s="2" t="s">
        <v>3195</v>
      </c>
      <c r="C1267" s="2" t="s">
        <v>36</v>
      </c>
      <c r="D1267" s="2" t="s">
        <v>37</v>
      </c>
      <c r="E1267" s="5" t="s">
        <v>85</v>
      </c>
      <c r="F1267" s="3" t="s">
        <v>86</v>
      </c>
      <c r="G1267" s="3" t="s">
        <v>21</v>
      </c>
      <c r="H1267" s="2" t="s">
        <v>22</v>
      </c>
      <c r="I1267" s="2" t="s">
        <v>3196</v>
      </c>
      <c r="J1267" s="3" t="str">
        <f>HYPERLINK("https://www.boe.es/gazeta/dias/1830/03/23/pdfs/GMD-1830-35.pdf#page=3","Abrir facsímil")</f>
        <v>Abrir facsímil</v>
      </c>
      <c r="K1267" s="3" t="s">
        <v>24</v>
      </c>
    </row>
    <row r="1268" spans="1:11" ht="42" customHeight="1">
      <c r="A1268" s="2" t="s">
        <v>3197</v>
      </c>
      <c r="B1268" s="2" t="s">
        <v>3197</v>
      </c>
      <c r="C1268" s="2" t="s">
        <v>36</v>
      </c>
      <c r="D1268" s="2" t="s">
        <v>37</v>
      </c>
      <c r="E1268" s="5" t="s">
        <v>680</v>
      </c>
      <c r="F1268" s="3" t="s">
        <v>681</v>
      </c>
      <c r="G1268" s="3" t="s">
        <v>90</v>
      </c>
      <c r="H1268" s="2" t="s">
        <v>22</v>
      </c>
      <c r="I1268" s="2" t="s">
        <v>3198</v>
      </c>
      <c r="J1268" s="3" t="str">
        <f>HYPERLINK("https://www.boe.es/gazeta/dias/1830/08/17/pdfs/GMD-1830-99.pdf#page=4","Abrir facsímil")</f>
        <v>Abrir facsímil</v>
      </c>
      <c r="K1268" s="3" t="s">
        <v>24</v>
      </c>
    </row>
    <row r="1269" spans="1:11" ht="42" customHeight="1">
      <c r="A1269" s="2" t="s">
        <v>3199</v>
      </c>
      <c r="B1269" s="2" t="s">
        <v>3199</v>
      </c>
      <c r="C1269" s="2" t="s">
        <v>36</v>
      </c>
      <c r="D1269" s="2" t="s">
        <v>37</v>
      </c>
      <c r="E1269" s="5" t="s">
        <v>329</v>
      </c>
      <c r="F1269" s="3" t="s">
        <v>330</v>
      </c>
      <c r="G1269" s="3" t="s">
        <v>30</v>
      </c>
      <c r="H1269" s="2" t="s">
        <v>22</v>
      </c>
      <c r="I1269" s="2" t="s">
        <v>3200</v>
      </c>
      <c r="J1269" s="3" t="str">
        <f>HYPERLINK("https://www.boe.es/gazeta/dias/1830/01/14/pdfs/GMD-1830-6.pdf#page=2","Abrir facsímil")</f>
        <v>Abrir facsímil</v>
      </c>
      <c r="K1269" s="3" t="s">
        <v>24</v>
      </c>
    </row>
    <row r="1270" spans="1:11" ht="42" customHeight="1">
      <c r="A1270" s="2" t="s">
        <v>3201</v>
      </c>
      <c r="B1270" s="2" t="s">
        <v>3201</v>
      </c>
      <c r="C1270" s="2" t="s">
        <v>36</v>
      </c>
      <c r="D1270" s="2" t="s">
        <v>37</v>
      </c>
      <c r="E1270" s="5" t="s">
        <v>45</v>
      </c>
      <c r="F1270" s="3" t="s">
        <v>46</v>
      </c>
      <c r="G1270" s="3" t="s">
        <v>90</v>
      </c>
      <c r="H1270" s="2" t="s">
        <v>22</v>
      </c>
      <c r="I1270" s="2" t="s">
        <v>3202</v>
      </c>
      <c r="J1270" s="3" t="str">
        <f>HYPERLINK("https://www.boe.es/gazeta/dias/1830/01/05/pdfs/GMD-1830-2.pdf#page=4","Abrir facsímil")</f>
        <v>Abrir facsímil</v>
      </c>
      <c r="K1270" s="3" t="s">
        <v>24</v>
      </c>
    </row>
    <row r="1271" spans="1:11" ht="42" customHeight="1">
      <c r="A1271" s="2" t="s">
        <v>3201</v>
      </c>
      <c r="B1271" s="2" t="s">
        <v>3201</v>
      </c>
      <c r="C1271" s="2" t="s">
        <v>17</v>
      </c>
      <c r="D1271" s="2" t="s">
        <v>18</v>
      </c>
      <c r="E1271" s="5" t="s">
        <v>680</v>
      </c>
      <c r="F1271" s="3" t="s">
        <v>681</v>
      </c>
      <c r="G1271" s="3" t="s">
        <v>30</v>
      </c>
      <c r="H1271" s="2" t="s">
        <v>22</v>
      </c>
      <c r="I1271" s="2" t="s">
        <v>3203</v>
      </c>
      <c r="J1271" s="3" t="str">
        <f>HYPERLINK("https://www.boe.es/gazeta/dias/1830/08/17/pdfs/GMD-1830-99.pdf#page=2","Abrir facsímil")</f>
        <v>Abrir facsímil</v>
      </c>
      <c r="K1271" s="3" t="s">
        <v>24</v>
      </c>
    </row>
    <row r="1272" spans="1:11" ht="42" customHeight="1">
      <c r="A1272" s="2" t="s">
        <v>3204</v>
      </c>
      <c r="B1272" s="2" t="s">
        <v>3205</v>
      </c>
      <c r="C1272" s="2" t="s">
        <v>55</v>
      </c>
      <c r="D1272" s="2" t="s">
        <v>18</v>
      </c>
      <c r="E1272" s="5" t="s">
        <v>1944</v>
      </c>
      <c r="F1272" s="3" t="s">
        <v>1945</v>
      </c>
      <c r="G1272" s="3" t="s">
        <v>90</v>
      </c>
      <c r="H1272" s="2" t="s">
        <v>22</v>
      </c>
      <c r="I1272" s="2" t="s">
        <v>3206</v>
      </c>
      <c r="J1272" s="3" t="str">
        <f>HYPERLINK("https://www.boe.es/gazeta/dias/1830/05/22/pdfs/GMD-1830-62.pdf#page=4","Abrir facsímil")</f>
        <v>Abrir facsímil</v>
      </c>
      <c r="K1272" s="3" t="s">
        <v>24</v>
      </c>
    </row>
    <row r="1273" spans="1:11" ht="42" customHeight="1">
      <c r="A1273" s="2" t="s">
        <v>3207</v>
      </c>
      <c r="B1273" s="2" t="s">
        <v>3207</v>
      </c>
      <c r="C1273" s="2" t="s">
        <v>17</v>
      </c>
      <c r="D1273" s="2" t="s">
        <v>18</v>
      </c>
      <c r="E1273" s="5" t="s">
        <v>149</v>
      </c>
      <c r="F1273" s="3" t="s">
        <v>150</v>
      </c>
      <c r="G1273" s="3" t="s">
        <v>30</v>
      </c>
      <c r="H1273" s="2" t="s">
        <v>22</v>
      </c>
      <c r="I1273" s="2" t="s">
        <v>3208</v>
      </c>
      <c r="J1273" s="3" t="str">
        <f>HYPERLINK("https://www.boe.es/gazeta/dias/1830/01/07/pdfs/GMD-1830-3.pdf#page=2","Abrir facsímil")</f>
        <v>Abrir facsímil</v>
      </c>
      <c r="K1273" s="3" t="s">
        <v>24</v>
      </c>
    </row>
    <row r="1274" spans="1:11" ht="42" customHeight="1">
      <c r="A1274" s="2" t="s">
        <v>3209</v>
      </c>
      <c r="B1274" s="2" t="s">
        <v>3209</v>
      </c>
      <c r="C1274" s="2" t="s">
        <v>43</v>
      </c>
      <c r="D1274" s="2" t="s">
        <v>44</v>
      </c>
      <c r="E1274" s="5" t="s">
        <v>499</v>
      </c>
      <c r="F1274" s="3" t="s">
        <v>500</v>
      </c>
      <c r="G1274" s="3" t="s">
        <v>52</v>
      </c>
      <c r="H1274" s="2" t="s">
        <v>22</v>
      </c>
      <c r="I1274" s="2" t="s">
        <v>3210</v>
      </c>
      <c r="J1274" s="3" t="str">
        <f>HYPERLINK("https://www.boe.es/gazeta/dias/1830/04/03/pdfs/GMD-1830-40.pdf#page=1","Abrir facsímil")</f>
        <v>Abrir facsímil</v>
      </c>
      <c r="K1274" s="3" t="s">
        <v>24</v>
      </c>
    </row>
    <row r="1275" spans="1:11" ht="42" customHeight="1">
      <c r="A1275" s="2" t="s">
        <v>3209</v>
      </c>
      <c r="B1275" s="2" t="s">
        <v>3209</v>
      </c>
      <c r="C1275" s="2" t="s">
        <v>17</v>
      </c>
      <c r="D1275" s="2" t="s">
        <v>18</v>
      </c>
      <c r="E1275" s="5" t="s">
        <v>436</v>
      </c>
      <c r="F1275" s="3" t="s">
        <v>437</v>
      </c>
      <c r="G1275" s="3" t="s">
        <v>52</v>
      </c>
      <c r="H1275" s="2" t="s">
        <v>22</v>
      </c>
      <c r="I1275" s="2" t="s">
        <v>3211</v>
      </c>
      <c r="J1275" s="3" t="str">
        <f>HYPERLINK("https://www.boe.es/gazeta/dias/1830/04/06/pdfs/GMD-1830-41.pdf#page=1","Abrir facsímil")</f>
        <v>Abrir facsímil</v>
      </c>
      <c r="K1275" s="3" t="s">
        <v>24</v>
      </c>
    </row>
    <row r="1276" spans="1:11" ht="42" customHeight="1">
      <c r="A1276" s="2" t="s">
        <v>3212</v>
      </c>
      <c r="B1276" s="2" t="s">
        <v>3213</v>
      </c>
      <c r="C1276" s="2" t="s">
        <v>36</v>
      </c>
      <c r="D1276" s="2" t="s">
        <v>37</v>
      </c>
      <c r="E1276" s="5" t="s">
        <v>1433</v>
      </c>
      <c r="F1276" s="3" t="s">
        <v>1434</v>
      </c>
      <c r="G1276" s="3" t="s">
        <v>52</v>
      </c>
      <c r="H1276" s="2" t="s">
        <v>22</v>
      </c>
      <c r="I1276" s="2" t="s">
        <v>3214</v>
      </c>
      <c r="J1276" s="3" t="str">
        <f>HYPERLINK("https://www.boe.es/gazeta/dias/1830/04/20/pdfs/GMD-1830-47.pdf#page=1","Abrir facsímil")</f>
        <v>Abrir facsímil</v>
      </c>
      <c r="K1276" s="3" t="s">
        <v>24</v>
      </c>
    </row>
    <row r="1277" spans="1:11" ht="42" customHeight="1">
      <c r="A1277" s="2" t="s">
        <v>3215</v>
      </c>
      <c r="B1277" s="2" t="s">
        <v>3216</v>
      </c>
      <c r="C1277" s="2" t="s">
        <v>84</v>
      </c>
      <c r="D1277" s="2" t="s">
        <v>18</v>
      </c>
      <c r="E1277" s="5" t="s">
        <v>1639</v>
      </c>
      <c r="F1277" s="3" t="s">
        <v>1640</v>
      </c>
      <c r="G1277" s="3" t="s">
        <v>90</v>
      </c>
      <c r="H1277" s="2" t="s">
        <v>22</v>
      </c>
      <c r="I1277" s="2" t="s">
        <v>3217</v>
      </c>
      <c r="J1277" s="3" t="str">
        <f>HYPERLINK("https://www.boe.es/gazeta/dias/1830/12/16/pdfs/GMD-1830-153.pdf#page=4","Abrir facsímil")</f>
        <v>Abrir facsímil</v>
      </c>
      <c r="K1277" s="3" t="s">
        <v>24</v>
      </c>
    </row>
    <row r="1278" spans="1:11" ht="42" customHeight="1">
      <c r="A1278" s="2" t="s">
        <v>3218</v>
      </c>
      <c r="B1278" s="2" t="s">
        <v>3218</v>
      </c>
      <c r="C1278" s="2" t="s">
        <v>109</v>
      </c>
      <c r="D1278" s="2" t="s">
        <v>18</v>
      </c>
      <c r="E1278" s="5" t="s">
        <v>103</v>
      </c>
      <c r="F1278" s="3" t="s">
        <v>104</v>
      </c>
      <c r="G1278" s="3" t="s">
        <v>90</v>
      </c>
      <c r="H1278" s="2" t="s">
        <v>22</v>
      </c>
      <c r="I1278" s="2" t="s">
        <v>3219</v>
      </c>
      <c r="J1278" s="3" t="str">
        <f>HYPERLINK("https://www.boe.es/gazeta/dias/1830/07/01/pdfs/GMD-1830-79.pdf#page=4","Abrir facsímil")</f>
        <v>Abrir facsímil</v>
      </c>
      <c r="K1278" s="3" t="s">
        <v>24</v>
      </c>
    </row>
    <row r="1279" spans="1:11" ht="42" customHeight="1">
      <c r="A1279" s="2" t="s">
        <v>3220</v>
      </c>
      <c r="B1279" s="2" t="s">
        <v>3220</v>
      </c>
      <c r="C1279" s="2" t="s">
        <v>17</v>
      </c>
      <c r="D1279" s="2" t="s">
        <v>18</v>
      </c>
      <c r="E1279" s="5" t="s">
        <v>56</v>
      </c>
      <c r="F1279" s="3" t="s">
        <v>57</v>
      </c>
      <c r="G1279" s="3" t="s">
        <v>90</v>
      </c>
      <c r="H1279" s="2" t="s">
        <v>22</v>
      </c>
      <c r="I1279" s="2" t="s">
        <v>3221</v>
      </c>
      <c r="J1279" s="3" t="str">
        <f>HYPERLINK("https://www.boe.es/gazeta/dias/1830/06/19/pdfs/GMD-1830-74.pdf#page=4","Abrir facsímil")</f>
        <v>Abrir facsímil</v>
      </c>
      <c r="K1279" s="3" t="s">
        <v>24</v>
      </c>
    </row>
    <row r="1280" spans="1:11" ht="42" customHeight="1">
      <c r="A1280" s="2" t="s">
        <v>3222</v>
      </c>
      <c r="B1280" s="2" t="s">
        <v>3223</v>
      </c>
      <c r="C1280" s="2" t="s">
        <v>17</v>
      </c>
      <c r="D1280" s="2" t="s">
        <v>18</v>
      </c>
      <c r="E1280" s="5" t="s">
        <v>989</v>
      </c>
      <c r="F1280" s="3" t="s">
        <v>990</v>
      </c>
      <c r="G1280" s="3" t="s">
        <v>90</v>
      </c>
      <c r="H1280" s="2" t="s">
        <v>31</v>
      </c>
      <c r="I1280" s="2" t="s">
        <v>3224</v>
      </c>
      <c r="J1280" s="3" t="str">
        <f>HYPERLINK("https://www.boe.es/gazeta/dias/1830/10/26/pdfs/GMD-1830-129.pdf#page=4","Abrir facsímil")</f>
        <v>Abrir facsímil</v>
      </c>
      <c r="K1280" s="3" t="s">
        <v>33</v>
      </c>
    </row>
    <row r="1281" spans="1:11" ht="42" customHeight="1">
      <c r="A1281" s="2" t="s">
        <v>3225</v>
      </c>
      <c r="B1281" s="2" t="s">
        <v>3226</v>
      </c>
      <c r="C1281" s="2" t="s">
        <v>36</v>
      </c>
      <c r="D1281" s="2" t="s">
        <v>37</v>
      </c>
      <c r="E1281" s="5" t="s">
        <v>624</v>
      </c>
      <c r="F1281" s="3" t="s">
        <v>625</v>
      </c>
      <c r="G1281" s="3" t="s">
        <v>90</v>
      </c>
      <c r="H1281" s="2" t="s">
        <v>22</v>
      </c>
      <c r="I1281" s="2" t="s">
        <v>3227</v>
      </c>
      <c r="J1281" s="3" t="str">
        <f>HYPERLINK("https://www.boe.es/gazeta/dias/1830/09/09/pdfs/GMD-1830-109.pdf#page=4","Abrir facsímil")</f>
        <v>Abrir facsímil</v>
      </c>
      <c r="K1281" s="3" t="s">
        <v>24</v>
      </c>
    </row>
    <row r="1282" spans="1:11" ht="42" customHeight="1">
      <c r="A1282" s="2" t="s">
        <v>3225</v>
      </c>
      <c r="B1282" s="2" t="s">
        <v>3226</v>
      </c>
      <c r="C1282" s="2" t="s">
        <v>84</v>
      </c>
      <c r="D1282" s="2" t="s">
        <v>18</v>
      </c>
      <c r="E1282" s="5" t="s">
        <v>201</v>
      </c>
      <c r="F1282" s="3" t="s">
        <v>202</v>
      </c>
      <c r="G1282" s="3" t="s">
        <v>90</v>
      </c>
      <c r="H1282" s="2" t="s">
        <v>22</v>
      </c>
      <c r="I1282" s="2" t="s">
        <v>3228</v>
      </c>
      <c r="J1282" s="3" t="str">
        <f>HYPERLINK("https://www.boe.es/gazeta/dias/1830/09/16/pdfs/GMD-1830-112.pdf#page=4","Abrir facsímil")</f>
        <v>Abrir facsímil</v>
      </c>
      <c r="K1282" s="3" t="s">
        <v>24</v>
      </c>
    </row>
    <row r="1283" spans="1:11" ht="42" customHeight="1">
      <c r="A1283" s="2" t="s">
        <v>3225</v>
      </c>
      <c r="B1283" s="2" t="s">
        <v>3226</v>
      </c>
      <c r="C1283" s="2" t="s">
        <v>36</v>
      </c>
      <c r="D1283" s="2" t="s">
        <v>37</v>
      </c>
      <c r="E1283" s="5" t="s">
        <v>772</v>
      </c>
      <c r="F1283" s="3" t="s">
        <v>773</v>
      </c>
      <c r="G1283" s="3" t="s">
        <v>90</v>
      </c>
      <c r="H1283" s="2" t="s">
        <v>22</v>
      </c>
      <c r="I1283" s="2" t="s">
        <v>3229</v>
      </c>
      <c r="J1283" s="3" t="str">
        <f>HYPERLINK("https://www.boe.es/gazeta/dias/1830/12/25/pdfs/GMD-1830-157.pdf#page=4","Abrir facsímil")</f>
        <v>Abrir facsímil</v>
      </c>
      <c r="K1283" s="3" t="s">
        <v>24</v>
      </c>
    </row>
    <row r="1284" spans="1:11" ht="42" customHeight="1">
      <c r="A1284" s="2" t="s">
        <v>3230</v>
      </c>
      <c r="B1284" s="2" t="s">
        <v>3231</v>
      </c>
      <c r="C1284" s="2" t="s">
        <v>43</v>
      </c>
      <c r="D1284" s="2" t="s">
        <v>44</v>
      </c>
      <c r="E1284" s="5" t="s">
        <v>637</v>
      </c>
      <c r="F1284" s="3" t="s">
        <v>638</v>
      </c>
      <c r="G1284" s="3" t="s">
        <v>21</v>
      </c>
      <c r="H1284" s="2" t="s">
        <v>31</v>
      </c>
      <c r="I1284" s="2" t="s">
        <v>3232</v>
      </c>
      <c r="J1284" s="3" t="str">
        <f>HYPERLINK("https://www.boe.es/gazeta/dias/1830/08/28/pdfs/GMD-1830-104.pdf#page=3","Abrir facsímil")</f>
        <v>Abrir facsímil</v>
      </c>
      <c r="K1284" s="3" t="s">
        <v>33</v>
      </c>
    </row>
    <row r="1285" spans="1:11" ht="42" customHeight="1">
      <c r="A1285" s="2" t="s">
        <v>3233</v>
      </c>
      <c r="B1285" s="2" t="s">
        <v>3234</v>
      </c>
      <c r="C1285" s="2" t="s">
        <v>27</v>
      </c>
      <c r="D1285" s="2" t="s">
        <v>18</v>
      </c>
      <c r="E1285" s="5" t="s">
        <v>898</v>
      </c>
      <c r="F1285" s="3" t="s">
        <v>899</v>
      </c>
      <c r="G1285" s="3" t="s">
        <v>90</v>
      </c>
      <c r="H1285" s="2" t="s">
        <v>22</v>
      </c>
      <c r="I1285" s="2" t="s">
        <v>3235</v>
      </c>
      <c r="J1285" s="3" t="str">
        <f>HYPERLINK("https://www.boe.es/gazeta/dias/1830/05/29/pdfs/GMD-1830-65.pdf#page=4","Abrir facsímil")</f>
        <v>Abrir facsímil</v>
      </c>
      <c r="K1285" s="3" t="s">
        <v>24</v>
      </c>
    </row>
    <row r="1286" spans="1:11" ht="42" customHeight="1">
      <c r="A1286" s="2" t="s">
        <v>3236</v>
      </c>
      <c r="B1286" s="2" t="s">
        <v>3237</v>
      </c>
      <c r="C1286" s="2" t="s">
        <v>84</v>
      </c>
      <c r="D1286" s="2" t="s">
        <v>18</v>
      </c>
      <c r="E1286" s="5" t="s">
        <v>45</v>
      </c>
      <c r="F1286" s="3" t="s">
        <v>46</v>
      </c>
      <c r="G1286" s="3" t="s">
        <v>21</v>
      </c>
      <c r="H1286" s="2" t="s">
        <v>22</v>
      </c>
      <c r="I1286" s="2" t="s">
        <v>3238</v>
      </c>
      <c r="J1286" s="3" t="str">
        <f>HYPERLINK("https://www.boe.es/gazeta/dias/1830/01/05/pdfs/GMD-1830-2.pdf#page=3","Abrir facsímil")</f>
        <v>Abrir facsímil</v>
      </c>
      <c r="K1286" s="3" t="s">
        <v>24</v>
      </c>
    </row>
    <row r="1287" spans="1:11" ht="42" customHeight="1">
      <c r="A1287" s="2" t="s">
        <v>3239</v>
      </c>
      <c r="B1287" s="2" t="s">
        <v>3239</v>
      </c>
      <c r="C1287" s="2" t="s">
        <v>43</v>
      </c>
      <c r="D1287" s="2" t="s">
        <v>44</v>
      </c>
      <c r="E1287" s="5" t="s">
        <v>361</v>
      </c>
      <c r="F1287" s="3" t="s">
        <v>362</v>
      </c>
      <c r="G1287" s="3" t="s">
        <v>21</v>
      </c>
      <c r="H1287" s="2" t="s">
        <v>22</v>
      </c>
      <c r="I1287" s="2" t="s">
        <v>3240</v>
      </c>
      <c r="J1287" s="3" t="str">
        <f>HYPERLINK("https://www.boe.es/gazeta/dias/1830/04/27/pdfs/GMD-1830-50.pdf#page=3","Abrir facsímil")</f>
        <v>Abrir facsímil</v>
      </c>
      <c r="K1287" s="3" t="s">
        <v>24</v>
      </c>
    </row>
    <row r="1288" spans="1:11" ht="42" customHeight="1">
      <c r="A1288" s="2" t="s">
        <v>3241</v>
      </c>
      <c r="B1288" s="2" t="s">
        <v>3241</v>
      </c>
      <c r="C1288" s="2" t="s">
        <v>84</v>
      </c>
      <c r="D1288" s="2" t="s">
        <v>18</v>
      </c>
      <c r="E1288" s="5" t="s">
        <v>532</v>
      </c>
      <c r="F1288" s="3" t="s">
        <v>533</v>
      </c>
      <c r="G1288" s="3" t="s">
        <v>90</v>
      </c>
      <c r="H1288" s="2" t="s">
        <v>22</v>
      </c>
      <c r="I1288" s="2" t="s">
        <v>3242</v>
      </c>
      <c r="J1288" s="3" t="str">
        <f>HYPERLINK("https://www.boe.es/gazeta/dias/1830/01/19/pdfs/GMD-1830-8.pdf#page=4","Abrir facsímil")</f>
        <v>Abrir facsímil</v>
      </c>
      <c r="K1288" s="3" t="s">
        <v>24</v>
      </c>
    </row>
    <row r="1289" spans="1:11" ht="42" customHeight="1">
      <c r="A1289" s="2" t="s">
        <v>3241</v>
      </c>
      <c r="B1289" s="2" t="s">
        <v>3241</v>
      </c>
      <c r="C1289" s="2" t="s">
        <v>36</v>
      </c>
      <c r="D1289" s="2" t="s">
        <v>37</v>
      </c>
      <c r="E1289" s="5" t="s">
        <v>502</v>
      </c>
      <c r="F1289" s="3" t="s">
        <v>503</v>
      </c>
      <c r="G1289" s="3" t="s">
        <v>21</v>
      </c>
      <c r="H1289" s="2" t="s">
        <v>22</v>
      </c>
      <c r="I1289" s="2" t="s">
        <v>3243</v>
      </c>
      <c r="J1289" s="3" t="str">
        <f>HYPERLINK("https://www.boe.es/gazeta/dias/1830/09/18/pdfs/GMD-1830-113.pdf#page=3","Abrir facsímil")</f>
        <v>Abrir facsímil</v>
      </c>
      <c r="K1289" s="3" t="s">
        <v>24</v>
      </c>
    </row>
    <row r="1290" spans="1:11" ht="42" customHeight="1">
      <c r="A1290" s="2" t="s">
        <v>3241</v>
      </c>
      <c r="B1290" s="2" t="s">
        <v>3241</v>
      </c>
      <c r="C1290" s="2" t="s">
        <v>27</v>
      </c>
      <c r="D1290" s="2" t="s">
        <v>18</v>
      </c>
      <c r="E1290" s="5" t="s">
        <v>426</v>
      </c>
      <c r="F1290" s="3" t="s">
        <v>427</v>
      </c>
      <c r="G1290" s="3" t="s">
        <v>21</v>
      </c>
      <c r="H1290" s="2" t="s">
        <v>22</v>
      </c>
      <c r="I1290" s="2" t="s">
        <v>3244</v>
      </c>
      <c r="J1290" s="3" t="str">
        <f>HYPERLINK("https://www.boe.es/gazeta/dias/1830/10/21/pdfs/GMD-1830-127.pdf#page=3","Abrir facsímil")</f>
        <v>Abrir facsímil</v>
      </c>
      <c r="K1290" s="3" t="s">
        <v>24</v>
      </c>
    </row>
    <row r="1291" spans="1:11" ht="42" customHeight="1">
      <c r="A1291" s="2" t="s">
        <v>3245</v>
      </c>
      <c r="B1291" s="2" t="s">
        <v>3246</v>
      </c>
      <c r="C1291" s="2" t="s">
        <v>27</v>
      </c>
      <c r="D1291" s="2" t="s">
        <v>18</v>
      </c>
      <c r="E1291" s="5" t="s">
        <v>637</v>
      </c>
      <c r="F1291" s="3" t="s">
        <v>638</v>
      </c>
      <c r="G1291" s="3" t="s">
        <v>21</v>
      </c>
      <c r="H1291" s="2" t="s">
        <v>22</v>
      </c>
      <c r="I1291" s="2" t="s">
        <v>3247</v>
      </c>
      <c r="J1291" s="3" t="str">
        <f>HYPERLINK("https://www.boe.es/gazeta/dias/1830/08/28/pdfs/GMD-1830-104.pdf#page=3","Abrir facsímil")</f>
        <v>Abrir facsímil</v>
      </c>
      <c r="K1291" s="3" t="s">
        <v>24</v>
      </c>
    </row>
    <row r="1292" spans="1:11" ht="42" customHeight="1">
      <c r="A1292" s="2" t="s">
        <v>3248</v>
      </c>
      <c r="B1292" s="2" t="s">
        <v>3248</v>
      </c>
      <c r="C1292" s="2" t="s">
        <v>36</v>
      </c>
      <c r="D1292" s="2" t="s">
        <v>37</v>
      </c>
      <c r="E1292" s="5" t="s">
        <v>431</v>
      </c>
      <c r="F1292" s="3" t="s">
        <v>432</v>
      </c>
      <c r="G1292" s="3" t="s">
        <v>52</v>
      </c>
      <c r="H1292" s="2" t="s">
        <v>22</v>
      </c>
      <c r="I1292" s="2" t="s">
        <v>3249</v>
      </c>
      <c r="J1292" s="3" t="str">
        <f>HYPERLINK("https://www.boe.es/gazeta/dias/1830/06/24/pdfs/GMD-1830-76.pdf#page=1","Abrir facsímil")</f>
        <v>Abrir facsímil</v>
      </c>
      <c r="K1292" s="3" t="s">
        <v>24</v>
      </c>
    </row>
    <row r="1293" spans="1:11" ht="42" customHeight="1">
      <c r="A1293" s="2" t="s">
        <v>3250</v>
      </c>
      <c r="B1293" s="2" t="s">
        <v>3250</v>
      </c>
      <c r="C1293" s="2" t="s">
        <v>36</v>
      </c>
      <c r="D1293" s="2" t="s">
        <v>37</v>
      </c>
      <c r="E1293" s="5" t="s">
        <v>426</v>
      </c>
      <c r="F1293" s="3" t="s">
        <v>427</v>
      </c>
      <c r="G1293" s="3" t="s">
        <v>21</v>
      </c>
      <c r="H1293" s="2" t="s">
        <v>22</v>
      </c>
      <c r="I1293" s="2" t="s">
        <v>3251</v>
      </c>
      <c r="J1293" s="3" t="str">
        <f>HYPERLINK("https://www.boe.es/gazeta/dias/1830/10/21/pdfs/GMD-1830-127.pdf#page=3","Abrir facsímil")</f>
        <v>Abrir facsímil</v>
      </c>
      <c r="K1293" s="3" t="s">
        <v>24</v>
      </c>
    </row>
    <row r="1294" spans="1:11" ht="42" customHeight="1">
      <c r="A1294" s="2" t="s">
        <v>3252</v>
      </c>
      <c r="B1294" s="2" t="s">
        <v>3252</v>
      </c>
      <c r="C1294" s="2" t="s">
        <v>36</v>
      </c>
      <c r="D1294" s="2" t="s">
        <v>37</v>
      </c>
      <c r="E1294" s="5" t="s">
        <v>185</v>
      </c>
      <c r="F1294" s="3" t="s">
        <v>186</v>
      </c>
      <c r="G1294" s="3" t="s">
        <v>206</v>
      </c>
      <c r="H1294" s="2" t="s">
        <v>22</v>
      </c>
      <c r="I1294" s="2" t="s">
        <v>3253</v>
      </c>
      <c r="J1294" s="3" t="str">
        <f>HYPERLINK("https://www.boe.es/gazeta/dias/1830/01/12/pdfs/GMD-1830-5.pdf#page=4","Abrir facsímil")</f>
        <v>Abrir facsímil</v>
      </c>
      <c r="K1294" s="3" t="s">
        <v>24</v>
      </c>
    </row>
    <row r="1295" spans="1:11" ht="42" customHeight="1">
      <c r="A1295" s="2" t="s">
        <v>3252</v>
      </c>
      <c r="B1295" s="2" t="s">
        <v>3252</v>
      </c>
      <c r="C1295" s="2" t="s">
        <v>43</v>
      </c>
      <c r="D1295" s="2" t="s">
        <v>44</v>
      </c>
      <c r="E1295" s="5" t="s">
        <v>532</v>
      </c>
      <c r="F1295" s="3" t="s">
        <v>533</v>
      </c>
      <c r="G1295" s="3" t="s">
        <v>90</v>
      </c>
      <c r="H1295" s="2" t="s">
        <v>22</v>
      </c>
      <c r="I1295" s="2" t="s">
        <v>3254</v>
      </c>
      <c r="J1295" s="3" t="str">
        <f>HYPERLINK("https://www.boe.es/gazeta/dias/1830/01/19/pdfs/GMD-1830-8.pdf#page=4","Abrir facsímil")</f>
        <v>Abrir facsímil</v>
      </c>
      <c r="K1295" s="3" t="s">
        <v>24</v>
      </c>
    </row>
    <row r="1296" spans="1:11" ht="42" customHeight="1">
      <c r="A1296" s="2" t="s">
        <v>3252</v>
      </c>
      <c r="B1296" s="2" t="s">
        <v>3252</v>
      </c>
      <c r="C1296" s="2" t="s">
        <v>17</v>
      </c>
      <c r="D1296" s="2" t="s">
        <v>18</v>
      </c>
      <c r="E1296" s="5" t="s">
        <v>211</v>
      </c>
      <c r="F1296" s="3" t="s">
        <v>212</v>
      </c>
      <c r="G1296" s="3" t="s">
        <v>52</v>
      </c>
      <c r="H1296" s="2" t="s">
        <v>22</v>
      </c>
      <c r="I1296" s="2" t="s">
        <v>3255</v>
      </c>
      <c r="J1296" s="3" t="str">
        <f>HYPERLINK("https://www.boe.es/gazeta/dias/1830/04/15/pdfs/GMD-1830-45.pdf#page=1","Abrir facsímil")</f>
        <v>Abrir facsímil</v>
      </c>
      <c r="K1296" s="3" t="s">
        <v>24</v>
      </c>
    </row>
    <row r="1297" spans="1:11" ht="42" customHeight="1">
      <c r="A1297" s="2" t="s">
        <v>3252</v>
      </c>
      <c r="B1297" s="2" t="s">
        <v>3252</v>
      </c>
      <c r="C1297" s="2" t="s">
        <v>43</v>
      </c>
      <c r="D1297" s="2" t="s">
        <v>44</v>
      </c>
      <c r="E1297" s="5" t="s">
        <v>1614</v>
      </c>
      <c r="F1297" s="3" t="s">
        <v>1615</v>
      </c>
      <c r="G1297" s="3" t="s">
        <v>21</v>
      </c>
      <c r="H1297" s="2" t="s">
        <v>22</v>
      </c>
      <c r="I1297" s="2" t="s">
        <v>3256</v>
      </c>
      <c r="J1297" s="3" t="str">
        <f>HYPERLINK("https://www.boe.es/gazeta/dias/1830/08/10/pdfs/GMD-1830-96.pdf#page=3","Abrir facsímil")</f>
        <v>Abrir facsímil</v>
      </c>
      <c r="K1297" s="3" t="s">
        <v>24</v>
      </c>
    </row>
    <row r="1298" spans="1:11" ht="42" customHeight="1">
      <c r="A1298" s="2" t="s">
        <v>3252</v>
      </c>
      <c r="B1298" s="2" t="s">
        <v>3252</v>
      </c>
      <c r="C1298" s="2" t="s">
        <v>43</v>
      </c>
      <c r="D1298" s="2" t="s">
        <v>44</v>
      </c>
      <c r="E1298" s="5" t="s">
        <v>446</v>
      </c>
      <c r="F1298" s="3" t="s">
        <v>447</v>
      </c>
      <c r="G1298" s="3" t="s">
        <v>21</v>
      </c>
      <c r="H1298" s="2" t="s">
        <v>22</v>
      </c>
      <c r="I1298" s="2" t="s">
        <v>3257</v>
      </c>
      <c r="J1298" s="3" t="str">
        <f>HYPERLINK("https://www.boe.es/gazeta/dias/1830/09/21/pdfs/GMD-1830-114.pdf#page=3","Abrir facsímil")</f>
        <v>Abrir facsímil</v>
      </c>
      <c r="K1298" s="3" t="s">
        <v>24</v>
      </c>
    </row>
    <row r="1299" spans="1:11" ht="42" customHeight="1">
      <c r="A1299" s="2" t="s">
        <v>3252</v>
      </c>
      <c r="B1299" s="2" t="s">
        <v>3252</v>
      </c>
      <c r="C1299" s="2" t="s">
        <v>17</v>
      </c>
      <c r="D1299" s="2" t="s">
        <v>18</v>
      </c>
      <c r="E1299" s="5" t="s">
        <v>446</v>
      </c>
      <c r="F1299" s="3" t="s">
        <v>447</v>
      </c>
      <c r="G1299" s="3" t="s">
        <v>90</v>
      </c>
      <c r="H1299" s="2" t="s">
        <v>22</v>
      </c>
      <c r="I1299" s="2" t="s">
        <v>3258</v>
      </c>
      <c r="J1299" s="3" t="str">
        <f>HYPERLINK("https://www.boe.es/gazeta/dias/1830/09/21/pdfs/GMD-1830-114.pdf#page=4","Abrir facsímil")</f>
        <v>Abrir facsímil</v>
      </c>
      <c r="K1299" s="3" t="s">
        <v>24</v>
      </c>
    </row>
    <row r="1300" spans="1:11" ht="42" customHeight="1">
      <c r="A1300" s="2" t="s">
        <v>3259</v>
      </c>
      <c r="B1300" s="2" t="s">
        <v>3260</v>
      </c>
      <c r="C1300" s="2" t="s">
        <v>36</v>
      </c>
      <c r="D1300" s="2" t="s">
        <v>37</v>
      </c>
      <c r="E1300" s="5" t="s">
        <v>902</v>
      </c>
      <c r="F1300" s="3" t="s">
        <v>903</v>
      </c>
      <c r="G1300" s="3" t="s">
        <v>52</v>
      </c>
      <c r="H1300" s="2" t="s">
        <v>31</v>
      </c>
      <c r="I1300" s="2" t="s">
        <v>3261</v>
      </c>
      <c r="J1300" s="3" t="str">
        <f>HYPERLINK("https://www.boe.es/gazeta/dias/1830/04/17/pdfs/GMD-1830-46.pdf#page=1","Abrir facsímil")</f>
        <v>Abrir facsímil</v>
      </c>
      <c r="K1300" s="3" t="s">
        <v>33</v>
      </c>
    </row>
    <row r="1301" spans="1:11" ht="42" customHeight="1">
      <c r="A1301" s="2" t="s">
        <v>3262</v>
      </c>
      <c r="B1301" s="2" t="s">
        <v>3263</v>
      </c>
      <c r="C1301" s="2" t="s">
        <v>43</v>
      </c>
      <c r="D1301" s="2" t="s">
        <v>44</v>
      </c>
      <c r="E1301" s="5" t="s">
        <v>1639</v>
      </c>
      <c r="F1301" s="3" t="s">
        <v>1640</v>
      </c>
      <c r="G1301" s="3" t="s">
        <v>90</v>
      </c>
      <c r="H1301" s="2" t="s">
        <v>22</v>
      </c>
      <c r="I1301" s="2" t="s">
        <v>3264</v>
      </c>
      <c r="J1301" s="3" t="str">
        <f>HYPERLINK("https://www.boe.es/gazeta/dias/1830/12/16/pdfs/GMD-1830-153.pdf#page=4","Abrir facsímil")</f>
        <v>Abrir facsímil</v>
      </c>
      <c r="K1301" s="3" t="s">
        <v>24</v>
      </c>
    </row>
    <row r="1302" spans="1:11" ht="42" customHeight="1">
      <c r="A1302" s="2" t="s">
        <v>3265</v>
      </c>
      <c r="B1302" s="2" t="s">
        <v>3265</v>
      </c>
      <c r="C1302" s="2" t="s">
        <v>84</v>
      </c>
      <c r="D1302" s="2" t="s">
        <v>18</v>
      </c>
      <c r="E1302" s="5" t="s">
        <v>612</v>
      </c>
      <c r="F1302" s="3" t="s">
        <v>613</v>
      </c>
      <c r="G1302" s="3" t="s">
        <v>90</v>
      </c>
      <c r="H1302" s="2" t="s">
        <v>22</v>
      </c>
      <c r="I1302" s="2" t="s">
        <v>3266</v>
      </c>
      <c r="J1302" s="3" t="str">
        <f>HYPERLINK("https://www.boe.es/gazeta/dias/1830/09/25/pdfs/GMD-1830-116.pdf#page=4","Abrir facsímil")</f>
        <v>Abrir facsímil</v>
      </c>
      <c r="K1302" s="3" t="s">
        <v>24</v>
      </c>
    </row>
    <row r="1303" spans="1:11" ht="42" customHeight="1">
      <c r="A1303" s="2" t="s">
        <v>3267</v>
      </c>
      <c r="B1303" s="2" t="s">
        <v>3268</v>
      </c>
      <c r="C1303" s="2" t="s">
        <v>109</v>
      </c>
      <c r="D1303" s="2" t="s">
        <v>18</v>
      </c>
      <c r="E1303" s="5" t="s">
        <v>446</v>
      </c>
      <c r="F1303" s="3" t="s">
        <v>447</v>
      </c>
      <c r="G1303" s="3" t="s">
        <v>90</v>
      </c>
      <c r="H1303" s="2" t="s">
        <v>22</v>
      </c>
      <c r="I1303" s="2" t="s">
        <v>3269</v>
      </c>
      <c r="J1303" s="3" t="str">
        <f>HYPERLINK("https://www.boe.es/gazeta/dias/1830/09/21/pdfs/GMD-1830-114.pdf#page=4","Abrir facsímil")</f>
        <v>Abrir facsímil</v>
      </c>
      <c r="K1303" s="3" t="s">
        <v>24</v>
      </c>
    </row>
    <row r="1304" spans="1:11" ht="42" customHeight="1">
      <c r="A1304" s="2" t="s">
        <v>3270</v>
      </c>
      <c r="B1304" s="2" t="s">
        <v>3270</v>
      </c>
      <c r="C1304" s="2" t="s">
        <v>36</v>
      </c>
      <c r="D1304" s="2" t="s">
        <v>37</v>
      </c>
      <c r="E1304" s="5" t="s">
        <v>266</v>
      </c>
      <c r="F1304" s="3" t="s">
        <v>267</v>
      </c>
      <c r="G1304" s="3" t="s">
        <v>21</v>
      </c>
      <c r="H1304" s="2" t="s">
        <v>22</v>
      </c>
      <c r="I1304" s="2" t="s">
        <v>3271</v>
      </c>
      <c r="J1304" s="3" t="str">
        <f>HYPERLINK("https://www.boe.es/gazeta/dias/1830/10/23/pdfs/GMD-1830-128.pdf#page=3","Abrir facsímil")</f>
        <v>Abrir facsímil</v>
      </c>
      <c r="K1304" s="3" t="s">
        <v>24</v>
      </c>
    </row>
    <row r="1305" spans="1:11" ht="42" customHeight="1">
      <c r="A1305" s="2" t="s">
        <v>3272</v>
      </c>
      <c r="B1305" s="2" t="s">
        <v>3272</v>
      </c>
      <c r="C1305" s="2" t="s">
        <v>36</v>
      </c>
      <c r="D1305" s="2" t="s">
        <v>37</v>
      </c>
      <c r="E1305" s="5" t="s">
        <v>687</v>
      </c>
      <c r="F1305" s="3" t="s">
        <v>688</v>
      </c>
      <c r="G1305" s="3" t="s">
        <v>21</v>
      </c>
      <c r="H1305" s="2" t="s">
        <v>22</v>
      </c>
      <c r="I1305" s="2" t="s">
        <v>3273</v>
      </c>
      <c r="J1305" s="3" t="str">
        <f>HYPERLINK("https://www.boe.es/gazeta/dias/1830/06/10/pdfs/GMD-1830-70.pdf#page=3","Abrir facsímil")</f>
        <v>Abrir facsímil</v>
      </c>
      <c r="K1305" s="3" t="s">
        <v>24</v>
      </c>
    </row>
    <row r="1306" spans="1:11" ht="42" customHeight="1">
      <c r="A1306" s="2" t="s">
        <v>3272</v>
      </c>
      <c r="B1306" s="2" t="s">
        <v>3272</v>
      </c>
      <c r="C1306" s="2" t="s">
        <v>109</v>
      </c>
      <c r="D1306" s="2" t="s">
        <v>18</v>
      </c>
      <c r="E1306" s="5" t="s">
        <v>196</v>
      </c>
      <c r="F1306" s="3" t="s">
        <v>197</v>
      </c>
      <c r="G1306" s="3" t="s">
        <v>30</v>
      </c>
      <c r="H1306" s="2" t="s">
        <v>22</v>
      </c>
      <c r="I1306" s="2" t="s">
        <v>3274</v>
      </c>
      <c r="J1306" s="3" t="str">
        <f>HYPERLINK("https://www.boe.es/gazeta/dias/1830/07/29/pdfs/GMD-1830-91.pdf#page=2","Abrir facsímil")</f>
        <v>Abrir facsímil</v>
      </c>
      <c r="K1306" s="3" t="s">
        <v>24</v>
      </c>
    </row>
    <row r="1307" spans="1:11" ht="42" customHeight="1">
      <c r="A1307" s="2" t="s">
        <v>3275</v>
      </c>
      <c r="B1307" s="2" t="s">
        <v>3275</v>
      </c>
      <c r="C1307" s="2" t="s">
        <v>84</v>
      </c>
      <c r="D1307" s="2" t="s">
        <v>18</v>
      </c>
      <c r="E1307" s="5" t="s">
        <v>375</v>
      </c>
      <c r="F1307" s="3" t="s">
        <v>376</v>
      </c>
      <c r="G1307" s="3" t="s">
        <v>90</v>
      </c>
      <c r="H1307" s="2" t="s">
        <v>22</v>
      </c>
      <c r="I1307" s="2" t="s">
        <v>3276</v>
      </c>
      <c r="J1307" s="3" t="str">
        <f>HYPERLINK("https://www.boe.es/gazeta/dias/1830/01/02/pdfs/GMD-1830-1.pdf#page=4","Abrir facsímil")</f>
        <v>Abrir facsímil</v>
      </c>
      <c r="K1307" s="3" t="s">
        <v>24</v>
      </c>
    </row>
    <row r="1308" spans="1:11" ht="42" customHeight="1">
      <c r="A1308" s="2" t="s">
        <v>3277</v>
      </c>
      <c r="B1308" s="2" t="s">
        <v>3277</v>
      </c>
      <c r="C1308" s="2" t="s">
        <v>43</v>
      </c>
      <c r="D1308" s="2" t="s">
        <v>44</v>
      </c>
      <c r="E1308" s="5" t="s">
        <v>309</v>
      </c>
      <c r="F1308" s="3" t="s">
        <v>310</v>
      </c>
      <c r="G1308" s="3" t="s">
        <v>311</v>
      </c>
      <c r="H1308" s="2" t="s">
        <v>22</v>
      </c>
      <c r="I1308" s="2" t="s">
        <v>3278</v>
      </c>
      <c r="J1308" s="3" t="str">
        <f>HYPERLINK("https://www.boe.es/gazeta/dias/1830/01/28/pdfs/GMD-1830-12.pdf#page=8","Abrir facsímil")</f>
        <v>Abrir facsímil</v>
      </c>
      <c r="K1308" s="3" t="s">
        <v>24</v>
      </c>
    </row>
    <row r="1309" spans="1:11" ht="42" customHeight="1">
      <c r="A1309" s="2" t="s">
        <v>3279</v>
      </c>
      <c r="B1309" s="2" t="s">
        <v>3279</v>
      </c>
      <c r="C1309" s="2" t="s">
        <v>36</v>
      </c>
      <c r="D1309" s="2" t="s">
        <v>37</v>
      </c>
      <c r="E1309" s="5" t="s">
        <v>474</v>
      </c>
      <c r="F1309" s="3" t="s">
        <v>475</v>
      </c>
      <c r="G1309" s="3" t="s">
        <v>21</v>
      </c>
      <c r="H1309" s="2" t="s">
        <v>22</v>
      </c>
      <c r="I1309" s="2" t="s">
        <v>3280</v>
      </c>
      <c r="J1309" s="3" t="str">
        <f>HYPERLINK("https://www.boe.es/gazeta/dias/1830/08/05/pdfs/GMD-1830-94.pdf#page=3","Abrir facsímil")</f>
        <v>Abrir facsímil</v>
      </c>
      <c r="K1309" s="3" t="s">
        <v>24</v>
      </c>
    </row>
    <row r="1310" spans="1:11" ht="42" customHeight="1">
      <c r="A1310" s="2" t="s">
        <v>3281</v>
      </c>
      <c r="B1310" s="2" t="s">
        <v>3281</v>
      </c>
      <c r="C1310" s="2" t="s">
        <v>27</v>
      </c>
      <c r="D1310" s="2" t="s">
        <v>18</v>
      </c>
      <c r="E1310" s="5" t="s">
        <v>281</v>
      </c>
      <c r="F1310" s="3" t="s">
        <v>282</v>
      </c>
      <c r="G1310" s="3" t="s">
        <v>90</v>
      </c>
      <c r="H1310" s="2" t="s">
        <v>22</v>
      </c>
      <c r="I1310" s="2" t="s">
        <v>3282</v>
      </c>
      <c r="J1310" s="3" t="str">
        <f>HYPERLINK("https://www.boe.es/gazeta/dias/1830/06/26/pdfs/GMD-1830-77.pdf#page=4","Abrir facsímil")</f>
        <v>Abrir facsímil</v>
      </c>
      <c r="K1310" s="3" t="s">
        <v>24</v>
      </c>
    </row>
    <row r="1311" spans="1:11" ht="42" customHeight="1">
      <c r="A1311" s="2" t="s">
        <v>3283</v>
      </c>
      <c r="B1311" s="2" t="s">
        <v>3283</v>
      </c>
      <c r="C1311" s="2" t="s">
        <v>43</v>
      </c>
      <c r="D1311" s="2" t="s">
        <v>44</v>
      </c>
      <c r="E1311" s="5" t="s">
        <v>85</v>
      </c>
      <c r="F1311" s="3" t="s">
        <v>86</v>
      </c>
      <c r="G1311" s="3" t="s">
        <v>90</v>
      </c>
      <c r="H1311" s="2" t="s">
        <v>22</v>
      </c>
      <c r="I1311" s="2" t="s">
        <v>3284</v>
      </c>
      <c r="J1311" s="3" t="str">
        <f>HYPERLINK("https://www.boe.es/gazeta/dias/1830/03/23/pdfs/GMD-1830-35.pdf#page=4","Abrir facsímil")</f>
        <v>Abrir facsímil</v>
      </c>
      <c r="K1311" s="3" t="s">
        <v>24</v>
      </c>
    </row>
    <row r="1312" spans="1:11" ht="42" customHeight="1">
      <c r="A1312" s="2" t="s">
        <v>3285</v>
      </c>
      <c r="B1312" s="2" t="s">
        <v>3285</v>
      </c>
      <c r="C1312" s="2" t="s">
        <v>55</v>
      </c>
      <c r="D1312" s="2" t="s">
        <v>18</v>
      </c>
      <c r="E1312" s="5" t="s">
        <v>45</v>
      </c>
      <c r="F1312" s="3" t="s">
        <v>46</v>
      </c>
      <c r="G1312" s="3" t="s">
        <v>30</v>
      </c>
      <c r="H1312" s="2" t="s">
        <v>22</v>
      </c>
      <c r="I1312" s="2" t="s">
        <v>3286</v>
      </c>
      <c r="J1312" s="3" t="str">
        <f>HYPERLINK("https://www.boe.es/gazeta/dias/1830/01/05/pdfs/GMD-1830-2.pdf#page=2","Abrir facsímil")</f>
        <v>Abrir facsímil</v>
      </c>
      <c r="K1312" s="3" t="s">
        <v>24</v>
      </c>
    </row>
    <row r="1313" spans="1:11" ht="42" customHeight="1">
      <c r="A1313" s="2" t="s">
        <v>3285</v>
      </c>
      <c r="B1313" s="2" t="s">
        <v>3285</v>
      </c>
      <c r="C1313" s="2" t="s">
        <v>17</v>
      </c>
      <c r="D1313" s="2" t="s">
        <v>18</v>
      </c>
      <c r="E1313" s="5" t="s">
        <v>191</v>
      </c>
      <c r="F1313" s="3" t="s">
        <v>192</v>
      </c>
      <c r="G1313" s="3" t="s">
        <v>30</v>
      </c>
      <c r="H1313" s="2" t="s">
        <v>22</v>
      </c>
      <c r="I1313" s="2" t="s">
        <v>3287</v>
      </c>
      <c r="J1313" s="3" t="str">
        <f>HYPERLINK("https://www.boe.es/gazeta/dias/1830/01/21/pdfs/GMD-1830-9.pdf#page=2","Abrir facsímil")</f>
        <v>Abrir facsímil</v>
      </c>
      <c r="K1313" s="3" t="s">
        <v>24</v>
      </c>
    </row>
    <row r="1314" spans="1:11" ht="42" customHeight="1">
      <c r="A1314" s="2" t="s">
        <v>3285</v>
      </c>
      <c r="B1314" s="2" t="s">
        <v>3285</v>
      </c>
      <c r="C1314" s="2" t="s">
        <v>17</v>
      </c>
      <c r="D1314" s="2" t="s">
        <v>18</v>
      </c>
      <c r="E1314" s="5" t="s">
        <v>939</v>
      </c>
      <c r="F1314" s="3" t="s">
        <v>940</v>
      </c>
      <c r="G1314" s="3" t="s">
        <v>21</v>
      </c>
      <c r="H1314" s="2" t="s">
        <v>22</v>
      </c>
      <c r="I1314" s="2" t="s">
        <v>3288</v>
      </c>
      <c r="J1314" s="3" t="str">
        <f>HYPERLINK("https://www.boe.es/gazeta/dias/1830/02/09/pdfs/GMD-1830-17.pdf#page=3","Abrir facsímil")</f>
        <v>Abrir facsímil</v>
      </c>
      <c r="K1314" s="3" t="s">
        <v>24</v>
      </c>
    </row>
    <row r="1315" spans="1:11" ht="42" customHeight="1">
      <c r="A1315" s="2" t="s">
        <v>3285</v>
      </c>
      <c r="B1315" s="2" t="s">
        <v>3285</v>
      </c>
      <c r="C1315" s="2" t="s">
        <v>36</v>
      </c>
      <c r="D1315" s="2" t="s">
        <v>37</v>
      </c>
      <c r="E1315" s="5" t="s">
        <v>19</v>
      </c>
      <c r="F1315" s="3" t="s">
        <v>20</v>
      </c>
      <c r="G1315" s="3" t="s">
        <v>21</v>
      </c>
      <c r="H1315" s="2" t="s">
        <v>22</v>
      </c>
      <c r="I1315" s="2" t="s">
        <v>3289</v>
      </c>
      <c r="J1315" s="3" t="str">
        <f>HYPERLINK("https://www.boe.es/gazeta/dias/1830/02/20/pdfs/GMD-1830-22.pdf#page=3","Abrir facsímil")</f>
        <v>Abrir facsímil</v>
      </c>
      <c r="K1315" s="3" t="s">
        <v>24</v>
      </c>
    </row>
    <row r="1316" spans="1:11" ht="42" customHeight="1">
      <c r="A1316" s="2" t="s">
        <v>3285</v>
      </c>
      <c r="B1316" s="2" t="s">
        <v>3285</v>
      </c>
      <c r="C1316" s="2" t="s">
        <v>43</v>
      </c>
      <c r="D1316" s="2" t="s">
        <v>44</v>
      </c>
      <c r="E1316" s="5" t="s">
        <v>97</v>
      </c>
      <c r="F1316" s="3" t="s">
        <v>98</v>
      </c>
      <c r="G1316" s="3" t="s">
        <v>457</v>
      </c>
      <c r="H1316" s="2" t="s">
        <v>22</v>
      </c>
      <c r="I1316" s="2" t="s">
        <v>3290</v>
      </c>
      <c r="J1316" s="3" t="str">
        <f>HYPERLINK("https://www.boe.es/gazeta/dias/1830/06/22/pdfs/GMD-1830-75.pdf#page=4","Abrir facsímil")</f>
        <v>Abrir facsímil</v>
      </c>
      <c r="K1316" s="3" t="s">
        <v>24</v>
      </c>
    </row>
    <row r="1317" spans="1:11" ht="42" customHeight="1">
      <c r="A1317" s="2" t="s">
        <v>3285</v>
      </c>
      <c r="B1317" s="2" t="s">
        <v>3285</v>
      </c>
      <c r="C1317" s="2" t="s">
        <v>17</v>
      </c>
      <c r="D1317" s="2" t="s">
        <v>18</v>
      </c>
      <c r="E1317" s="5" t="s">
        <v>716</v>
      </c>
      <c r="F1317" s="3" t="s">
        <v>717</v>
      </c>
      <c r="G1317" s="3" t="s">
        <v>90</v>
      </c>
      <c r="H1317" s="2" t="s">
        <v>22</v>
      </c>
      <c r="I1317" s="2" t="s">
        <v>3291</v>
      </c>
      <c r="J1317" s="3" t="str">
        <f>HYPERLINK("https://www.boe.es/gazeta/dias/1830/08/24/pdfs/GMD-1830-102.pdf#page=4","Abrir facsímil")</f>
        <v>Abrir facsímil</v>
      </c>
      <c r="K1317" s="3" t="s">
        <v>24</v>
      </c>
    </row>
    <row r="1318" spans="1:11" ht="42" customHeight="1">
      <c r="A1318" s="2" t="s">
        <v>3285</v>
      </c>
      <c r="B1318" s="2" t="s">
        <v>3285</v>
      </c>
      <c r="C1318" s="2" t="s">
        <v>36</v>
      </c>
      <c r="D1318" s="2" t="s">
        <v>37</v>
      </c>
      <c r="E1318" s="5" t="s">
        <v>733</v>
      </c>
      <c r="F1318" s="3" t="s">
        <v>734</v>
      </c>
      <c r="G1318" s="3" t="s">
        <v>52</v>
      </c>
      <c r="H1318" s="2" t="s">
        <v>22</v>
      </c>
      <c r="I1318" s="2" t="s">
        <v>3292</v>
      </c>
      <c r="J1318" s="3" t="str">
        <f>HYPERLINK("https://www.boe.es/gazeta/dias/1830/10/30/pdfs/GMD-1830-131.pdf#page=1","Abrir facsímil")</f>
        <v>Abrir facsímil</v>
      </c>
      <c r="K1318" s="3" t="s">
        <v>24</v>
      </c>
    </row>
    <row r="1319" spans="1:11" ht="42" customHeight="1">
      <c r="A1319" s="2" t="s">
        <v>3285</v>
      </c>
      <c r="B1319" s="2" t="s">
        <v>3285</v>
      </c>
      <c r="C1319" s="2" t="s">
        <v>84</v>
      </c>
      <c r="D1319" s="2" t="s">
        <v>18</v>
      </c>
      <c r="E1319" s="5" t="s">
        <v>396</v>
      </c>
      <c r="F1319" s="3" t="s">
        <v>397</v>
      </c>
      <c r="G1319" s="3" t="s">
        <v>90</v>
      </c>
      <c r="H1319" s="2" t="s">
        <v>22</v>
      </c>
      <c r="I1319" s="2" t="s">
        <v>3293</v>
      </c>
      <c r="J1319" s="3" t="str">
        <f>HYPERLINK("https://www.boe.es/gazeta/dias/1830/12/14/pdfs/GMD-1830-152.pdf#page=4","Abrir facsímil")</f>
        <v>Abrir facsímil</v>
      </c>
      <c r="K1319" s="3" t="s">
        <v>24</v>
      </c>
    </row>
    <row r="1320" spans="1:11" ht="42" customHeight="1">
      <c r="A1320" s="2" t="s">
        <v>3294</v>
      </c>
      <c r="B1320" s="2" t="s">
        <v>3295</v>
      </c>
      <c r="C1320" s="2" t="s">
        <v>43</v>
      </c>
      <c r="D1320" s="2" t="s">
        <v>44</v>
      </c>
      <c r="E1320" s="5" t="s">
        <v>1433</v>
      </c>
      <c r="F1320" s="3" t="s">
        <v>1434</v>
      </c>
      <c r="G1320" s="3" t="s">
        <v>52</v>
      </c>
      <c r="H1320" s="2" t="s">
        <v>22</v>
      </c>
      <c r="I1320" s="2" t="s">
        <v>3296</v>
      </c>
      <c r="J1320" s="3" t="str">
        <f>HYPERLINK("https://www.boe.es/gazeta/dias/1830/04/20/pdfs/GMD-1830-47.pdf#page=1","Abrir facsímil")</f>
        <v>Abrir facsímil</v>
      </c>
      <c r="K1320" s="3" t="s">
        <v>24</v>
      </c>
    </row>
    <row r="1321" spans="1:11" ht="42" customHeight="1">
      <c r="A1321" s="2" t="s">
        <v>3297</v>
      </c>
      <c r="B1321" s="2" t="s">
        <v>3298</v>
      </c>
      <c r="C1321" s="2" t="s">
        <v>43</v>
      </c>
      <c r="D1321" s="2" t="s">
        <v>44</v>
      </c>
      <c r="E1321" s="5" t="s">
        <v>256</v>
      </c>
      <c r="F1321" s="3" t="s">
        <v>257</v>
      </c>
      <c r="G1321" s="3" t="s">
        <v>90</v>
      </c>
      <c r="H1321" s="2" t="s">
        <v>22</v>
      </c>
      <c r="I1321" s="2" t="s">
        <v>3299</v>
      </c>
      <c r="J1321" s="3" t="str">
        <f>HYPERLINK("https://www.boe.es/gazeta/dias/1830/08/07/pdfs/GMD-1830-95.pdf#page=4","Abrir facsímil")</f>
        <v>Abrir facsímil</v>
      </c>
      <c r="K1321" s="3" t="s">
        <v>24</v>
      </c>
    </row>
    <row r="1322" spans="1:11" ht="42" customHeight="1">
      <c r="A1322" s="2" t="s">
        <v>3300</v>
      </c>
      <c r="B1322" s="2" t="s">
        <v>3301</v>
      </c>
      <c r="C1322" s="2" t="s">
        <v>36</v>
      </c>
      <c r="D1322" s="2" t="s">
        <v>37</v>
      </c>
      <c r="E1322" s="5" t="s">
        <v>352</v>
      </c>
      <c r="F1322" s="3" t="s">
        <v>353</v>
      </c>
      <c r="G1322" s="3" t="s">
        <v>52</v>
      </c>
      <c r="H1322" s="2" t="s">
        <v>22</v>
      </c>
      <c r="I1322" s="2" t="s">
        <v>3302</v>
      </c>
      <c r="J1322" s="3" t="str">
        <f>HYPERLINK("https://www.boe.es/gazeta/dias/1830/04/10/pdfs/GMD-1830-43.pdf#page=1","Abrir facsímil")</f>
        <v>Abrir facsímil</v>
      </c>
      <c r="K1322" s="3" t="s">
        <v>24</v>
      </c>
    </row>
    <row r="1323" spans="1:11" ht="42" customHeight="1">
      <c r="A1323" s="2" t="s">
        <v>3303</v>
      </c>
      <c r="B1323" s="2" t="s">
        <v>3304</v>
      </c>
      <c r="C1323" s="2" t="s">
        <v>27</v>
      </c>
      <c r="D1323" s="2" t="s">
        <v>18</v>
      </c>
      <c r="E1323" s="5" t="s">
        <v>396</v>
      </c>
      <c r="F1323" s="3" t="s">
        <v>397</v>
      </c>
      <c r="G1323" s="3" t="s">
        <v>90</v>
      </c>
      <c r="H1323" s="2" t="s">
        <v>22</v>
      </c>
      <c r="I1323" s="2" t="s">
        <v>3305</v>
      </c>
      <c r="J1323" s="3" t="str">
        <f>HYPERLINK("https://www.boe.es/gazeta/dias/1830/12/14/pdfs/GMD-1830-152.pdf#page=4","Abrir facsímil")</f>
        <v>Abrir facsímil</v>
      </c>
      <c r="K1323" s="3" t="s">
        <v>24</v>
      </c>
    </row>
    <row r="1324" spans="1:11" ht="42" customHeight="1">
      <c r="A1324" s="2" t="s">
        <v>3306</v>
      </c>
      <c r="B1324" s="2" t="s">
        <v>3306</v>
      </c>
      <c r="C1324" s="2" t="s">
        <v>17</v>
      </c>
      <c r="D1324" s="2" t="s">
        <v>18</v>
      </c>
      <c r="E1324" s="5" t="s">
        <v>502</v>
      </c>
      <c r="F1324" s="3" t="s">
        <v>503</v>
      </c>
      <c r="G1324" s="3" t="s">
        <v>2422</v>
      </c>
      <c r="H1324" s="2" t="s">
        <v>22</v>
      </c>
      <c r="I1324" s="2" t="s">
        <v>3307</v>
      </c>
      <c r="J1324" s="3" t="str">
        <f>HYPERLINK("https://www.boe.es/gazeta/dias/1830/09/18/pdfs/GMD-1830-113.pdf#page=4","Abrir facsímil")</f>
        <v>Abrir facsímil</v>
      </c>
      <c r="K1324" s="3" t="s">
        <v>24</v>
      </c>
    </row>
    <row r="1325" spans="1:11" ht="42" customHeight="1">
      <c r="A1325" s="2" t="s">
        <v>3308</v>
      </c>
      <c r="B1325" s="2" t="s">
        <v>3308</v>
      </c>
      <c r="C1325" s="2" t="s">
        <v>55</v>
      </c>
      <c r="D1325" s="2" t="s">
        <v>18</v>
      </c>
      <c r="E1325" s="5" t="s">
        <v>436</v>
      </c>
      <c r="F1325" s="3" t="s">
        <v>437</v>
      </c>
      <c r="G1325" s="3" t="s">
        <v>90</v>
      </c>
      <c r="H1325" s="2" t="s">
        <v>22</v>
      </c>
      <c r="I1325" s="2" t="s">
        <v>3309</v>
      </c>
      <c r="J1325" s="3" t="str">
        <f>HYPERLINK("https://www.boe.es/gazeta/dias/1830/04/06/pdfs/GMD-1830-41.pdf#page=4","Abrir facsímil")</f>
        <v>Abrir facsímil</v>
      </c>
      <c r="K1325" s="3" t="s">
        <v>24</v>
      </c>
    </row>
    <row r="1326" spans="1:11" ht="42" customHeight="1">
      <c r="A1326" s="2" t="s">
        <v>3310</v>
      </c>
      <c r="B1326" s="2" t="s">
        <v>3310</v>
      </c>
      <c r="C1326" s="2" t="s">
        <v>36</v>
      </c>
      <c r="D1326" s="2" t="s">
        <v>37</v>
      </c>
      <c r="E1326" s="5" t="s">
        <v>92</v>
      </c>
      <c r="F1326" s="3" t="s">
        <v>93</v>
      </c>
      <c r="G1326" s="3" t="s">
        <v>52</v>
      </c>
      <c r="H1326" s="2" t="s">
        <v>22</v>
      </c>
      <c r="I1326" s="2" t="s">
        <v>3311</v>
      </c>
      <c r="J1326" s="3" t="str">
        <f>HYPERLINK("https://www.boe.es/gazeta/dias/1830/06/15/pdfs/GMD-1830-72.pdf#page=1","Abrir facsímil")</f>
        <v>Abrir facsímil</v>
      </c>
      <c r="K1326" s="3" t="s">
        <v>24</v>
      </c>
    </row>
    <row r="1327" spans="1:11" ht="42" customHeight="1">
      <c r="A1327" s="2" t="s">
        <v>3312</v>
      </c>
      <c r="B1327" s="2" t="s">
        <v>3312</v>
      </c>
      <c r="C1327" s="2" t="s">
        <v>84</v>
      </c>
      <c r="D1327" s="2" t="s">
        <v>18</v>
      </c>
      <c r="E1327" s="5" t="s">
        <v>396</v>
      </c>
      <c r="F1327" s="3" t="s">
        <v>397</v>
      </c>
      <c r="G1327" s="3" t="s">
        <v>90</v>
      </c>
      <c r="H1327" s="2" t="s">
        <v>22</v>
      </c>
      <c r="I1327" s="2" t="s">
        <v>3313</v>
      </c>
      <c r="J1327" s="3" t="str">
        <f>HYPERLINK("https://www.boe.es/gazeta/dias/1830/12/14/pdfs/GMD-1830-152.pdf#page=4","Abrir facsímil")</f>
        <v>Abrir facsímil</v>
      </c>
      <c r="K1327" s="3" t="s">
        <v>24</v>
      </c>
    </row>
    <row r="1328" spans="1:11" ht="42" customHeight="1">
      <c r="A1328" s="2" t="s">
        <v>3314</v>
      </c>
      <c r="B1328" s="2" t="s">
        <v>3314</v>
      </c>
      <c r="C1328" s="2" t="s">
        <v>84</v>
      </c>
      <c r="D1328" s="2" t="s">
        <v>18</v>
      </c>
      <c r="E1328" s="5" t="s">
        <v>153</v>
      </c>
      <c r="F1328" s="3" t="s">
        <v>154</v>
      </c>
      <c r="G1328" s="3" t="s">
        <v>90</v>
      </c>
      <c r="H1328" s="2" t="s">
        <v>22</v>
      </c>
      <c r="I1328" s="2" t="s">
        <v>3315</v>
      </c>
      <c r="J1328" s="3" t="str">
        <f>HYPERLINK("https://www.boe.es/gazeta/dias/1830/07/22/pdfs/GMD-1830-88.pdf#page=4","Abrir facsímil")</f>
        <v>Abrir facsímil</v>
      </c>
      <c r="K1328" s="3" t="s">
        <v>24</v>
      </c>
    </row>
    <row r="1329" spans="1:11" ht="42" customHeight="1">
      <c r="A1329" s="2" t="s">
        <v>3316</v>
      </c>
      <c r="B1329" s="2" t="s">
        <v>3316</v>
      </c>
      <c r="C1329" s="2" t="s">
        <v>43</v>
      </c>
      <c r="D1329" s="2" t="s">
        <v>44</v>
      </c>
      <c r="E1329" s="5" t="s">
        <v>514</v>
      </c>
      <c r="F1329" s="3" t="s">
        <v>515</v>
      </c>
      <c r="G1329" s="3" t="s">
        <v>2672</v>
      </c>
      <c r="H1329" s="2" t="s">
        <v>22</v>
      </c>
      <c r="I1329" s="2" t="s">
        <v>3317</v>
      </c>
      <c r="J1329" s="3" t="str">
        <f>HYPERLINK("https://www.boe.es/gazeta/dias/1830/01/26/pdfs/GMD-1830-11.pdf#page=7","Abrir facsímil")</f>
        <v>Abrir facsímil</v>
      </c>
      <c r="K1329" s="3" t="s">
        <v>24</v>
      </c>
    </row>
    <row r="1330" spans="1:11" ht="42" customHeight="1">
      <c r="A1330" s="2" t="s">
        <v>3318</v>
      </c>
      <c r="B1330" s="2" t="s">
        <v>3318</v>
      </c>
      <c r="C1330" s="2" t="s">
        <v>36</v>
      </c>
      <c r="D1330" s="2" t="s">
        <v>37</v>
      </c>
      <c r="E1330" s="5" t="s">
        <v>474</v>
      </c>
      <c r="F1330" s="3" t="s">
        <v>475</v>
      </c>
      <c r="G1330" s="3" t="s">
        <v>90</v>
      </c>
      <c r="H1330" s="2" t="s">
        <v>22</v>
      </c>
      <c r="I1330" s="2" t="s">
        <v>3319</v>
      </c>
      <c r="J1330" s="3" t="str">
        <f>HYPERLINK("https://www.boe.es/gazeta/dias/1830/08/05/pdfs/GMD-1830-94.pdf#page=4","Abrir facsímil")</f>
        <v>Abrir facsímil</v>
      </c>
      <c r="K1330" s="3" t="s">
        <v>24</v>
      </c>
    </row>
    <row r="1331" spans="1:11" ht="42" customHeight="1">
      <c r="A1331" s="2" t="s">
        <v>3320</v>
      </c>
      <c r="B1331" s="2" t="s">
        <v>3320</v>
      </c>
      <c r="C1331" s="2" t="s">
        <v>43</v>
      </c>
      <c r="D1331" s="2" t="s">
        <v>44</v>
      </c>
      <c r="E1331" s="5" t="s">
        <v>514</v>
      </c>
      <c r="F1331" s="3" t="s">
        <v>515</v>
      </c>
      <c r="G1331" s="3" t="s">
        <v>2672</v>
      </c>
      <c r="H1331" s="2" t="s">
        <v>22</v>
      </c>
      <c r="I1331" s="2" t="s">
        <v>3321</v>
      </c>
      <c r="J1331" s="3" t="str">
        <f>HYPERLINK("https://www.boe.es/gazeta/dias/1830/01/26/pdfs/GMD-1830-11.pdf#page=7","Abrir facsímil")</f>
        <v>Abrir facsímil</v>
      </c>
      <c r="K1331" s="3" t="s">
        <v>24</v>
      </c>
    </row>
    <row r="1332" spans="1:11" ht="42" customHeight="1">
      <c r="A1332" s="2" t="s">
        <v>3322</v>
      </c>
      <c r="B1332" s="2" t="s">
        <v>3322</v>
      </c>
      <c r="C1332" s="2" t="s">
        <v>17</v>
      </c>
      <c r="D1332" s="2" t="s">
        <v>18</v>
      </c>
      <c r="E1332" s="5" t="s">
        <v>822</v>
      </c>
      <c r="F1332" s="3" t="s">
        <v>823</v>
      </c>
      <c r="G1332" s="3" t="s">
        <v>90</v>
      </c>
      <c r="H1332" s="2" t="s">
        <v>22</v>
      </c>
      <c r="I1332" s="2" t="s">
        <v>3323</v>
      </c>
      <c r="J1332" s="3" t="str">
        <f>HYPERLINK("https://www.boe.es/gazeta/dias/1830/05/13/pdfs/GMD-1830-58.pdf#page=4","Abrir facsímil")</f>
        <v>Abrir facsímil</v>
      </c>
      <c r="K1332" s="3" t="s">
        <v>24</v>
      </c>
    </row>
    <row r="1333" spans="1:11" ht="42" customHeight="1">
      <c r="A1333" s="2" t="s">
        <v>3324</v>
      </c>
      <c r="B1333" s="2" t="s">
        <v>3324</v>
      </c>
      <c r="C1333" s="2" t="s">
        <v>43</v>
      </c>
      <c r="D1333" s="2" t="s">
        <v>44</v>
      </c>
      <c r="E1333" s="5" t="s">
        <v>1062</v>
      </c>
      <c r="F1333" s="3" t="s">
        <v>1063</v>
      </c>
      <c r="G1333" s="3" t="s">
        <v>311</v>
      </c>
      <c r="H1333" s="2" t="s">
        <v>22</v>
      </c>
      <c r="I1333" s="2" t="s">
        <v>3325</v>
      </c>
      <c r="J1333" s="3" t="str">
        <f>HYPERLINK("https://www.boe.es/gazeta/dias/1830/08/14/pdfs/GMD-1830-98.pdf#page=8","Abrir facsímil")</f>
        <v>Abrir facsímil</v>
      </c>
      <c r="K1333" s="3" t="s">
        <v>24</v>
      </c>
    </row>
    <row r="1334" spans="1:11" ht="42" customHeight="1">
      <c r="A1334" s="2" t="s">
        <v>3326</v>
      </c>
      <c r="B1334" s="2" t="s">
        <v>3326</v>
      </c>
      <c r="C1334" s="2" t="s">
        <v>36</v>
      </c>
      <c r="D1334" s="2" t="s">
        <v>37</v>
      </c>
      <c r="E1334" s="5" t="s">
        <v>191</v>
      </c>
      <c r="F1334" s="3" t="s">
        <v>192</v>
      </c>
      <c r="G1334" s="3" t="s">
        <v>90</v>
      </c>
      <c r="H1334" s="2" t="s">
        <v>22</v>
      </c>
      <c r="I1334" s="2" t="s">
        <v>3327</v>
      </c>
      <c r="J1334" s="3" t="str">
        <f>HYPERLINK("https://www.boe.es/gazeta/dias/1830/01/21/pdfs/GMD-1830-9.pdf#page=4","Abrir facsímil")</f>
        <v>Abrir facsímil</v>
      </c>
      <c r="K1334" s="3" t="s">
        <v>24</v>
      </c>
    </row>
    <row r="1335" spans="1:11" ht="42" customHeight="1">
      <c r="A1335" s="2" t="s">
        <v>3326</v>
      </c>
      <c r="B1335" s="2" t="s">
        <v>3326</v>
      </c>
      <c r="C1335" s="2" t="s">
        <v>27</v>
      </c>
      <c r="D1335" s="2" t="s">
        <v>18</v>
      </c>
      <c r="E1335" s="5" t="s">
        <v>514</v>
      </c>
      <c r="F1335" s="3" t="s">
        <v>515</v>
      </c>
      <c r="G1335" s="3" t="s">
        <v>2672</v>
      </c>
      <c r="H1335" s="2" t="s">
        <v>22</v>
      </c>
      <c r="I1335" s="2" t="s">
        <v>3328</v>
      </c>
      <c r="J1335" s="3" t="str">
        <f>HYPERLINK("https://www.boe.es/gazeta/dias/1830/01/26/pdfs/GMD-1830-11.pdf#page=7","Abrir facsímil")</f>
        <v>Abrir facsímil</v>
      </c>
      <c r="K1335" s="3" t="s">
        <v>24</v>
      </c>
    </row>
    <row r="1336" spans="1:11" ht="42" customHeight="1">
      <c r="A1336" s="2" t="s">
        <v>3326</v>
      </c>
      <c r="B1336" s="2" t="s">
        <v>3326</v>
      </c>
      <c r="C1336" s="2" t="s">
        <v>17</v>
      </c>
      <c r="D1336" s="2" t="s">
        <v>18</v>
      </c>
      <c r="E1336" s="5" t="s">
        <v>939</v>
      </c>
      <c r="F1336" s="3" t="s">
        <v>940</v>
      </c>
      <c r="G1336" s="3" t="s">
        <v>21</v>
      </c>
      <c r="H1336" s="2" t="s">
        <v>22</v>
      </c>
      <c r="I1336" s="2" t="s">
        <v>3329</v>
      </c>
      <c r="J1336" s="3" t="str">
        <f>HYPERLINK("https://www.boe.es/gazeta/dias/1830/02/09/pdfs/GMD-1830-17.pdf#page=3","Abrir facsímil")</f>
        <v>Abrir facsímil</v>
      </c>
      <c r="K1336" s="3" t="s">
        <v>24</v>
      </c>
    </row>
    <row r="1337" spans="1:11" ht="42" customHeight="1">
      <c r="A1337" s="2" t="s">
        <v>3326</v>
      </c>
      <c r="B1337" s="2" t="s">
        <v>3326</v>
      </c>
      <c r="C1337" s="2" t="s">
        <v>27</v>
      </c>
      <c r="D1337" s="2" t="s">
        <v>18</v>
      </c>
      <c r="E1337" s="5" t="s">
        <v>499</v>
      </c>
      <c r="F1337" s="3" t="s">
        <v>500</v>
      </c>
      <c r="G1337" s="3" t="s">
        <v>21</v>
      </c>
      <c r="H1337" s="2" t="s">
        <v>22</v>
      </c>
      <c r="I1337" s="2" t="s">
        <v>3330</v>
      </c>
      <c r="J1337" s="3" t="str">
        <f>HYPERLINK("https://www.boe.es/gazeta/dias/1830/04/03/pdfs/GMD-1830-40.pdf#page=3","Abrir facsímil")</f>
        <v>Abrir facsímil</v>
      </c>
      <c r="K1337" s="3" t="s">
        <v>24</v>
      </c>
    </row>
    <row r="1338" spans="1:11" ht="42" customHeight="1">
      <c r="A1338" s="2" t="s">
        <v>3326</v>
      </c>
      <c r="B1338" s="2" t="s">
        <v>3326</v>
      </c>
      <c r="C1338" s="2" t="s">
        <v>27</v>
      </c>
      <c r="D1338" s="2" t="s">
        <v>18</v>
      </c>
      <c r="E1338" s="5" t="s">
        <v>305</v>
      </c>
      <c r="F1338" s="3" t="s">
        <v>306</v>
      </c>
      <c r="G1338" s="3" t="s">
        <v>90</v>
      </c>
      <c r="H1338" s="2" t="s">
        <v>22</v>
      </c>
      <c r="I1338" s="2" t="s">
        <v>3331</v>
      </c>
      <c r="J1338" s="3" t="str">
        <f>HYPERLINK("https://www.boe.es/gazeta/dias/1830/04/24/pdfs/GMD-1830-49.pdf#page=4","Abrir facsímil")</f>
        <v>Abrir facsímil</v>
      </c>
      <c r="K1338" s="3" t="s">
        <v>24</v>
      </c>
    </row>
    <row r="1339" spans="1:11" ht="42" customHeight="1">
      <c r="A1339" s="2" t="s">
        <v>3326</v>
      </c>
      <c r="B1339" s="2" t="s">
        <v>3326</v>
      </c>
      <c r="C1339" s="2" t="s">
        <v>36</v>
      </c>
      <c r="D1339" s="2" t="s">
        <v>37</v>
      </c>
      <c r="E1339" s="5" t="s">
        <v>1476</v>
      </c>
      <c r="F1339" s="3" t="s">
        <v>1477</v>
      </c>
      <c r="G1339" s="3" t="s">
        <v>21</v>
      </c>
      <c r="H1339" s="2" t="s">
        <v>22</v>
      </c>
      <c r="I1339" s="2" t="s">
        <v>3332</v>
      </c>
      <c r="J1339" s="3" t="str">
        <f>HYPERLINK("https://www.boe.es/gazeta/dias/1830/07/08/pdfs/GMD-1830-82.pdf#page=3","Abrir facsímil")</f>
        <v>Abrir facsímil</v>
      </c>
      <c r="K1339" s="3" t="s">
        <v>24</v>
      </c>
    </row>
    <row r="1340" spans="1:11" ht="42" customHeight="1">
      <c r="A1340" s="2" t="s">
        <v>3326</v>
      </c>
      <c r="B1340" s="2" t="s">
        <v>3326</v>
      </c>
      <c r="C1340" s="2" t="s">
        <v>84</v>
      </c>
      <c r="D1340" s="2" t="s">
        <v>18</v>
      </c>
      <c r="E1340" s="5" t="s">
        <v>632</v>
      </c>
      <c r="F1340" s="3" t="s">
        <v>633</v>
      </c>
      <c r="G1340" s="3" t="s">
        <v>52</v>
      </c>
      <c r="H1340" s="2" t="s">
        <v>22</v>
      </c>
      <c r="I1340" s="2" t="s">
        <v>3333</v>
      </c>
      <c r="J1340" s="3" t="str">
        <f>HYPERLINK("https://www.boe.es/gazeta/dias/1830/07/17/pdfs/GMD-1830-86.pdf#page=1","Abrir facsímil")</f>
        <v>Abrir facsímil</v>
      </c>
      <c r="K1340" s="3" t="s">
        <v>24</v>
      </c>
    </row>
    <row r="1341" spans="1:11" ht="42" customHeight="1">
      <c r="A1341" s="2" t="s">
        <v>3326</v>
      </c>
      <c r="B1341" s="2" t="s">
        <v>3326</v>
      </c>
      <c r="C1341" s="2" t="s">
        <v>36</v>
      </c>
      <c r="D1341" s="2" t="s">
        <v>37</v>
      </c>
      <c r="E1341" s="5" t="s">
        <v>343</v>
      </c>
      <c r="F1341" s="3" t="s">
        <v>344</v>
      </c>
      <c r="G1341" s="3" t="s">
        <v>90</v>
      </c>
      <c r="H1341" s="2" t="s">
        <v>22</v>
      </c>
      <c r="I1341" s="2" t="s">
        <v>3334</v>
      </c>
      <c r="J1341" s="3" t="str">
        <f>HYPERLINK("https://www.boe.es/gazeta/dias/1830/07/20/pdfs/GMD-1830-87.pdf#page=4","Abrir facsímil")</f>
        <v>Abrir facsímil</v>
      </c>
      <c r="K1341" s="3" t="s">
        <v>24</v>
      </c>
    </row>
    <row r="1342" spans="1:11" ht="42" customHeight="1">
      <c r="A1342" s="2" t="s">
        <v>3326</v>
      </c>
      <c r="B1342" s="2" t="s">
        <v>3326</v>
      </c>
      <c r="C1342" s="2" t="s">
        <v>84</v>
      </c>
      <c r="D1342" s="2" t="s">
        <v>18</v>
      </c>
      <c r="E1342" s="5" t="s">
        <v>637</v>
      </c>
      <c r="F1342" s="3" t="s">
        <v>638</v>
      </c>
      <c r="G1342" s="3" t="s">
        <v>90</v>
      </c>
      <c r="H1342" s="2" t="s">
        <v>22</v>
      </c>
      <c r="I1342" s="2" t="s">
        <v>3335</v>
      </c>
      <c r="J1342" s="3" t="str">
        <f>HYPERLINK("https://www.boe.es/gazeta/dias/1830/08/28/pdfs/GMD-1830-104.pdf#page=4","Abrir facsímil")</f>
        <v>Abrir facsímil</v>
      </c>
      <c r="K1342" s="3" t="s">
        <v>24</v>
      </c>
    </row>
    <row r="1343" spans="1:11" ht="42" customHeight="1">
      <c r="A1343" s="2" t="s">
        <v>3326</v>
      </c>
      <c r="B1343" s="2" t="s">
        <v>3326</v>
      </c>
      <c r="C1343" s="2" t="s">
        <v>109</v>
      </c>
      <c r="D1343" s="2" t="s">
        <v>18</v>
      </c>
      <c r="E1343" s="5" t="s">
        <v>624</v>
      </c>
      <c r="F1343" s="3" t="s">
        <v>625</v>
      </c>
      <c r="G1343" s="3" t="s">
        <v>90</v>
      </c>
      <c r="H1343" s="2" t="s">
        <v>22</v>
      </c>
      <c r="I1343" s="2" t="s">
        <v>3336</v>
      </c>
      <c r="J1343" s="3" t="str">
        <f>HYPERLINK("https://www.boe.es/gazeta/dias/1830/09/09/pdfs/GMD-1830-109.pdf#page=4","Abrir facsímil")</f>
        <v>Abrir facsímil</v>
      </c>
      <c r="K1343" s="3" t="s">
        <v>24</v>
      </c>
    </row>
    <row r="1344" spans="1:11" ht="42" customHeight="1">
      <c r="A1344" s="2" t="s">
        <v>3326</v>
      </c>
      <c r="B1344" s="2" t="s">
        <v>3326</v>
      </c>
      <c r="C1344" s="2" t="s">
        <v>109</v>
      </c>
      <c r="D1344" s="2" t="s">
        <v>18</v>
      </c>
      <c r="E1344" s="5" t="s">
        <v>106</v>
      </c>
      <c r="F1344" s="3" t="s">
        <v>107</v>
      </c>
      <c r="G1344" s="3" t="s">
        <v>90</v>
      </c>
      <c r="H1344" s="2" t="s">
        <v>22</v>
      </c>
      <c r="I1344" s="2" t="s">
        <v>3337</v>
      </c>
      <c r="J1344" s="3" t="str">
        <f>HYPERLINK("https://www.boe.es/gazeta/dias/1830/09/14/pdfs/GMD-1830-111.pdf#page=4","Abrir facsímil")</f>
        <v>Abrir facsímil</v>
      </c>
      <c r="K1344" s="3" t="s">
        <v>24</v>
      </c>
    </row>
    <row r="1345" spans="1:11" ht="42" customHeight="1">
      <c r="A1345" s="2" t="s">
        <v>3326</v>
      </c>
      <c r="B1345" s="2" t="s">
        <v>3326</v>
      </c>
      <c r="C1345" s="2" t="s">
        <v>68</v>
      </c>
      <c r="D1345" s="2" t="s">
        <v>18</v>
      </c>
      <c r="E1345" s="5" t="s">
        <v>612</v>
      </c>
      <c r="F1345" s="3" t="s">
        <v>613</v>
      </c>
      <c r="G1345" s="3" t="s">
        <v>90</v>
      </c>
      <c r="H1345" s="2" t="s">
        <v>22</v>
      </c>
      <c r="I1345" s="2" t="s">
        <v>3338</v>
      </c>
      <c r="J1345" s="3" t="str">
        <f>HYPERLINK("https://www.boe.es/gazeta/dias/1830/09/25/pdfs/GMD-1830-116.pdf#page=4","Abrir facsímil")</f>
        <v>Abrir facsímil</v>
      </c>
      <c r="K1345" s="3" t="s">
        <v>24</v>
      </c>
    </row>
    <row r="1346" spans="1:11" ht="42" customHeight="1">
      <c r="A1346" s="2" t="s">
        <v>3326</v>
      </c>
      <c r="B1346" s="2" t="s">
        <v>3326</v>
      </c>
      <c r="C1346" s="2" t="s">
        <v>36</v>
      </c>
      <c r="D1346" s="2" t="s">
        <v>37</v>
      </c>
      <c r="E1346" s="5" t="s">
        <v>426</v>
      </c>
      <c r="F1346" s="3" t="s">
        <v>427</v>
      </c>
      <c r="G1346" s="3" t="s">
        <v>21</v>
      </c>
      <c r="H1346" s="2" t="s">
        <v>22</v>
      </c>
      <c r="I1346" s="2" t="s">
        <v>3339</v>
      </c>
      <c r="J1346" s="3" t="str">
        <f>HYPERLINK("https://www.boe.es/gazeta/dias/1830/10/21/pdfs/GMD-1830-127.pdf#page=3","Abrir facsímil")</f>
        <v>Abrir facsímil</v>
      </c>
      <c r="K1346" s="3" t="s">
        <v>24</v>
      </c>
    </row>
    <row r="1347" spans="1:11" ht="42" customHeight="1">
      <c r="A1347" s="2" t="s">
        <v>3326</v>
      </c>
      <c r="B1347" s="2" t="s">
        <v>3326</v>
      </c>
      <c r="C1347" s="2" t="s">
        <v>36</v>
      </c>
      <c r="D1347" s="2" t="s">
        <v>37</v>
      </c>
      <c r="E1347" s="5" t="s">
        <v>175</v>
      </c>
      <c r="F1347" s="3" t="s">
        <v>176</v>
      </c>
      <c r="G1347" s="3" t="s">
        <v>90</v>
      </c>
      <c r="H1347" s="2" t="s">
        <v>22</v>
      </c>
      <c r="I1347" s="2" t="s">
        <v>3340</v>
      </c>
      <c r="J1347" s="3" t="str">
        <f>HYPERLINK("https://www.boe.es/gazeta/dias/1830/12/07/pdfs/GMD-1830-149.pdf#page=4","Abrir facsímil")</f>
        <v>Abrir facsímil</v>
      </c>
      <c r="K1347" s="3" t="s">
        <v>24</v>
      </c>
    </row>
    <row r="1348" spans="1:11" ht="42" customHeight="1">
      <c r="A1348" s="2" t="s">
        <v>3326</v>
      </c>
      <c r="B1348" s="2" t="s">
        <v>3326</v>
      </c>
      <c r="C1348" s="2" t="s">
        <v>27</v>
      </c>
      <c r="D1348" s="2" t="s">
        <v>18</v>
      </c>
      <c r="E1348" s="5" t="s">
        <v>64</v>
      </c>
      <c r="F1348" s="3" t="s">
        <v>65</v>
      </c>
      <c r="G1348" s="3" t="s">
        <v>90</v>
      </c>
      <c r="H1348" s="2" t="s">
        <v>22</v>
      </c>
      <c r="I1348" s="2" t="s">
        <v>3341</v>
      </c>
      <c r="J1348" s="3" t="str">
        <f>HYPERLINK("https://www.boe.es/gazeta/dias/1830/12/09/pdfs/GMD-1830-150.pdf#page=4","Abrir facsímil")</f>
        <v>Abrir facsímil</v>
      </c>
      <c r="K1348" s="3" t="s">
        <v>24</v>
      </c>
    </row>
    <row r="1349" spans="1:11" ht="42" customHeight="1">
      <c r="A1349" s="2" t="s">
        <v>3342</v>
      </c>
      <c r="B1349" s="2" t="s">
        <v>3343</v>
      </c>
      <c r="C1349" s="2" t="s">
        <v>36</v>
      </c>
      <c r="D1349" s="2" t="s">
        <v>37</v>
      </c>
      <c r="E1349" s="5" t="s">
        <v>170</v>
      </c>
      <c r="F1349" s="3" t="s">
        <v>171</v>
      </c>
      <c r="G1349" s="3" t="s">
        <v>90</v>
      </c>
      <c r="H1349" s="2" t="s">
        <v>22</v>
      </c>
      <c r="I1349" s="2" t="s">
        <v>3344</v>
      </c>
      <c r="J1349" s="3" t="str">
        <f>HYPERLINK("https://www.boe.es/gazeta/dias/1830/12/04/pdfs/GMD-1830-148.pdf#page=4","Abrir facsímil")</f>
        <v>Abrir facsímil</v>
      </c>
      <c r="K1349" s="3" t="s">
        <v>24</v>
      </c>
    </row>
    <row r="1350" spans="1:11" ht="42" customHeight="1">
      <c r="A1350" s="2" t="s">
        <v>3345</v>
      </c>
      <c r="B1350" s="2" t="s">
        <v>3346</v>
      </c>
      <c r="C1350" s="2" t="s">
        <v>36</v>
      </c>
      <c r="D1350" s="2" t="s">
        <v>37</v>
      </c>
      <c r="E1350" s="5" t="s">
        <v>367</v>
      </c>
      <c r="F1350" s="3" t="s">
        <v>368</v>
      </c>
      <c r="G1350" s="3" t="s">
        <v>90</v>
      </c>
      <c r="H1350" s="2" t="s">
        <v>22</v>
      </c>
      <c r="I1350" s="2" t="s">
        <v>3347</v>
      </c>
      <c r="J1350" s="3" t="str">
        <f>HYPERLINK("https://www.boe.es/gazeta/dias/1830/09/02/pdfs/GMD-1830-106.pdf#page=4","Abrir facsímil")</f>
        <v>Abrir facsímil</v>
      </c>
      <c r="K1350" s="3" t="s">
        <v>24</v>
      </c>
    </row>
    <row r="1351" spans="1:11" ht="42" customHeight="1">
      <c r="A1351" s="2" t="s">
        <v>3348</v>
      </c>
      <c r="B1351" s="2" t="s">
        <v>3349</v>
      </c>
      <c r="C1351" s="2" t="s">
        <v>36</v>
      </c>
      <c r="D1351" s="2" t="s">
        <v>37</v>
      </c>
      <c r="E1351" s="5" t="s">
        <v>1614</v>
      </c>
      <c r="F1351" s="3" t="s">
        <v>1615</v>
      </c>
      <c r="G1351" s="3" t="s">
        <v>90</v>
      </c>
      <c r="H1351" s="2" t="s">
        <v>31</v>
      </c>
      <c r="I1351" s="2" t="s">
        <v>3350</v>
      </c>
      <c r="J1351" s="3" t="str">
        <f>HYPERLINK("https://www.boe.es/gazeta/dias/1830/08/10/pdfs/GMD-1830-96.pdf#page=4","Abrir facsímil")</f>
        <v>Abrir facsímil</v>
      </c>
      <c r="K1351" s="3" t="s">
        <v>33</v>
      </c>
    </row>
    <row r="1352" spans="1:11" ht="42" customHeight="1">
      <c r="A1352" s="2" t="s">
        <v>3351</v>
      </c>
      <c r="B1352" s="2" t="s">
        <v>3351</v>
      </c>
      <c r="C1352" s="2" t="s">
        <v>55</v>
      </c>
      <c r="D1352" s="2" t="s">
        <v>18</v>
      </c>
      <c r="E1352" s="5" t="s">
        <v>514</v>
      </c>
      <c r="F1352" s="3" t="s">
        <v>515</v>
      </c>
      <c r="G1352" s="3" t="s">
        <v>1927</v>
      </c>
      <c r="H1352" s="2" t="s">
        <v>22</v>
      </c>
      <c r="I1352" s="2" t="s">
        <v>3352</v>
      </c>
      <c r="J1352" s="3" t="str">
        <f>HYPERLINK("https://www.boe.es/gazeta/dias/1830/01/26/pdfs/GMD-1830-11.pdf#page=4","Abrir facsímil")</f>
        <v>Abrir facsímil</v>
      </c>
      <c r="K1352" s="3" t="s">
        <v>24</v>
      </c>
    </row>
    <row r="1353" spans="1:11" ht="42" customHeight="1">
      <c r="A1353" s="2" t="s">
        <v>3351</v>
      </c>
      <c r="B1353" s="2" t="s">
        <v>3351</v>
      </c>
      <c r="C1353" s="2" t="s">
        <v>27</v>
      </c>
      <c r="D1353" s="2" t="s">
        <v>18</v>
      </c>
      <c r="E1353" s="5" t="s">
        <v>81</v>
      </c>
      <c r="F1353" s="3" t="s">
        <v>82</v>
      </c>
      <c r="G1353" s="3" t="s">
        <v>90</v>
      </c>
      <c r="H1353" s="2" t="s">
        <v>22</v>
      </c>
      <c r="I1353" s="2" t="s">
        <v>3353</v>
      </c>
      <c r="J1353" s="3" t="str">
        <f>HYPERLINK("https://www.boe.es/gazeta/dias/1830/03/16/pdfs/GMD-1830-32.pdf#page=4","Abrir facsímil")</f>
        <v>Abrir facsímil</v>
      </c>
      <c r="K1353" s="3" t="s">
        <v>24</v>
      </c>
    </row>
    <row r="1354" spans="1:11" ht="42" customHeight="1">
      <c r="A1354" s="2" t="s">
        <v>3354</v>
      </c>
      <c r="B1354" s="2" t="s">
        <v>3354</v>
      </c>
      <c r="C1354" s="2" t="s">
        <v>84</v>
      </c>
      <c r="D1354" s="2" t="s">
        <v>18</v>
      </c>
      <c r="E1354" s="5" t="s">
        <v>161</v>
      </c>
      <c r="F1354" s="3" t="s">
        <v>162</v>
      </c>
      <c r="G1354" s="3" t="s">
        <v>21</v>
      </c>
      <c r="H1354" s="2" t="s">
        <v>22</v>
      </c>
      <c r="I1354" s="2" t="s">
        <v>3355</v>
      </c>
      <c r="J1354" s="3" t="str">
        <f>HYPERLINK("https://www.boe.es/gazeta/dias/1830/09/04/pdfs/GMD-1830-107.pdf#page=3","Abrir facsímil")</f>
        <v>Abrir facsímil</v>
      </c>
      <c r="K1354" s="3" t="s">
        <v>24</v>
      </c>
    </row>
    <row r="1355" spans="1:11" ht="42" customHeight="1">
      <c r="A1355" s="2" t="s">
        <v>3356</v>
      </c>
      <c r="B1355" s="2" t="s">
        <v>3357</v>
      </c>
      <c r="C1355" s="2" t="s">
        <v>55</v>
      </c>
      <c r="D1355" s="2" t="s">
        <v>18</v>
      </c>
      <c r="E1355" s="5" t="s">
        <v>1044</v>
      </c>
      <c r="F1355" s="3" t="s">
        <v>1045</v>
      </c>
      <c r="G1355" s="3" t="s">
        <v>90</v>
      </c>
      <c r="H1355" s="2" t="s">
        <v>22</v>
      </c>
      <c r="I1355" s="2" t="s">
        <v>3358</v>
      </c>
      <c r="J1355" s="3" t="str">
        <f>HYPERLINK("https://www.boe.es/gazeta/dias/1830/08/19/pdfs/GMD-1830-100.pdf#page=4","Abrir facsímil")</f>
        <v>Abrir facsímil</v>
      </c>
      <c r="K1355" s="3" t="s">
        <v>24</v>
      </c>
    </row>
    <row r="1356" spans="1:11" ht="42" customHeight="1">
      <c r="A1356" s="2" t="s">
        <v>3359</v>
      </c>
      <c r="B1356" s="2" t="s">
        <v>3360</v>
      </c>
      <c r="C1356" s="2" t="s">
        <v>84</v>
      </c>
      <c r="D1356" s="2" t="s">
        <v>18</v>
      </c>
      <c r="E1356" s="5" t="s">
        <v>77</v>
      </c>
      <c r="F1356" s="3" t="s">
        <v>78</v>
      </c>
      <c r="G1356" s="3" t="s">
        <v>90</v>
      </c>
      <c r="H1356" s="2" t="s">
        <v>31</v>
      </c>
      <c r="I1356" s="2" t="s">
        <v>3361</v>
      </c>
      <c r="J1356" s="3" t="str">
        <f>HYPERLINK("https://www.boe.es/gazeta/dias/1830/01/09/pdfs/GMD-1830-4.pdf#page=4","Abrir facsímil")</f>
        <v>Abrir facsímil</v>
      </c>
      <c r="K1356" s="3" t="s">
        <v>33</v>
      </c>
    </row>
    <row r="1357" spans="1:11" ht="42" customHeight="1">
      <c r="A1357" s="2" t="s">
        <v>3362</v>
      </c>
      <c r="B1357" s="2" t="s">
        <v>3362</v>
      </c>
      <c r="C1357" s="2" t="s">
        <v>84</v>
      </c>
      <c r="D1357" s="2" t="s">
        <v>18</v>
      </c>
      <c r="E1357" s="5" t="s">
        <v>532</v>
      </c>
      <c r="F1357" s="3" t="s">
        <v>533</v>
      </c>
      <c r="G1357" s="3" t="s">
        <v>90</v>
      </c>
      <c r="H1357" s="2" t="s">
        <v>22</v>
      </c>
      <c r="I1357" s="2" t="s">
        <v>3363</v>
      </c>
      <c r="J1357" s="3" t="str">
        <f>HYPERLINK("https://www.boe.es/gazeta/dias/1830/01/19/pdfs/GMD-1830-8.pdf#page=4","Abrir facsímil")</f>
        <v>Abrir facsímil</v>
      </c>
      <c r="K1357" s="3" t="s">
        <v>24</v>
      </c>
    </row>
    <row r="1358" spans="1:11" ht="42" customHeight="1">
      <c r="A1358" s="2" t="s">
        <v>3362</v>
      </c>
      <c r="B1358" s="2" t="s">
        <v>3362</v>
      </c>
      <c r="C1358" s="2" t="s">
        <v>109</v>
      </c>
      <c r="D1358" s="2" t="s">
        <v>18</v>
      </c>
      <c r="E1358" s="5" t="s">
        <v>256</v>
      </c>
      <c r="F1358" s="3" t="s">
        <v>257</v>
      </c>
      <c r="G1358" s="3" t="s">
        <v>90</v>
      </c>
      <c r="H1358" s="2" t="s">
        <v>22</v>
      </c>
      <c r="I1358" s="2" t="s">
        <v>3364</v>
      </c>
      <c r="J1358" s="3" t="str">
        <f>HYPERLINK("https://www.boe.es/gazeta/dias/1830/08/07/pdfs/GMD-1830-95.pdf#page=4","Abrir facsímil")</f>
        <v>Abrir facsímil</v>
      </c>
      <c r="K1358" s="3" t="s">
        <v>24</v>
      </c>
    </row>
    <row r="1359" spans="1:11" ht="42" customHeight="1">
      <c r="A1359" s="2" t="s">
        <v>3365</v>
      </c>
      <c r="B1359" s="2" t="s">
        <v>3366</v>
      </c>
      <c r="C1359" s="2" t="s">
        <v>36</v>
      </c>
      <c r="D1359" s="2" t="s">
        <v>37</v>
      </c>
      <c r="E1359" s="5" t="s">
        <v>1242</v>
      </c>
      <c r="F1359" s="3" t="s">
        <v>1243</v>
      </c>
      <c r="G1359" s="3" t="s">
        <v>90</v>
      </c>
      <c r="H1359" s="2" t="s">
        <v>31</v>
      </c>
      <c r="I1359" s="2" t="s">
        <v>3367</v>
      </c>
      <c r="J1359" s="3" t="str">
        <f>HYPERLINK("https://www.boe.es/gazeta/dias/1830/05/20/pdfs/GMD-1830-61.pdf#page=4","Abrir facsímil")</f>
        <v>Abrir facsímil</v>
      </c>
      <c r="K1359" s="3" t="s">
        <v>33</v>
      </c>
    </row>
    <row r="1360" spans="1:11" ht="42" customHeight="1">
      <c r="A1360" s="2" t="s">
        <v>3368</v>
      </c>
      <c r="B1360" s="2" t="s">
        <v>3369</v>
      </c>
      <c r="C1360" s="2" t="s">
        <v>68</v>
      </c>
      <c r="D1360" s="2" t="s">
        <v>18</v>
      </c>
      <c r="E1360" s="5" t="s">
        <v>196</v>
      </c>
      <c r="F1360" s="3" t="s">
        <v>197</v>
      </c>
      <c r="G1360" s="3" t="s">
        <v>30</v>
      </c>
      <c r="H1360" s="2" t="s">
        <v>22</v>
      </c>
      <c r="I1360" s="2" t="s">
        <v>3370</v>
      </c>
      <c r="J1360" s="3" t="str">
        <f>HYPERLINK("https://www.boe.es/gazeta/dias/1830/07/29/pdfs/GMD-1830-91.pdf#page=2","Abrir facsímil")</f>
        <v>Abrir facsímil</v>
      </c>
      <c r="K1360" s="3" t="s">
        <v>24</v>
      </c>
    </row>
    <row r="1361" spans="1:11" ht="42" customHeight="1">
      <c r="A1361" s="2" t="s">
        <v>3371</v>
      </c>
      <c r="B1361" s="2" t="s">
        <v>3372</v>
      </c>
      <c r="C1361" s="2" t="s">
        <v>17</v>
      </c>
      <c r="D1361" s="2" t="s">
        <v>18</v>
      </c>
      <c r="E1361" s="5" t="s">
        <v>514</v>
      </c>
      <c r="F1361" s="3" t="s">
        <v>515</v>
      </c>
      <c r="G1361" s="3" t="s">
        <v>929</v>
      </c>
      <c r="H1361" s="2" t="s">
        <v>22</v>
      </c>
      <c r="I1361" s="2" t="s">
        <v>3373</v>
      </c>
      <c r="J1361" s="3" t="str">
        <f>HYPERLINK("https://www.boe.es/gazeta/dias/1830/01/26/pdfs/GMD-1830-11.pdf#page=6","Abrir facsímil")</f>
        <v>Abrir facsímil</v>
      </c>
      <c r="K1361" s="3" t="s">
        <v>24</v>
      </c>
    </row>
    <row r="1362" spans="1:11" ht="42" customHeight="1">
      <c r="A1362" s="2" t="s">
        <v>3374</v>
      </c>
      <c r="B1362" s="2" t="s">
        <v>3375</v>
      </c>
      <c r="C1362" s="2" t="s">
        <v>36</v>
      </c>
      <c r="D1362" s="2" t="s">
        <v>37</v>
      </c>
      <c r="E1362" s="5" t="s">
        <v>114</v>
      </c>
      <c r="F1362" s="3" t="s">
        <v>115</v>
      </c>
      <c r="G1362" s="3" t="s">
        <v>52</v>
      </c>
      <c r="H1362" s="2" t="s">
        <v>31</v>
      </c>
      <c r="I1362" s="2" t="s">
        <v>3376</v>
      </c>
      <c r="J1362" s="3" t="str">
        <f>HYPERLINK("https://www.boe.es/gazeta/dias/1830/11/30/pdfs/GMD-1830-146.pdf#page=1","Abrir facsímil")</f>
        <v>Abrir facsímil</v>
      </c>
      <c r="K1362" s="3" t="s">
        <v>33</v>
      </c>
    </row>
    <row r="1363" spans="1:11" ht="42" customHeight="1">
      <c r="A1363" s="2" t="s">
        <v>3377</v>
      </c>
      <c r="B1363" s="2" t="s">
        <v>3377</v>
      </c>
      <c r="C1363" s="2" t="s">
        <v>36</v>
      </c>
      <c r="D1363" s="2" t="s">
        <v>37</v>
      </c>
      <c r="E1363" s="5" t="s">
        <v>144</v>
      </c>
      <c r="F1363" s="3" t="s">
        <v>145</v>
      </c>
      <c r="G1363" s="3" t="s">
        <v>30</v>
      </c>
      <c r="H1363" s="2" t="s">
        <v>22</v>
      </c>
      <c r="I1363" s="2" t="s">
        <v>3378</v>
      </c>
      <c r="J1363" s="3" t="str">
        <f>HYPERLINK("https://www.boe.es/gazeta/dias/1830/12/30/pdfs/GMD-1830-159.pdf#page=2","Abrir facsímil")</f>
        <v>Abrir facsímil</v>
      </c>
      <c r="K1363" s="3" t="s">
        <v>24</v>
      </c>
    </row>
    <row r="1364" spans="1:11" ht="42" customHeight="1">
      <c r="A1364" s="2" t="s">
        <v>3379</v>
      </c>
      <c r="B1364" s="2" t="s">
        <v>3379</v>
      </c>
      <c r="C1364" s="2" t="s">
        <v>43</v>
      </c>
      <c r="D1364" s="2" t="s">
        <v>44</v>
      </c>
      <c r="E1364" s="5" t="s">
        <v>370</v>
      </c>
      <c r="F1364" s="3" t="s">
        <v>371</v>
      </c>
      <c r="G1364" s="3" t="s">
        <v>21</v>
      </c>
      <c r="H1364" s="2" t="s">
        <v>22</v>
      </c>
      <c r="I1364" s="2" t="s">
        <v>3380</v>
      </c>
      <c r="J1364" s="3" t="str">
        <f>HYPERLINK("https://www.boe.es/gazeta/dias/1830/10/14/pdfs/GMD-1830-124.pdf#page=3","Abrir facsímil")</f>
        <v>Abrir facsímil</v>
      </c>
      <c r="K1364" s="3" t="s">
        <v>24</v>
      </c>
    </row>
    <row r="1365" spans="1:11" ht="42" customHeight="1">
      <c r="A1365" s="2" t="s">
        <v>3381</v>
      </c>
      <c r="B1365" s="2" t="s">
        <v>3381</v>
      </c>
      <c r="C1365" s="2" t="s">
        <v>36</v>
      </c>
      <c r="D1365" s="2" t="s">
        <v>37</v>
      </c>
      <c r="E1365" s="5" t="s">
        <v>144</v>
      </c>
      <c r="F1365" s="3" t="s">
        <v>145</v>
      </c>
      <c r="G1365" s="3" t="s">
        <v>30</v>
      </c>
      <c r="H1365" s="2" t="s">
        <v>22</v>
      </c>
      <c r="I1365" s="2" t="s">
        <v>3382</v>
      </c>
      <c r="J1365" s="3" t="str">
        <f>HYPERLINK("https://www.boe.es/gazeta/dias/1830/12/30/pdfs/GMD-1830-159.pdf#page=2","Abrir facsímil")</f>
        <v>Abrir facsímil</v>
      </c>
      <c r="K1365" s="3" t="s">
        <v>24</v>
      </c>
    </row>
    <row r="1366" spans="1:11" ht="42" customHeight="1">
      <c r="A1366" s="2" t="s">
        <v>3383</v>
      </c>
      <c r="B1366" s="2" t="s">
        <v>3383</v>
      </c>
      <c r="C1366" s="2" t="s">
        <v>36</v>
      </c>
      <c r="D1366" s="2" t="s">
        <v>37</v>
      </c>
      <c r="E1366" s="5" t="s">
        <v>464</v>
      </c>
      <c r="F1366" s="3" t="s">
        <v>465</v>
      </c>
      <c r="G1366" s="3" t="s">
        <v>30</v>
      </c>
      <c r="H1366" s="2" t="s">
        <v>22</v>
      </c>
      <c r="I1366" s="2" t="s">
        <v>3384</v>
      </c>
      <c r="J1366" s="3" t="str">
        <f>HYPERLINK("https://www.boe.es/gazeta/dias/1830/11/11/pdfs/GMD-1830-137.pdf#page=2","Abrir facsímil")</f>
        <v>Abrir facsímil</v>
      </c>
      <c r="K1366" s="3" t="s">
        <v>24</v>
      </c>
    </row>
    <row r="1367" spans="1:11" ht="42" customHeight="1">
      <c r="A1367" s="2" t="s">
        <v>3385</v>
      </c>
      <c r="B1367" s="2" t="s">
        <v>3385</v>
      </c>
      <c r="C1367" s="2" t="s">
        <v>36</v>
      </c>
      <c r="D1367" s="2" t="s">
        <v>37</v>
      </c>
      <c r="E1367" s="5" t="s">
        <v>361</v>
      </c>
      <c r="F1367" s="3" t="s">
        <v>362</v>
      </c>
      <c r="G1367" s="3" t="s">
        <v>30</v>
      </c>
      <c r="H1367" s="2" t="s">
        <v>22</v>
      </c>
      <c r="I1367" s="2" t="s">
        <v>3386</v>
      </c>
      <c r="J1367" s="3" t="str">
        <f>HYPERLINK("https://www.boe.es/gazeta/dias/1830/04/27/pdfs/GMD-1830-50.pdf#page=2","Abrir facsímil")</f>
        <v>Abrir facsímil</v>
      </c>
      <c r="K1367" s="3" t="s">
        <v>24</v>
      </c>
    </row>
    <row r="1368" spans="1:11" ht="42" customHeight="1">
      <c r="A1368" s="2" t="s">
        <v>3387</v>
      </c>
      <c r="B1368" s="2" t="s">
        <v>3387</v>
      </c>
      <c r="C1368" s="2" t="s">
        <v>84</v>
      </c>
      <c r="D1368" s="2" t="s">
        <v>18</v>
      </c>
      <c r="E1368" s="5" t="s">
        <v>499</v>
      </c>
      <c r="F1368" s="3" t="s">
        <v>500</v>
      </c>
      <c r="G1368" s="3" t="s">
        <v>30</v>
      </c>
      <c r="H1368" s="2" t="s">
        <v>22</v>
      </c>
      <c r="I1368" s="2" t="s">
        <v>3388</v>
      </c>
      <c r="J1368" s="3" t="str">
        <f>HYPERLINK("https://www.boe.es/gazeta/dias/1830/04/03/pdfs/GMD-1830-40.pdf#page=2","Abrir facsímil")</f>
        <v>Abrir facsímil</v>
      </c>
      <c r="K1368" s="3" t="s">
        <v>24</v>
      </c>
    </row>
    <row r="1369" spans="1:11" ht="42" customHeight="1">
      <c r="A1369" s="2" t="s">
        <v>3389</v>
      </c>
      <c r="B1369" s="2" t="s">
        <v>3390</v>
      </c>
      <c r="C1369" s="2" t="s">
        <v>17</v>
      </c>
      <c r="D1369" s="2" t="s">
        <v>18</v>
      </c>
      <c r="E1369" s="5" t="s">
        <v>375</v>
      </c>
      <c r="F1369" s="3" t="s">
        <v>376</v>
      </c>
      <c r="G1369" s="3" t="s">
        <v>21</v>
      </c>
      <c r="H1369" s="2" t="s">
        <v>22</v>
      </c>
      <c r="I1369" s="2" t="s">
        <v>3391</v>
      </c>
      <c r="J1369" s="3" t="str">
        <f>HYPERLINK("https://www.boe.es/gazeta/dias/1830/01/02/pdfs/GMD-1830-1.pdf#page=3","Abrir facsímil")</f>
        <v>Abrir facsímil</v>
      </c>
      <c r="K1369" s="3" t="s">
        <v>24</v>
      </c>
    </row>
    <row r="1370" spans="1:11" ht="42" customHeight="1">
      <c r="A1370" s="2" t="s">
        <v>3392</v>
      </c>
      <c r="B1370" s="2" t="s">
        <v>3393</v>
      </c>
      <c r="C1370" s="2" t="s">
        <v>84</v>
      </c>
      <c r="D1370" s="2" t="s">
        <v>18</v>
      </c>
      <c r="E1370" s="5" t="s">
        <v>580</v>
      </c>
      <c r="F1370" s="3" t="s">
        <v>581</v>
      </c>
      <c r="G1370" s="3" t="s">
        <v>90</v>
      </c>
      <c r="H1370" s="2" t="s">
        <v>31</v>
      </c>
      <c r="I1370" s="2" t="s">
        <v>3394</v>
      </c>
      <c r="J1370" s="3" t="str">
        <f>HYPERLINK("https://www.boe.es/gazeta/dias/1830/09/30/pdfs/GMD-1830-118.pdf#page=4","Abrir facsímil")</f>
        <v>Abrir facsímil</v>
      </c>
      <c r="K1370" s="3" t="s">
        <v>33</v>
      </c>
    </row>
    <row r="1371" spans="1:11" ht="42" customHeight="1">
      <c r="A1371" s="2" t="s">
        <v>3395</v>
      </c>
      <c r="B1371" s="2" t="s">
        <v>3395</v>
      </c>
      <c r="C1371" s="2" t="s">
        <v>36</v>
      </c>
      <c r="D1371" s="2" t="s">
        <v>37</v>
      </c>
      <c r="E1371" s="5" t="s">
        <v>772</v>
      </c>
      <c r="F1371" s="3" t="s">
        <v>773</v>
      </c>
      <c r="G1371" s="3" t="s">
        <v>90</v>
      </c>
      <c r="H1371" s="2" t="s">
        <v>22</v>
      </c>
      <c r="I1371" s="2" t="s">
        <v>3396</v>
      </c>
      <c r="J1371" s="3" t="str">
        <f>HYPERLINK("https://www.boe.es/gazeta/dias/1830/12/25/pdfs/GMD-1830-157.pdf#page=4","Abrir facsímil")</f>
        <v>Abrir facsímil</v>
      </c>
      <c r="K1371" s="3" t="s">
        <v>24</v>
      </c>
    </row>
    <row r="1372" spans="1:11" ht="42" customHeight="1">
      <c r="A1372" s="2" t="s">
        <v>3397</v>
      </c>
      <c r="B1372" s="2" t="s">
        <v>3397</v>
      </c>
      <c r="C1372" s="2" t="s">
        <v>36</v>
      </c>
      <c r="D1372" s="2" t="s">
        <v>37</v>
      </c>
      <c r="E1372" s="5" t="s">
        <v>1195</v>
      </c>
      <c r="F1372" s="3" t="s">
        <v>1196</v>
      </c>
      <c r="G1372" s="3" t="s">
        <v>21</v>
      </c>
      <c r="H1372" s="2" t="s">
        <v>22</v>
      </c>
      <c r="I1372" s="2" t="s">
        <v>3398</v>
      </c>
      <c r="J1372" s="3" t="str">
        <f>HYPERLINK("https://www.boe.es/gazeta/dias/1830/02/06/pdfs/GMD-1830-16.pdf#page=3","Abrir facsímil")</f>
        <v>Abrir facsímil</v>
      </c>
      <c r="K1372" s="3" t="s">
        <v>24</v>
      </c>
    </row>
    <row r="1373" spans="1:11" ht="42" customHeight="1">
      <c r="A1373" s="2" t="s">
        <v>3399</v>
      </c>
      <c r="B1373" s="2" t="s">
        <v>3399</v>
      </c>
      <c r="C1373" s="2" t="s">
        <v>36</v>
      </c>
      <c r="D1373" s="2" t="s">
        <v>37</v>
      </c>
      <c r="E1373" s="5" t="s">
        <v>1627</v>
      </c>
      <c r="F1373" s="3" t="s">
        <v>1628</v>
      </c>
      <c r="G1373" s="3" t="s">
        <v>21</v>
      </c>
      <c r="H1373" s="2" t="s">
        <v>22</v>
      </c>
      <c r="I1373" s="2" t="s">
        <v>3400</v>
      </c>
      <c r="J1373" s="3" t="str">
        <f>HYPERLINK("https://www.boe.es/gazeta/dias/1830/04/29/pdfs/GMD-1830-51.pdf#page=3","Abrir facsímil")</f>
        <v>Abrir facsímil</v>
      </c>
      <c r="K1373" s="3" t="s">
        <v>24</v>
      </c>
    </row>
    <row r="1374" spans="1:11" ht="42" customHeight="1">
      <c r="A1374" s="2" t="s">
        <v>3401</v>
      </c>
      <c r="B1374" s="2" t="s">
        <v>3402</v>
      </c>
      <c r="C1374" s="2" t="s">
        <v>68</v>
      </c>
      <c r="D1374" s="2" t="s">
        <v>18</v>
      </c>
      <c r="E1374" s="5" t="s">
        <v>185</v>
      </c>
      <c r="F1374" s="3" t="s">
        <v>186</v>
      </c>
      <c r="G1374" s="3" t="s">
        <v>187</v>
      </c>
      <c r="H1374" s="2" t="s">
        <v>22</v>
      </c>
      <c r="I1374" s="2" t="s">
        <v>3403</v>
      </c>
      <c r="J1374" s="3" t="str">
        <f>HYPERLINK("https://www.boe.es/gazeta/dias/1830/01/12/pdfs/GMD-1830-5.pdf#page=3","Abrir facsímil")</f>
        <v>Abrir facsímil</v>
      </c>
      <c r="K1374" s="3" t="s">
        <v>24</v>
      </c>
    </row>
    <row r="1375" spans="1:11" ht="42" customHeight="1">
      <c r="A1375" s="2" t="s">
        <v>3404</v>
      </c>
      <c r="B1375" s="2" t="s">
        <v>3405</v>
      </c>
      <c r="C1375" s="2" t="s">
        <v>17</v>
      </c>
      <c r="D1375" s="2" t="s">
        <v>18</v>
      </c>
      <c r="E1375" s="5" t="s">
        <v>375</v>
      </c>
      <c r="F1375" s="3" t="s">
        <v>376</v>
      </c>
      <c r="G1375" s="3" t="s">
        <v>21</v>
      </c>
      <c r="H1375" s="2" t="s">
        <v>22</v>
      </c>
      <c r="I1375" s="2" t="s">
        <v>3406</v>
      </c>
      <c r="J1375" s="3" t="str">
        <f>HYPERLINK("https://www.boe.es/gazeta/dias/1830/01/02/pdfs/GMD-1830-1.pdf#page=3","Abrir facsímil")</f>
        <v>Abrir facsímil</v>
      </c>
      <c r="K1375" s="3" t="s">
        <v>24</v>
      </c>
    </row>
    <row r="1376" spans="1:11" ht="42" customHeight="1">
      <c r="A1376" s="2" t="s">
        <v>3407</v>
      </c>
      <c r="B1376" s="2" t="s">
        <v>3408</v>
      </c>
      <c r="C1376" s="2" t="s">
        <v>17</v>
      </c>
      <c r="D1376" s="2" t="s">
        <v>2165</v>
      </c>
      <c r="E1376" s="5" t="s">
        <v>733</v>
      </c>
      <c r="F1376" s="3" t="s">
        <v>2166</v>
      </c>
      <c r="G1376" s="3" t="s">
        <v>52</v>
      </c>
      <c r="H1376" s="2" t="s">
        <v>22</v>
      </c>
      <c r="I1376" s="2" t="s">
        <v>3409</v>
      </c>
      <c r="J1376" s="3" t="str">
        <f>HYPERLINK("https://www.boe.es/gazeta/dias/1830/10/30/pdfs/GMD-1830-132E.pdf#page=1","Abrir facsímil")</f>
        <v>Abrir facsímil</v>
      </c>
      <c r="K1376" s="3" t="s">
        <v>24</v>
      </c>
    </row>
    <row r="1377" spans="1:11" ht="42" customHeight="1">
      <c r="A1377" s="2" t="s">
        <v>3407</v>
      </c>
      <c r="B1377" s="2" t="s">
        <v>3408</v>
      </c>
      <c r="C1377" s="2" t="s">
        <v>36</v>
      </c>
      <c r="D1377" s="2" t="s">
        <v>37</v>
      </c>
      <c r="E1377" s="5" t="s">
        <v>999</v>
      </c>
      <c r="F1377" s="3" t="s">
        <v>1000</v>
      </c>
      <c r="G1377" s="3" t="s">
        <v>90</v>
      </c>
      <c r="H1377" s="2" t="s">
        <v>22</v>
      </c>
      <c r="I1377" s="2" t="s">
        <v>3410</v>
      </c>
      <c r="J1377" s="3" t="str">
        <f>HYPERLINK("https://www.boe.es/gazeta/dias/1830/11/02/pdfs/GMD-1830-133.pdf#page=4","Abrir facsímil")</f>
        <v>Abrir facsímil</v>
      </c>
      <c r="K1377" s="3" t="s">
        <v>24</v>
      </c>
    </row>
    <row r="1378" spans="1:11" ht="42" customHeight="1">
      <c r="A1378" s="2" t="s">
        <v>3411</v>
      </c>
      <c r="B1378" s="2" t="s">
        <v>3411</v>
      </c>
      <c r="C1378" s="2" t="s">
        <v>36</v>
      </c>
      <c r="D1378" s="2" t="s">
        <v>37</v>
      </c>
      <c r="E1378" s="5" t="s">
        <v>502</v>
      </c>
      <c r="F1378" s="3" t="s">
        <v>503</v>
      </c>
      <c r="G1378" s="3" t="s">
        <v>30</v>
      </c>
      <c r="H1378" s="2" t="s">
        <v>22</v>
      </c>
      <c r="I1378" s="2" t="s">
        <v>3412</v>
      </c>
      <c r="J1378" s="3" t="str">
        <f>HYPERLINK("https://www.boe.es/gazeta/dias/1830/09/18/pdfs/GMD-1830-113.pdf#page=2","Abrir facsímil")</f>
        <v>Abrir facsímil</v>
      </c>
      <c r="K1378" s="3" t="s">
        <v>24</v>
      </c>
    </row>
    <row r="1379" spans="1:11" ht="42" customHeight="1">
      <c r="A1379" s="2" t="s">
        <v>3413</v>
      </c>
      <c r="B1379" s="2" t="s">
        <v>3413</v>
      </c>
      <c r="C1379" s="2" t="s">
        <v>36</v>
      </c>
      <c r="D1379" s="2" t="s">
        <v>37</v>
      </c>
      <c r="E1379" s="5" t="s">
        <v>1062</v>
      </c>
      <c r="F1379" s="3" t="s">
        <v>1063</v>
      </c>
      <c r="G1379" s="3" t="s">
        <v>2672</v>
      </c>
      <c r="H1379" s="2" t="s">
        <v>22</v>
      </c>
      <c r="I1379" s="2" t="s">
        <v>3414</v>
      </c>
      <c r="J1379" s="3" t="str">
        <f>HYPERLINK("https://www.boe.es/gazeta/dias/1830/08/14/pdfs/GMD-1830-98.pdf#page=7","Abrir facsímil")</f>
        <v>Abrir facsímil</v>
      </c>
      <c r="K1379" s="3" t="s">
        <v>24</v>
      </c>
    </row>
    <row r="1380" spans="1:11" ht="42" customHeight="1">
      <c r="A1380" s="2" t="s">
        <v>3413</v>
      </c>
      <c r="B1380" s="2" t="s">
        <v>3413</v>
      </c>
      <c r="C1380" s="2" t="s">
        <v>36</v>
      </c>
      <c r="D1380" s="2" t="s">
        <v>37</v>
      </c>
      <c r="E1380" s="5" t="s">
        <v>637</v>
      </c>
      <c r="F1380" s="3" t="s">
        <v>638</v>
      </c>
      <c r="G1380" s="3" t="s">
        <v>30</v>
      </c>
      <c r="H1380" s="2" t="s">
        <v>22</v>
      </c>
      <c r="I1380" s="2" t="s">
        <v>3415</v>
      </c>
      <c r="J1380" s="3" t="str">
        <f>HYPERLINK("https://www.boe.es/gazeta/dias/1830/08/28/pdfs/GMD-1830-104.pdf#page=2","Abrir facsímil")</f>
        <v>Abrir facsímil</v>
      </c>
      <c r="K1380" s="3" t="s">
        <v>24</v>
      </c>
    </row>
    <row r="1381" spans="1:11" ht="42" customHeight="1">
      <c r="A1381" s="2" t="s">
        <v>3413</v>
      </c>
      <c r="B1381" s="2" t="s">
        <v>3413</v>
      </c>
      <c r="C1381" s="2" t="s">
        <v>36</v>
      </c>
      <c r="D1381" s="2" t="s">
        <v>37</v>
      </c>
      <c r="E1381" s="5" t="s">
        <v>502</v>
      </c>
      <c r="F1381" s="3" t="s">
        <v>503</v>
      </c>
      <c r="G1381" s="3" t="s">
        <v>30</v>
      </c>
      <c r="H1381" s="2" t="s">
        <v>22</v>
      </c>
      <c r="I1381" s="2" t="s">
        <v>3416</v>
      </c>
      <c r="J1381" s="3" t="str">
        <f>HYPERLINK("https://www.boe.es/gazeta/dias/1830/09/18/pdfs/GMD-1830-113.pdf#page=2","Abrir facsímil")</f>
        <v>Abrir facsímil</v>
      </c>
      <c r="K1381" s="3" t="s">
        <v>24</v>
      </c>
    </row>
    <row r="1382" spans="1:11" ht="42" customHeight="1">
      <c r="A1382" s="2" t="s">
        <v>3413</v>
      </c>
      <c r="B1382" s="2" t="s">
        <v>3413</v>
      </c>
      <c r="C1382" s="2" t="s">
        <v>36</v>
      </c>
      <c r="D1382" s="2" t="s">
        <v>37</v>
      </c>
      <c r="E1382" s="5" t="s">
        <v>180</v>
      </c>
      <c r="F1382" s="3" t="s">
        <v>181</v>
      </c>
      <c r="G1382" s="3" t="s">
        <v>21</v>
      </c>
      <c r="H1382" s="2" t="s">
        <v>22</v>
      </c>
      <c r="I1382" s="2" t="s">
        <v>3417</v>
      </c>
      <c r="J1382" s="3" t="str">
        <f>HYPERLINK("https://www.boe.es/gazeta/dias/1830/12/11/pdfs/GMD-1830-151.pdf#page=3","Abrir facsímil")</f>
        <v>Abrir facsímil</v>
      </c>
      <c r="K1382" s="3" t="s">
        <v>24</v>
      </c>
    </row>
    <row r="1383" spans="1:11" ht="42" customHeight="1">
      <c r="A1383" s="2" t="s">
        <v>3418</v>
      </c>
      <c r="B1383" s="2" t="s">
        <v>3418</v>
      </c>
      <c r="C1383" s="2" t="s">
        <v>36</v>
      </c>
      <c r="D1383" s="2" t="s">
        <v>37</v>
      </c>
      <c r="E1383" s="5" t="s">
        <v>1062</v>
      </c>
      <c r="F1383" s="3" t="s">
        <v>1063</v>
      </c>
      <c r="G1383" s="3" t="s">
        <v>2672</v>
      </c>
      <c r="H1383" s="2" t="s">
        <v>22</v>
      </c>
      <c r="I1383" s="2" t="s">
        <v>3419</v>
      </c>
      <c r="J1383" s="3" t="str">
        <f>HYPERLINK("https://www.boe.es/gazeta/dias/1830/08/14/pdfs/GMD-1830-98.pdf#page=7","Abrir facsímil")</f>
        <v>Abrir facsímil</v>
      </c>
      <c r="K1383" s="3" t="s">
        <v>24</v>
      </c>
    </row>
    <row r="1384" spans="1:11" ht="42" customHeight="1">
      <c r="A1384" s="2" t="s">
        <v>3420</v>
      </c>
      <c r="B1384" s="2" t="s">
        <v>3421</v>
      </c>
      <c r="C1384" s="2" t="s">
        <v>43</v>
      </c>
      <c r="D1384" s="2" t="s">
        <v>44</v>
      </c>
      <c r="E1384" s="5" t="s">
        <v>85</v>
      </c>
      <c r="F1384" s="3" t="s">
        <v>86</v>
      </c>
      <c r="G1384" s="3" t="s">
        <v>90</v>
      </c>
      <c r="H1384" s="2" t="s">
        <v>22</v>
      </c>
      <c r="I1384" s="2" t="s">
        <v>3422</v>
      </c>
      <c r="J1384" s="3" t="str">
        <f>HYPERLINK("https://www.boe.es/gazeta/dias/1830/03/23/pdfs/GMD-1830-35.pdf#page=4","Abrir facsímil")</f>
        <v>Abrir facsímil</v>
      </c>
      <c r="K1384" s="3" t="s">
        <v>24</v>
      </c>
    </row>
    <row r="1385" spans="1:11" ht="42" customHeight="1">
      <c r="A1385" s="2" t="s">
        <v>3423</v>
      </c>
      <c r="B1385" s="2" t="s">
        <v>3423</v>
      </c>
      <c r="C1385" s="2" t="s">
        <v>55</v>
      </c>
      <c r="D1385" s="2" t="s">
        <v>18</v>
      </c>
      <c r="E1385" s="5" t="s">
        <v>370</v>
      </c>
      <c r="F1385" s="3" t="s">
        <v>371</v>
      </c>
      <c r="G1385" s="3" t="s">
        <v>30</v>
      </c>
      <c r="H1385" s="2" t="s">
        <v>22</v>
      </c>
      <c r="I1385" s="2" t="s">
        <v>3424</v>
      </c>
      <c r="J1385" s="3" t="str">
        <f>HYPERLINK("https://www.boe.es/gazeta/dias/1830/10/14/pdfs/GMD-1830-124.pdf#page=2","Abrir facsímil")</f>
        <v>Abrir facsímil</v>
      </c>
      <c r="K1385" s="3" t="s">
        <v>24</v>
      </c>
    </row>
    <row r="1386" spans="1:11" ht="42" customHeight="1">
      <c r="A1386" s="2" t="s">
        <v>3425</v>
      </c>
      <c r="B1386" s="2" t="s">
        <v>3425</v>
      </c>
      <c r="C1386" s="2" t="s">
        <v>36</v>
      </c>
      <c r="D1386" s="2" t="s">
        <v>37</v>
      </c>
      <c r="E1386" s="5" t="s">
        <v>2457</v>
      </c>
      <c r="F1386" s="3" t="s">
        <v>2458</v>
      </c>
      <c r="G1386" s="3" t="s">
        <v>30</v>
      </c>
      <c r="H1386" s="2" t="s">
        <v>22</v>
      </c>
      <c r="I1386" s="2" t="s">
        <v>3426</v>
      </c>
      <c r="J1386" s="3" t="str">
        <f>HYPERLINK("https://www.boe.es/gazeta/dias/1830/07/24/pdfs/GMD-1830-89.pdf#page=2","Abrir facsímil")</f>
        <v>Abrir facsímil</v>
      </c>
      <c r="K1386" s="3" t="s">
        <v>24</v>
      </c>
    </row>
    <row r="1387" spans="1:11" ht="42" customHeight="1">
      <c r="A1387" s="2" t="s">
        <v>3427</v>
      </c>
      <c r="B1387" s="2" t="s">
        <v>3428</v>
      </c>
      <c r="C1387" s="2" t="s">
        <v>43</v>
      </c>
      <c r="D1387" s="2" t="s">
        <v>44</v>
      </c>
      <c r="E1387" s="5" t="s">
        <v>305</v>
      </c>
      <c r="F1387" s="3" t="s">
        <v>306</v>
      </c>
      <c r="G1387" s="3" t="s">
        <v>52</v>
      </c>
      <c r="H1387" s="2" t="s">
        <v>22</v>
      </c>
      <c r="I1387" s="2" t="s">
        <v>3429</v>
      </c>
      <c r="J1387" s="3" t="str">
        <f>HYPERLINK("https://www.boe.es/gazeta/dias/1830/04/24/pdfs/GMD-1830-49.pdf#page=1","Abrir facsímil")</f>
        <v>Abrir facsímil</v>
      </c>
      <c r="K1387" s="3" t="s">
        <v>24</v>
      </c>
    </row>
    <row r="1388" spans="1:11" ht="42" customHeight="1">
      <c r="A1388" s="2" t="s">
        <v>3427</v>
      </c>
      <c r="B1388" s="2" t="s">
        <v>3428</v>
      </c>
      <c r="C1388" s="2" t="s">
        <v>36</v>
      </c>
      <c r="D1388" s="2" t="s">
        <v>37</v>
      </c>
      <c r="E1388" s="5" t="s">
        <v>502</v>
      </c>
      <c r="F1388" s="3" t="s">
        <v>503</v>
      </c>
      <c r="G1388" s="3" t="s">
        <v>21</v>
      </c>
      <c r="H1388" s="2" t="s">
        <v>22</v>
      </c>
      <c r="I1388" s="2" t="s">
        <v>3430</v>
      </c>
      <c r="J1388" s="3" t="str">
        <f>HYPERLINK("https://www.boe.es/gazeta/dias/1830/09/18/pdfs/GMD-1830-113.pdf#page=3","Abrir facsímil")</f>
        <v>Abrir facsímil</v>
      </c>
      <c r="K1388" s="3" t="s">
        <v>24</v>
      </c>
    </row>
    <row r="1389" spans="1:11" ht="42" customHeight="1">
      <c r="A1389" s="2" t="s">
        <v>3431</v>
      </c>
      <c r="B1389" s="2" t="s">
        <v>3431</v>
      </c>
      <c r="C1389" s="2" t="s">
        <v>36</v>
      </c>
      <c r="D1389" s="2" t="s">
        <v>37</v>
      </c>
      <c r="E1389" s="5" t="s">
        <v>1062</v>
      </c>
      <c r="F1389" s="3" t="s">
        <v>1063</v>
      </c>
      <c r="G1389" s="3" t="s">
        <v>90</v>
      </c>
      <c r="H1389" s="2" t="s">
        <v>22</v>
      </c>
      <c r="I1389" s="2" t="s">
        <v>3432</v>
      </c>
      <c r="J1389" s="3" t="str">
        <f>HYPERLINK("https://www.boe.es/gazeta/dias/1830/08/14/pdfs/GMD-1830-98.pdf#page=4","Abrir facsímil")</f>
        <v>Abrir facsímil</v>
      </c>
      <c r="K1389" s="3" t="s">
        <v>24</v>
      </c>
    </row>
    <row r="1390" spans="1:11" ht="42" customHeight="1">
      <c r="A1390" s="2" t="s">
        <v>3433</v>
      </c>
      <c r="B1390" s="2" t="s">
        <v>3434</v>
      </c>
      <c r="C1390" s="2" t="s">
        <v>17</v>
      </c>
      <c r="D1390" s="2" t="s">
        <v>18</v>
      </c>
      <c r="E1390" s="5" t="s">
        <v>375</v>
      </c>
      <c r="F1390" s="3" t="s">
        <v>376</v>
      </c>
      <c r="G1390" s="3" t="s">
        <v>21</v>
      </c>
      <c r="H1390" s="2" t="s">
        <v>22</v>
      </c>
      <c r="I1390" s="2" t="s">
        <v>3435</v>
      </c>
      <c r="J1390" s="3" t="str">
        <f>HYPERLINK("https://www.boe.es/gazeta/dias/1830/01/02/pdfs/GMD-1830-1.pdf#page=3","Abrir facsímil")</f>
        <v>Abrir facsímil</v>
      </c>
      <c r="K1390" s="3" t="s">
        <v>24</v>
      </c>
    </row>
    <row r="1391" spans="1:11" ht="42" customHeight="1">
      <c r="A1391" s="2" t="s">
        <v>3436</v>
      </c>
      <c r="B1391" s="2" t="s">
        <v>3437</v>
      </c>
      <c r="C1391" s="2" t="s">
        <v>36</v>
      </c>
      <c r="D1391" s="2" t="s">
        <v>37</v>
      </c>
      <c r="E1391" s="5" t="s">
        <v>491</v>
      </c>
      <c r="F1391" s="3" t="s">
        <v>492</v>
      </c>
      <c r="G1391" s="3" t="s">
        <v>52</v>
      </c>
      <c r="H1391" s="2" t="s">
        <v>22</v>
      </c>
      <c r="I1391" s="2" t="s">
        <v>3438</v>
      </c>
      <c r="J1391" s="3" t="str">
        <f>HYPERLINK("https://www.boe.es/gazeta/dias/1830/11/13/pdfs/GMD-1830-138.pdf#page=1","Abrir facsímil")</f>
        <v>Abrir facsímil</v>
      </c>
      <c r="K1391" s="3" t="s">
        <v>24</v>
      </c>
    </row>
    <row r="1392" spans="1:11" ht="42" customHeight="1">
      <c r="A1392" s="2" t="s">
        <v>3439</v>
      </c>
      <c r="B1392" s="2" t="s">
        <v>3440</v>
      </c>
      <c r="C1392" s="2" t="s">
        <v>68</v>
      </c>
      <c r="D1392" s="2" t="s">
        <v>18</v>
      </c>
      <c r="E1392" s="5" t="s">
        <v>648</v>
      </c>
      <c r="F1392" s="3" t="s">
        <v>649</v>
      </c>
      <c r="G1392" s="3" t="s">
        <v>21</v>
      </c>
      <c r="H1392" s="2" t="s">
        <v>22</v>
      </c>
      <c r="I1392" s="2" t="s">
        <v>3441</v>
      </c>
      <c r="J1392" s="3" t="str">
        <f>HYPERLINK("https://www.boe.es/gazeta/dias/1830/09/11/pdfs/GMD-1830-110.pdf#page=3","Abrir facsímil")</f>
        <v>Abrir facsímil</v>
      </c>
      <c r="K1392" s="3" t="s">
        <v>24</v>
      </c>
    </row>
    <row r="1393" spans="1:11" ht="42" customHeight="1">
      <c r="A1393" s="2" t="s">
        <v>3442</v>
      </c>
      <c r="B1393" s="2" t="s">
        <v>3442</v>
      </c>
      <c r="C1393" s="2" t="s">
        <v>17</v>
      </c>
      <c r="D1393" s="2" t="s">
        <v>18</v>
      </c>
      <c r="E1393" s="5" t="s">
        <v>396</v>
      </c>
      <c r="F1393" s="3" t="s">
        <v>397</v>
      </c>
      <c r="G1393" s="3" t="s">
        <v>30</v>
      </c>
      <c r="H1393" s="2" t="s">
        <v>22</v>
      </c>
      <c r="I1393" s="2" t="s">
        <v>3443</v>
      </c>
      <c r="J1393" s="3" t="str">
        <f>HYPERLINK("https://www.boe.es/gazeta/dias/1830/12/14/pdfs/GMD-1830-152.pdf#page=2","Abrir facsímil")</f>
        <v>Abrir facsímil</v>
      </c>
      <c r="K1393" s="3" t="s">
        <v>24</v>
      </c>
    </row>
    <row r="1394" spans="1:11" ht="42" customHeight="1">
      <c r="A1394" s="2" t="s">
        <v>3444</v>
      </c>
      <c r="B1394" s="2" t="s">
        <v>3444</v>
      </c>
      <c r="C1394" s="2" t="s">
        <v>43</v>
      </c>
      <c r="D1394" s="2" t="s">
        <v>44</v>
      </c>
      <c r="E1394" s="5" t="s">
        <v>117</v>
      </c>
      <c r="F1394" s="3" t="s">
        <v>118</v>
      </c>
      <c r="G1394" s="3" t="s">
        <v>30</v>
      </c>
      <c r="H1394" s="2" t="s">
        <v>22</v>
      </c>
      <c r="I1394" s="2" t="s">
        <v>3445</v>
      </c>
      <c r="J1394" s="3" t="str">
        <f>HYPERLINK("https://www.boe.es/gazeta/dias/1830/12/02/pdfs/GMD-1830-147.pdf#page=2","Abrir facsímil")</f>
        <v>Abrir facsímil</v>
      </c>
      <c r="K1394" s="3" t="s">
        <v>24</v>
      </c>
    </row>
    <row r="1395" spans="1:11" ht="42" customHeight="1">
      <c r="A1395" s="2" t="s">
        <v>3446</v>
      </c>
      <c r="B1395" s="2" t="s">
        <v>3446</v>
      </c>
      <c r="C1395" s="2" t="s">
        <v>43</v>
      </c>
      <c r="D1395" s="2" t="s">
        <v>44</v>
      </c>
      <c r="E1395" s="5" t="s">
        <v>64</v>
      </c>
      <c r="F1395" s="3" t="s">
        <v>65</v>
      </c>
      <c r="G1395" s="3" t="s">
        <v>52</v>
      </c>
      <c r="H1395" s="2" t="s">
        <v>22</v>
      </c>
      <c r="I1395" s="2" t="s">
        <v>3447</v>
      </c>
      <c r="J1395" s="3" t="str">
        <f>HYPERLINK("https://www.boe.es/gazeta/dias/1830/12/09/pdfs/GMD-1830-150.pdf#page=1","Abrir facsímil")</f>
        <v>Abrir facsímil</v>
      </c>
      <c r="K1395" s="3" t="s">
        <v>24</v>
      </c>
    </row>
    <row r="1396" spans="1:11" ht="42" customHeight="1">
      <c r="A1396" s="2" t="s">
        <v>3448</v>
      </c>
      <c r="B1396" s="2" t="s">
        <v>3448</v>
      </c>
      <c r="C1396" s="2" t="s">
        <v>43</v>
      </c>
      <c r="D1396" s="2" t="s">
        <v>44</v>
      </c>
      <c r="E1396" s="5" t="s">
        <v>170</v>
      </c>
      <c r="F1396" s="3" t="s">
        <v>171</v>
      </c>
      <c r="G1396" s="3" t="s">
        <v>30</v>
      </c>
      <c r="H1396" s="2" t="s">
        <v>22</v>
      </c>
      <c r="I1396" s="2" t="s">
        <v>3449</v>
      </c>
      <c r="J1396" s="3" t="str">
        <f>HYPERLINK("https://www.boe.es/gazeta/dias/1830/12/04/pdfs/GMD-1830-148.pdf#page=2","Abrir facsímil")</f>
        <v>Abrir facsímil</v>
      </c>
      <c r="K1396" s="3" t="s">
        <v>24</v>
      </c>
    </row>
    <row r="1397" spans="1:11" ht="42" customHeight="1">
      <c r="A1397" s="2" t="s">
        <v>3450</v>
      </c>
      <c r="B1397" s="2" t="s">
        <v>3451</v>
      </c>
      <c r="C1397" s="2" t="s">
        <v>36</v>
      </c>
      <c r="D1397" s="2" t="s">
        <v>37</v>
      </c>
      <c r="E1397" s="5" t="s">
        <v>594</v>
      </c>
      <c r="F1397" s="3" t="s">
        <v>595</v>
      </c>
      <c r="G1397" s="3" t="s">
        <v>90</v>
      </c>
      <c r="H1397" s="2" t="s">
        <v>22</v>
      </c>
      <c r="I1397" s="2" t="s">
        <v>3452</v>
      </c>
      <c r="J1397" s="3" t="str">
        <f>HYPERLINK("https://www.boe.es/gazeta/dias/1830/10/28/pdfs/GMD-1830-130.pdf#page=4","Abrir facsímil")</f>
        <v>Abrir facsímil</v>
      </c>
      <c r="K1397" s="3" t="s">
        <v>24</v>
      </c>
    </row>
    <row r="1398" spans="1:11" ht="42" customHeight="1">
      <c r="A1398" s="2" t="s">
        <v>3453</v>
      </c>
      <c r="B1398" s="2" t="s">
        <v>3454</v>
      </c>
      <c r="C1398" s="2" t="s">
        <v>27</v>
      </c>
      <c r="D1398" s="2" t="s">
        <v>18</v>
      </c>
      <c r="E1398" s="5" t="s">
        <v>708</v>
      </c>
      <c r="F1398" s="3" t="s">
        <v>709</v>
      </c>
      <c r="G1398" s="3" t="s">
        <v>1961</v>
      </c>
      <c r="H1398" s="2" t="s">
        <v>22</v>
      </c>
      <c r="I1398" s="2" t="s">
        <v>3455</v>
      </c>
      <c r="J1398" s="3" t="str">
        <f>HYPERLINK("https://www.boe.es/gazeta/dias/1830/09/28/pdfs/GMD-1830-117.pdf#page=4","Abrir facsímil")</f>
        <v>Abrir facsímil</v>
      </c>
      <c r="K1398" s="3" t="s">
        <v>24</v>
      </c>
    </row>
    <row r="1399" spans="1:11" ht="42" customHeight="1">
      <c r="A1399" s="2" t="s">
        <v>3456</v>
      </c>
      <c r="B1399" s="2" t="s">
        <v>3457</v>
      </c>
      <c r="C1399" s="2" t="s">
        <v>36</v>
      </c>
      <c r="D1399" s="2" t="s">
        <v>37</v>
      </c>
      <c r="E1399" s="5" t="s">
        <v>383</v>
      </c>
      <c r="F1399" s="3" t="s">
        <v>384</v>
      </c>
      <c r="G1399" s="3" t="s">
        <v>90</v>
      </c>
      <c r="H1399" s="2" t="s">
        <v>22</v>
      </c>
      <c r="I1399" s="2" t="s">
        <v>3458</v>
      </c>
      <c r="J1399" s="3" t="str">
        <f>HYPERLINK("https://www.boe.es/gazeta/dias/1830/06/12/pdfs/GMD-1830-71.pdf#page=4","Abrir facsímil")</f>
        <v>Abrir facsímil</v>
      </c>
      <c r="K1399" s="3" t="s">
        <v>24</v>
      </c>
    </row>
    <row r="1400" spans="1:11" ht="42" customHeight="1">
      <c r="A1400" s="2" t="s">
        <v>3459</v>
      </c>
      <c r="B1400" s="2" t="s">
        <v>3460</v>
      </c>
      <c r="C1400" s="2" t="s">
        <v>36</v>
      </c>
      <c r="D1400" s="2" t="s">
        <v>37</v>
      </c>
      <c r="E1400" s="5" t="s">
        <v>320</v>
      </c>
      <c r="F1400" s="3" t="s">
        <v>321</v>
      </c>
      <c r="G1400" s="3" t="s">
        <v>52</v>
      </c>
      <c r="H1400" s="2" t="s">
        <v>22</v>
      </c>
      <c r="I1400" s="2" t="s">
        <v>3461</v>
      </c>
      <c r="J1400" s="3" t="str">
        <f>HYPERLINK("https://www.boe.es/gazeta/dias/1830/03/09/pdfs/GMD-1830-29.pdf#page=1","Abrir facsímil")</f>
        <v>Abrir facsímil</v>
      </c>
      <c r="K1400" s="3" t="s">
        <v>24</v>
      </c>
    </row>
    <row r="1401" spans="1:11" ht="42" customHeight="1">
      <c r="A1401" s="2" t="s">
        <v>3462</v>
      </c>
      <c r="B1401" s="2" t="s">
        <v>3463</v>
      </c>
      <c r="C1401" s="2" t="s">
        <v>43</v>
      </c>
      <c r="D1401" s="2" t="s">
        <v>44</v>
      </c>
      <c r="E1401" s="5" t="s">
        <v>648</v>
      </c>
      <c r="F1401" s="3" t="s">
        <v>649</v>
      </c>
      <c r="G1401" s="3" t="s">
        <v>90</v>
      </c>
      <c r="H1401" s="2" t="s">
        <v>22</v>
      </c>
      <c r="I1401" s="2" t="s">
        <v>3464</v>
      </c>
      <c r="J1401" s="3" t="str">
        <f>HYPERLINK("https://www.boe.es/gazeta/dias/1830/09/11/pdfs/GMD-1830-110.pdf#page=4","Abrir facsímil")</f>
        <v>Abrir facsímil</v>
      </c>
      <c r="K1401" s="3" t="s">
        <v>24</v>
      </c>
    </row>
    <row r="1402" spans="1:11" ht="42" customHeight="1">
      <c r="A1402" s="2" t="s">
        <v>3465</v>
      </c>
      <c r="B1402" s="2" t="s">
        <v>3466</v>
      </c>
      <c r="C1402" s="2" t="s">
        <v>55</v>
      </c>
      <c r="D1402" s="2" t="s">
        <v>18</v>
      </c>
      <c r="E1402" s="5" t="s">
        <v>969</v>
      </c>
      <c r="F1402" s="3" t="s">
        <v>970</v>
      </c>
      <c r="G1402" s="3" t="s">
        <v>90</v>
      </c>
      <c r="H1402" s="2" t="s">
        <v>22</v>
      </c>
      <c r="I1402" s="2" t="s">
        <v>3467</v>
      </c>
      <c r="J1402" s="3" t="str">
        <f>HYPERLINK("https://www.boe.es/gazeta/dias/1830/10/12/pdfs/GMD-1830-123.pdf#page=4","Abrir facsímil")</f>
        <v>Abrir facsímil</v>
      </c>
      <c r="K1402" s="3" t="s">
        <v>24</v>
      </c>
    </row>
    <row r="1403" spans="1:11" ht="42" customHeight="1">
      <c r="A1403" s="2" t="s">
        <v>3468</v>
      </c>
      <c r="B1403" s="2" t="s">
        <v>3469</v>
      </c>
      <c r="C1403" s="2" t="s">
        <v>36</v>
      </c>
      <c r="D1403" s="2" t="s">
        <v>37</v>
      </c>
      <c r="E1403" s="5" t="s">
        <v>149</v>
      </c>
      <c r="F1403" s="3" t="s">
        <v>150</v>
      </c>
      <c r="G1403" s="3" t="s">
        <v>21</v>
      </c>
      <c r="H1403" s="2" t="s">
        <v>22</v>
      </c>
      <c r="I1403" s="2" t="s">
        <v>3470</v>
      </c>
      <c r="J1403" s="3" t="str">
        <f>HYPERLINK("https://www.boe.es/gazeta/dias/1830/01/07/pdfs/GMD-1830-3.pdf#page=3","Abrir facsímil")</f>
        <v>Abrir facsímil</v>
      </c>
      <c r="K1403" s="3" t="s">
        <v>24</v>
      </c>
    </row>
    <row r="1404" spans="1:11" ht="42" customHeight="1">
      <c r="A1404" s="2" t="s">
        <v>3471</v>
      </c>
      <c r="B1404" s="2" t="s">
        <v>3471</v>
      </c>
      <c r="C1404" s="2" t="s">
        <v>17</v>
      </c>
      <c r="D1404" s="2" t="s">
        <v>18</v>
      </c>
      <c r="E1404" s="5" t="s">
        <v>969</v>
      </c>
      <c r="F1404" s="3" t="s">
        <v>970</v>
      </c>
      <c r="G1404" s="3" t="s">
        <v>90</v>
      </c>
      <c r="H1404" s="2" t="s">
        <v>22</v>
      </c>
      <c r="I1404" s="2" t="s">
        <v>3472</v>
      </c>
      <c r="J1404" s="3" t="str">
        <f>HYPERLINK("https://www.boe.es/gazeta/dias/1830/10/12/pdfs/GMD-1830-123.pdf#page=4","Abrir facsímil")</f>
        <v>Abrir facsímil</v>
      </c>
      <c r="K1404" s="3" t="s">
        <v>24</v>
      </c>
    </row>
    <row r="1405" spans="1:11" ht="42" customHeight="1">
      <c r="A1405" s="2" t="s">
        <v>3471</v>
      </c>
      <c r="B1405" s="2" t="s">
        <v>3471</v>
      </c>
      <c r="C1405" s="2" t="s">
        <v>17</v>
      </c>
      <c r="D1405" s="2" t="s">
        <v>18</v>
      </c>
      <c r="E1405" s="5" t="s">
        <v>370</v>
      </c>
      <c r="F1405" s="3" t="s">
        <v>371</v>
      </c>
      <c r="G1405" s="3" t="s">
        <v>90</v>
      </c>
      <c r="H1405" s="2" t="s">
        <v>22</v>
      </c>
      <c r="I1405" s="2" t="s">
        <v>3473</v>
      </c>
      <c r="J1405" s="3" t="str">
        <f>HYPERLINK("https://www.boe.es/gazeta/dias/1830/10/14/pdfs/GMD-1830-124.pdf#page=4","Abrir facsímil")</f>
        <v>Abrir facsímil</v>
      </c>
      <c r="K1405" s="3" t="s">
        <v>24</v>
      </c>
    </row>
    <row r="1406" spans="1:11" ht="42" customHeight="1">
      <c r="A1406" s="2" t="s">
        <v>3474</v>
      </c>
      <c r="B1406" s="2" t="s">
        <v>3474</v>
      </c>
      <c r="C1406" s="2" t="s">
        <v>17</v>
      </c>
      <c r="D1406" s="2" t="s">
        <v>18</v>
      </c>
      <c r="E1406" s="5" t="s">
        <v>772</v>
      </c>
      <c r="F1406" s="3" t="s">
        <v>773</v>
      </c>
      <c r="G1406" s="3" t="s">
        <v>90</v>
      </c>
      <c r="H1406" s="2" t="s">
        <v>22</v>
      </c>
      <c r="I1406" s="2" t="s">
        <v>3475</v>
      </c>
      <c r="J1406" s="3" t="str">
        <f>HYPERLINK("https://www.boe.es/gazeta/dias/1830/12/25/pdfs/GMD-1830-157.pdf#page=4","Abrir facsímil")</f>
        <v>Abrir facsímil</v>
      </c>
      <c r="K1406" s="3" t="s">
        <v>24</v>
      </c>
    </row>
    <row r="1407" spans="1:11" ht="42" customHeight="1">
      <c r="A1407" s="2" t="s">
        <v>3476</v>
      </c>
      <c r="B1407" s="2" t="s">
        <v>3476</v>
      </c>
      <c r="C1407" s="2" t="s">
        <v>36</v>
      </c>
      <c r="D1407" s="2" t="s">
        <v>37</v>
      </c>
      <c r="E1407" s="5" t="s">
        <v>446</v>
      </c>
      <c r="F1407" s="3" t="s">
        <v>447</v>
      </c>
      <c r="G1407" s="3" t="s">
        <v>2239</v>
      </c>
      <c r="H1407" s="2" t="s">
        <v>22</v>
      </c>
      <c r="I1407" s="2" t="s">
        <v>3477</v>
      </c>
      <c r="J1407" s="3" t="str">
        <f>HYPERLINK("https://www.boe.es/gazeta/dias/1830/09/21/pdfs/GMD-1830-114.pdf#page=2","Abrir facsímil")</f>
        <v>Abrir facsímil</v>
      </c>
      <c r="K1407" s="3" t="s">
        <v>24</v>
      </c>
    </row>
    <row r="1408" spans="1:11" ht="42" customHeight="1">
      <c r="A1408" s="2" t="s">
        <v>3478</v>
      </c>
      <c r="B1408" s="2" t="s">
        <v>3478</v>
      </c>
      <c r="C1408" s="2" t="s">
        <v>36</v>
      </c>
      <c r="D1408" s="2" t="s">
        <v>37</v>
      </c>
      <c r="E1408" s="5" t="s">
        <v>446</v>
      </c>
      <c r="F1408" s="3" t="s">
        <v>447</v>
      </c>
      <c r="G1408" s="3" t="s">
        <v>2239</v>
      </c>
      <c r="H1408" s="2" t="s">
        <v>22</v>
      </c>
      <c r="I1408" s="2" t="s">
        <v>3479</v>
      </c>
      <c r="J1408" s="3" t="str">
        <f>HYPERLINK("https://www.boe.es/gazeta/dias/1830/09/21/pdfs/GMD-1830-114.pdf#page=2","Abrir facsímil")</f>
        <v>Abrir facsímil</v>
      </c>
      <c r="K1408" s="3" t="s">
        <v>24</v>
      </c>
    </row>
    <row r="1409" spans="1:11" ht="42" customHeight="1">
      <c r="A1409" s="2" t="s">
        <v>3480</v>
      </c>
      <c r="B1409" s="2" t="s">
        <v>3480</v>
      </c>
      <c r="C1409" s="2" t="s">
        <v>43</v>
      </c>
      <c r="D1409" s="2" t="s">
        <v>44</v>
      </c>
      <c r="E1409" s="5" t="s">
        <v>305</v>
      </c>
      <c r="F1409" s="3" t="s">
        <v>306</v>
      </c>
      <c r="G1409" s="3" t="s">
        <v>90</v>
      </c>
      <c r="H1409" s="2" t="s">
        <v>22</v>
      </c>
      <c r="I1409" s="2" t="s">
        <v>3481</v>
      </c>
      <c r="J1409" s="3" t="str">
        <f>HYPERLINK("https://www.boe.es/gazeta/dias/1830/04/24/pdfs/GMD-1830-49.pdf#page=4","Abrir facsímil")</f>
        <v>Abrir facsímil</v>
      </c>
      <c r="K1409" s="3" t="s">
        <v>24</v>
      </c>
    </row>
    <row r="1410" spans="1:11" ht="42" customHeight="1">
      <c r="A1410" s="2" t="s">
        <v>3482</v>
      </c>
      <c r="B1410" s="2" t="s">
        <v>3482</v>
      </c>
      <c r="C1410" s="2" t="s">
        <v>36</v>
      </c>
      <c r="D1410" s="2" t="s">
        <v>37</v>
      </c>
      <c r="E1410" s="5" t="s">
        <v>733</v>
      </c>
      <c r="F1410" s="3" t="s">
        <v>734</v>
      </c>
      <c r="G1410" s="3" t="s">
        <v>1556</v>
      </c>
      <c r="H1410" s="2" t="s">
        <v>22</v>
      </c>
      <c r="I1410" s="2" t="s">
        <v>3483</v>
      </c>
      <c r="J1410" s="3" t="str">
        <f>HYPERLINK("https://www.boe.es/gazeta/dias/1830/10/30/pdfs/GMD-1830-131.pdf#page=3","Abrir facsímil")</f>
        <v>Abrir facsímil</v>
      </c>
      <c r="K1410" s="3" t="s">
        <v>24</v>
      </c>
    </row>
    <row r="1411" spans="1:11" ht="42" customHeight="1">
      <c r="A1411" s="2" t="s">
        <v>3484</v>
      </c>
      <c r="B1411" s="2" t="s">
        <v>3484</v>
      </c>
      <c r="C1411" s="2" t="s">
        <v>36</v>
      </c>
      <c r="D1411" s="2" t="s">
        <v>37</v>
      </c>
      <c r="E1411" s="5" t="s">
        <v>502</v>
      </c>
      <c r="F1411" s="3" t="s">
        <v>503</v>
      </c>
      <c r="G1411" s="3" t="s">
        <v>21</v>
      </c>
      <c r="H1411" s="2" t="s">
        <v>22</v>
      </c>
      <c r="I1411" s="2" t="s">
        <v>3485</v>
      </c>
      <c r="J1411" s="3" t="str">
        <f>HYPERLINK("https://www.boe.es/gazeta/dias/1830/09/18/pdfs/GMD-1830-113.pdf#page=3","Abrir facsímil")</f>
        <v>Abrir facsímil</v>
      </c>
      <c r="K1411" s="3" t="s">
        <v>24</v>
      </c>
    </row>
    <row r="1412" spans="1:11" ht="42" customHeight="1">
      <c r="A1412" s="2" t="s">
        <v>3486</v>
      </c>
      <c r="B1412" s="2" t="s">
        <v>3486</v>
      </c>
      <c r="C1412" s="2" t="s">
        <v>17</v>
      </c>
      <c r="D1412" s="2" t="s">
        <v>18</v>
      </c>
      <c r="E1412" s="5" t="s">
        <v>502</v>
      </c>
      <c r="F1412" s="3" t="s">
        <v>503</v>
      </c>
      <c r="G1412" s="3" t="s">
        <v>21</v>
      </c>
      <c r="H1412" s="2" t="s">
        <v>22</v>
      </c>
      <c r="I1412" s="2" t="s">
        <v>3487</v>
      </c>
      <c r="J1412" s="3" t="str">
        <f>HYPERLINK("https://www.boe.es/gazeta/dias/1830/09/18/pdfs/GMD-1830-113.pdf#page=3","Abrir facsímil")</f>
        <v>Abrir facsímil</v>
      </c>
      <c r="K1412" s="3" t="s">
        <v>24</v>
      </c>
    </row>
    <row r="1413" spans="1:11" ht="42" customHeight="1">
      <c r="A1413" s="2" t="s">
        <v>3488</v>
      </c>
      <c r="B1413" s="2" t="s">
        <v>3488</v>
      </c>
      <c r="C1413" s="2" t="s">
        <v>36</v>
      </c>
      <c r="D1413" s="2" t="s">
        <v>37</v>
      </c>
      <c r="E1413" s="5" t="s">
        <v>117</v>
      </c>
      <c r="F1413" s="3" t="s">
        <v>118</v>
      </c>
      <c r="G1413" s="3" t="s">
        <v>52</v>
      </c>
      <c r="H1413" s="2" t="s">
        <v>22</v>
      </c>
      <c r="I1413" s="2" t="s">
        <v>3489</v>
      </c>
      <c r="J1413" s="3" t="str">
        <f>HYPERLINK("https://www.boe.es/gazeta/dias/1830/12/02/pdfs/GMD-1830-147.pdf#page=1","Abrir facsímil")</f>
        <v>Abrir facsímil</v>
      </c>
      <c r="K1413" s="3" t="s">
        <v>24</v>
      </c>
    </row>
    <row r="1414" spans="1:11" ht="42" customHeight="1">
      <c r="A1414" s="2" t="s">
        <v>3490</v>
      </c>
      <c r="B1414" s="2" t="s">
        <v>3491</v>
      </c>
      <c r="C1414" s="2" t="s">
        <v>84</v>
      </c>
      <c r="D1414" s="2" t="s">
        <v>18</v>
      </c>
      <c r="E1414" s="5" t="s">
        <v>487</v>
      </c>
      <c r="F1414" s="3" t="s">
        <v>488</v>
      </c>
      <c r="G1414" s="3" t="s">
        <v>21</v>
      </c>
      <c r="H1414" s="2" t="s">
        <v>22</v>
      </c>
      <c r="I1414" s="2" t="s">
        <v>3492</v>
      </c>
      <c r="J1414" s="3" t="str">
        <f>HYPERLINK("https://www.boe.es/gazeta/dias/1830/03/18/pdfs/GMD-1830-33.pdf#page=3","Abrir facsímil")</f>
        <v>Abrir facsímil</v>
      </c>
      <c r="K1414" s="3" t="s">
        <v>24</v>
      </c>
    </row>
    <row r="1415" spans="1:11" ht="42" customHeight="1">
      <c r="A1415" s="2" t="s">
        <v>3493</v>
      </c>
      <c r="B1415" s="2" t="s">
        <v>3494</v>
      </c>
      <c r="C1415" s="2" t="s">
        <v>43</v>
      </c>
      <c r="D1415" s="2" t="s">
        <v>44</v>
      </c>
      <c r="E1415" s="5" t="s">
        <v>45</v>
      </c>
      <c r="F1415" s="3" t="s">
        <v>46</v>
      </c>
      <c r="G1415" s="3" t="s">
        <v>30</v>
      </c>
      <c r="H1415" s="2" t="s">
        <v>22</v>
      </c>
      <c r="I1415" s="2" t="s">
        <v>3495</v>
      </c>
      <c r="J1415" s="3" t="str">
        <f>HYPERLINK("https://www.boe.es/gazeta/dias/1830/01/05/pdfs/GMD-1830-2.pdf#page=2","Abrir facsímil")</f>
        <v>Abrir facsímil</v>
      </c>
      <c r="K1415" s="3" t="s">
        <v>24</v>
      </c>
    </row>
    <row r="1416" spans="1:11" ht="42" customHeight="1">
      <c r="A1416" s="2" t="s">
        <v>3496</v>
      </c>
      <c r="B1416" s="2" t="s">
        <v>3497</v>
      </c>
      <c r="C1416" s="2" t="s">
        <v>43</v>
      </c>
      <c r="D1416" s="2" t="s">
        <v>44</v>
      </c>
      <c r="E1416" s="5" t="s">
        <v>329</v>
      </c>
      <c r="F1416" s="3" t="s">
        <v>330</v>
      </c>
      <c r="G1416" s="3" t="s">
        <v>331</v>
      </c>
      <c r="H1416" s="2" t="s">
        <v>31</v>
      </c>
      <c r="I1416" s="2" t="s">
        <v>3498</v>
      </c>
      <c r="J1416" s="3" t="str">
        <f>HYPERLINK("https://www.boe.es/gazeta/dias/1830/01/14/pdfs/GMD-1830-6.pdf#page=4","Abrir facsímil")</f>
        <v>Abrir facsímil</v>
      </c>
      <c r="K1416" s="3" t="s">
        <v>33</v>
      </c>
    </row>
    <row r="1417" spans="1:11" ht="42" customHeight="1">
      <c r="A1417" s="2" t="s">
        <v>3499</v>
      </c>
      <c r="B1417" s="2" t="s">
        <v>3500</v>
      </c>
      <c r="C1417" s="2" t="s">
        <v>17</v>
      </c>
      <c r="D1417" s="2" t="s">
        <v>18</v>
      </c>
      <c r="E1417" s="5" t="s">
        <v>570</v>
      </c>
      <c r="F1417" s="3" t="s">
        <v>571</v>
      </c>
      <c r="G1417" s="3" t="s">
        <v>1998</v>
      </c>
      <c r="H1417" s="2" t="s">
        <v>22</v>
      </c>
      <c r="I1417" s="2" t="s">
        <v>3501</v>
      </c>
      <c r="J1417" s="3" t="str">
        <f>HYPERLINK("https://www.boe.es/gazeta/dias/1830/07/10/pdfs/GMD-1830-83.pdf#page=3","Abrir facsímil")</f>
        <v>Abrir facsímil</v>
      </c>
      <c r="K1417" s="3" t="s">
        <v>24</v>
      </c>
    </row>
    <row r="1418" spans="1:11" ht="42" customHeight="1">
      <c r="A1418" s="2" t="s">
        <v>3502</v>
      </c>
      <c r="B1418" s="2" t="s">
        <v>3503</v>
      </c>
      <c r="C1418" s="2" t="s">
        <v>109</v>
      </c>
      <c r="D1418" s="2" t="s">
        <v>18</v>
      </c>
      <c r="E1418" s="5" t="s">
        <v>687</v>
      </c>
      <c r="F1418" s="3" t="s">
        <v>688</v>
      </c>
      <c r="G1418" s="3" t="s">
        <v>90</v>
      </c>
      <c r="H1418" s="2" t="s">
        <v>31</v>
      </c>
      <c r="I1418" s="2" t="s">
        <v>3504</v>
      </c>
      <c r="J1418" s="3" t="str">
        <f>HYPERLINK("https://www.boe.es/gazeta/dias/1830/06/10/pdfs/GMD-1830-70.pdf#page=4","Abrir facsímil")</f>
        <v>Abrir facsímil</v>
      </c>
      <c r="K1418" s="3" t="s">
        <v>33</v>
      </c>
    </row>
    <row r="1419" spans="1:11" ht="42" customHeight="1">
      <c r="A1419" s="2" t="s">
        <v>3505</v>
      </c>
      <c r="B1419" s="2" t="s">
        <v>3506</v>
      </c>
      <c r="C1419" s="2" t="s">
        <v>36</v>
      </c>
      <c r="D1419" s="2" t="s">
        <v>37</v>
      </c>
      <c r="E1419" s="5" t="s">
        <v>77</v>
      </c>
      <c r="F1419" s="3" t="s">
        <v>78</v>
      </c>
      <c r="G1419" s="3" t="s">
        <v>21</v>
      </c>
      <c r="H1419" s="2" t="s">
        <v>31</v>
      </c>
      <c r="I1419" s="2" t="s">
        <v>3507</v>
      </c>
      <c r="J1419" s="3" t="str">
        <f>HYPERLINK("https://www.boe.es/gazeta/dias/1830/01/09/pdfs/GMD-1830-4.pdf#page=3","Abrir facsímil")</f>
        <v>Abrir facsímil</v>
      </c>
      <c r="K1419" s="3" t="s">
        <v>33</v>
      </c>
    </row>
    <row r="1420" spans="1:11" ht="42" customHeight="1">
      <c r="A1420" s="2" t="s">
        <v>3508</v>
      </c>
      <c r="B1420" s="2" t="s">
        <v>3509</v>
      </c>
      <c r="C1420" s="2" t="s">
        <v>36</v>
      </c>
      <c r="D1420" s="2" t="s">
        <v>37</v>
      </c>
      <c r="E1420" s="5" t="s">
        <v>38</v>
      </c>
      <c r="F1420" s="3" t="s">
        <v>39</v>
      </c>
      <c r="G1420" s="3" t="s">
        <v>21</v>
      </c>
      <c r="H1420" s="2" t="s">
        <v>31</v>
      </c>
      <c r="I1420" s="2" t="s">
        <v>3510</v>
      </c>
      <c r="J1420" s="3" t="str">
        <f>HYPERLINK("https://www.boe.es/gazeta/dias/1830/06/17/pdfs/GMD-1830-73.pdf#page=3","Abrir facsímil")</f>
        <v>Abrir facsímil</v>
      </c>
      <c r="K1420" s="3" t="s">
        <v>33</v>
      </c>
    </row>
    <row r="1421" spans="1:11" ht="42" customHeight="1">
      <c r="A1421" s="2" t="s">
        <v>3511</v>
      </c>
      <c r="B1421" s="2" t="s">
        <v>3512</v>
      </c>
      <c r="C1421" s="2" t="s">
        <v>17</v>
      </c>
      <c r="D1421" s="2" t="s">
        <v>18</v>
      </c>
      <c r="E1421" s="5" t="s">
        <v>375</v>
      </c>
      <c r="F1421" s="3" t="s">
        <v>376</v>
      </c>
      <c r="G1421" s="3" t="s">
        <v>21</v>
      </c>
      <c r="H1421" s="2" t="s">
        <v>22</v>
      </c>
      <c r="I1421" s="2" t="s">
        <v>3513</v>
      </c>
      <c r="J1421" s="3" t="str">
        <f>HYPERLINK("https://www.boe.es/gazeta/dias/1830/01/02/pdfs/GMD-1830-1.pdf#page=3","Abrir facsímil")</f>
        <v>Abrir facsímil</v>
      </c>
      <c r="K1421" s="3" t="s">
        <v>24</v>
      </c>
    </row>
    <row r="1422" spans="1:11" ht="42" customHeight="1">
      <c r="A1422" s="2" t="s">
        <v>3514</v>
      </c>
      <c r="B1422" s="2" t="s">
        <v>3515</v>
      </c>
      <c r="C1422" s="2" t="s">
        <v>43</v>
      </c>
      <c r="D1422" s="2" t="s">
        <v>44</v>
      </c>
      <c r="E1422" s="5" t="s">
        <v>364</v>
      </c>
      <c r="F1422" s="3" t="s">
        <v>365</v>
      </c>
      <c r="G1422" s="3" t="s">
        <v>90</v>
      </c>
      <c r="H1422" s="2" t="s">
        <v>22</v>
      </c>
      <c r="I1422" s="2" t="s">
        <v>3516</v>
      </c>
      <c r="J1422" s="3" t="str">
        <f>HYPERLINK("https://www.boe.es/gazeta/dias/1830/08/26/pdfs/GMD-1830-103.pdf#page=4","Abrir facsímil")</f>
        <v>Abrir facsímil</v>
      </c>
      <c r="K1422" s="3" t="s">
        <v>24</v>
      </c>
    </row>
    <row r="1423" spans="1:11" ht="42" customHeight="1">
      <c r="A1423" s="2" t="s">
        <v>3517</v>
      </c>
      <c r="B1423" s="2" t="s">
        <v>3518</v>
      </c>
      <c r="C1423" s="2" t="s">
        <v>17</v>
      </c>
      <c r="D1423" s="2" t="s">
        <v>18</v>
      </c>
      <c r="E1423" s="5" t="s">
        <v>1363</v>
      </c>
      <c r="F1423" s="3" t="s">
        <v>1364</v>
      </c>
      <c r="G1423" s="3" t="s">
        <v>90</v>
      </c>
      <c r="H1423" s="2" t="s">
        <v>31</v>
      </c>
      <c r="I1423" s="2" t="s">
        <v>3519</v>
      </c>
      <c r="J1423" s="3" t="str">
        <f>HYPERLINK("https://www.boe.es/gazeta/dias/1830/08/31/pdfs/GMD-1830-105.pdf#page=4","Abrir facsímil")</f>
        <v>Abrir facsímil</v>
      </c>
      <c r="K1423" s="3" t="s">
        <v>33</v>
      </c>
    </row>
    <row r="1424" spans="1:11" ht="42" customHeight="1">
      <c r="A1424" s="2" t="s">
        <v>3520</v>
      </c>
      <c r="B1424" s="2" t="s">
        <v>3521</v>
      </c>
      <c r="C1424" s="2" t="s">
        <v>17</v>
      </c>
      <c r="D1424" s="2" t="s">
        <v>18</v>
      </c>
      <c r="E1424" s="5" t="s">
        <v>1363</v>
      </c>
      <c r="F1424" s="3" t="s">
        <v>1364</v>
      </c>
      <c r="G1424" s="3" t="s">
        <v>90</v>
      </c>
      <c r="H1424" s="2" t="s">
        <v>31</v>
      </c>
      <c r="I1424" s="2" t="s">
        <v>3522</v>
      </c>
      <c r="J1424" s="3" t="str">
        <f>HYPERLINK("https://www.boe.es/gazeta/dias/1830/08/31/pdfs/GMD-1830-105.pdf#page=4","Abrir facsímil")</f>
        <v>Abrir facsímil</v>
      </c>
      <c r="K1424" s="3" t="s">
        <v>33</v>
      </c>
    </row>
    <row r="1425" spans="1:11" ht="42" customHeight="1">
      <c r="A1425" s="2" t="s">
        <v>3523</v>
      </c>
      <c r="B1425" s="2" t="s">
        <v>3524</v>
      </c>
      <c r="C1425" s="2" t="s">
        <v>36</v>
      </c>
      <c r="D1425" s="2" t="s">
        <v>37</v>
      </c>
      <c r="E1425" s="5" t="s">
        <v>733</v>
      </c>
      <c r="F1425" s="3" t="s">
        <v>734</v>
      </c>
      <c r="G1425" s="3" t="s">
        <v>52</v>
      </c>
      <c r="H1425" s="2" t="s">
        <v>22</v>
      </c>
      <c r="I1425" s="2" t="s">
        <v>3525</v>
      </c>
      <c r="J1425" s="3" t="str">
        <f>HYPERLINK("https://www.boe.es/gazeta/dias/1830/10/30/pdfs/GMD-1830-131.pdf#page=1","Abrir facsímil")</f>
        <v>Abrir facsímil</v>
      </c>
      <c r="K1425" s="3" t="s">
        <v>24</v>
      </c>
    </row>
    <row r="1426" spans="1:11" ht="42" customHeight="1">
      <c r="A1426" s="2" t="s">
        <v>3526</v>
      </c>
      <c r="B1426" s="2" t="s">
        <v>3526</v>
      </c>
      <c r="C1426" s="2" t="s">
        <v>55</v>
      </c>
      <c r="D1426" s="2" t="s">
        <v>18</v>
      </c>
      <c r="E1426" s="5" t="s">
        <v>69</v>
      </c>
      <c r="F1426" s="3" t="s">
        <v>70</v>
      </c>
      <c r="G1426" s="3" t="s">
        <v>1749</v>
      </c>
      <c r="H1426" s="2" t="s">
        <v>22</v>
      </c>
      <c r="I1426" s="2" t="s">
        <v>3527</v>
      </c>
      <c r="J1426" s="3" t="str">
        <f>HYPERLINK("https://www.boe.es/gazeta/dias/1830/10/16/pdfs/GMD-1830-125.pdf#page=2","Abrir facsímil")</f>
        <v>Abrir facsímil</v>
      </c>
      <c r="K1426" s="3" t="s">
        <v>24</v>
      </c>
    </row>
    <row r="1427" spans="1:11" ht="42" customHeight="1">
      <c r="A1427" s="2" t="s">
        <v>3528</v>
      </c>
      <c r="B1427" s="2" t="s">
        <v>3528</v>
      </c>
      <c r="C1427" s="2" t="s">
        <v>36</v>
      </c>
      <c r="D1427" s="2" t="s">
        <v>37</v>
      </c>
      <c r="E1427" s="5" t="s">
        <v>69</v>
      </c>
      <c r="F1427" s="3" t="s">
        <v>70</v>
      </c>
      <c r="G1427" s="3" t="s">
        <v>90</v>
      </c>
      <c r="H1427" s="2" t="s">
        <v>22</v>
      </c>
      <c r="I1427" s="2" t="s">
        <v>3529</v>
      </c>
      <c r="J1427" s="3" t="str">
        <f>HYPERLINK("https://www.boe.es/gazeta/dias/1830/10/16/pdfs/GMD-1830-125.pdf#page=4","Abrir facsímil")</f>
        <v>Abrir facsímil</v>
      </c>
      <c r="K1427" s="3" t="s">
        <v>24</v>
      </c>
    </row>
    <row r="1428" spans="1:11" ht="42" customHeight="1">
      <c r="A1428" s="2" t="s">
        <v>3530</v>
      </c>
      <c r="B1428" s="2" t="s">
        <v>3530</v>
      </c>
      <c r="C1428" s="2" t="s">
        <v>84</v>
      </c>
      <c r="D1428" s="2" t="s">
        <v>18</v>
      </c>
      <c r="E1428" s="5" t="s">
        <v>1433</v>
      </c>
      <c r="F1428" s="3" t="s">
        <v>1434</v>
      </c>
      <c r="G1428" s="3" t="s">
        <v>90</v>
      </c>
      <c r="H1428" s="2" t="s">
        <v>22</v>
      </c>
      <c r="I1428" s="2" t="s">
        <v>3531</v>
      </c>
      <c r="J1428" s="3" t="str">
        <f>HYPERLINK("https://www.boe.es/gazeta/dias/1830/04/20/pdfs/GMD-1830-47.pdf#page=4","Abrir facsímil")</f>
        <v>Abrir facsímil</v>
      </c>
      <c r="K1428" s="3" t="s">
        <v>24</v>
      </c>
    </row>
    <row r="1429" spans="1:11" ht="42" customHeight="1">
      <c r="A1429" s="2" t="s">
        <v>3530</v>
      </c>
      <c r="B1429" s="2" t="s">
        <v>3530</v>
      </c>
      <c r="C1429" s="2" t="s">
        <v>17</v>
      </c>
      <c r="D1429" s="2" t="s">
        <v>18</v>
      </c>
      <c r="E1429" s="5" t="s">
        <v>1242</v>
      </c>
      <c r="F1429" s="3" t="s">
        <v>1243</v>
      </c>
      <c r="G1429" s="3" t="s">
        <v>21</v>
      </c>
      <c r="H1429" s="2" t="s">
        <v>22</v>
      </c>
      <c r="I1429" s="2" t="s">
        <v>3532</v>
      </c>
      <c r="J1429" s="3" t="str">
        <f>HYPERLINK("https://www.boe.es/gazeta/dias/1830/05/20/pdfs/GMD-1830-61.pdf#page=3","Abrir facsímil")</f>
        <v>Abrir facsímil</v>
      </c>
      <c r="K1429" s="3" t="s">
        <v>24</v>
      </c>
    </row>
    <row r="1430" spans="1:11" ht="42" customHeight="1">
      <c r="A1430" s="2" t="s">
        <v>3530</v>
      </c>
      <c r="B1430" s="2" t="s">
        <v>3530</v>
      </c>
      <c r="C1430" s="2" t="s">
        <v>36</v>
      </c>
      <c r="D1430" s="2" t="s">
        <v>37</v>
      </c>
      <c r="E1430" s="5" t="s">
        <v>687</v>
      </c>
      <c r="F1430" s="3" t="s">
        <v>688</v>
      </c>
      <c r="G1430" s="3" t="s">
        <v>21</v>
      </c>
      <c r="H1430" s="2" t="s">
        <v>22</v>
      </c>
      <c r="I1430" s="2" t="s">
        <v>3533</v>
      </c>
      <c r="J1430" s="3" t="str">
        <f>HYPERLINK("https://www.boe.es/gazeta/dias/1830/06/10/pdfs/GMD-1830-70.pdf#page=3","Abrir facsímil")</f>
        <v>Abrir facsímil</v>
      </c>
      <c r="K1430" s="3" t="s">
        <v>24</v>
      </c>
    </row>
    <row r="1431" spans="1:11" ht="42" customHeight="1">
      <c r="A1431" s="2" t="s">
        <v>3534</v>
      </c>
      <c r="B1431" s="2" t="s">
        <v>3534</v>
      </c>
      <c r="C1431" s="2" t="s">
        <v>68</v>
      </c>
      <c r="D1431" s="2" t="s">
        <v>18</v>
      </c>
      <c r="E1431" s="5" t="s">
        <v>1242</v>
      </c>
      <c r="F1431" s="3" t="s">
        <v>1243</v>
      </c>
      <c r="G1431" s="3" t="s">
        <v>30</v>
      </c>
      <c r="H1431" s="2" t="s">
        <v>22</v>
      </c>
      <c r="I1431" s="2" t="s">
        <v>3535</v>
      </c>
      <c r="J1431" s="3" t="str">
        <f>HYPERLINK("https://www.boe.es/gazeta/dias/1830/05/20/pdfs/GMD-1830-61.pdf#page=2","Abrir facsímil")</f>
        <v>Abrir facsímil</v>
      </c>
      <c r="K1431" s="3" t="s">
        <v>24</v>
      </c>
    </row>
    <row r="1432" spans="1:11" ht="42" customHeight="1">
      <c r="A1432" s="2" t="s">
        <v>3536</v>
      </c>
      <c r="B1432" s="2" t="s">
        <v>3537</v>
      </c>
      <c r="C1432" s="2" t="s">
        <v>43</v>
      </c>
      <c r="D1432" s="2" t="s">
        <v>44</v>
      </c>
      <c r="E1432" s="5" t="s">
        <v>92</v>
      </c>
      <c r="F1432" s="3" t="s">
        <v>93</v>
      </c>
      <c r="G1432" s="3" t="s">
        <v>52</v>
      </c>
      <c r="H1432" s="2" t="s">
        <v>22</v>
      </c>
      <c r="I1432" s="2" t="s">
        <v>3538</v>
      </c>
      <c r="J1432" s="3" t="str">
        <f>HYPERLINK("https://www.boe.es/gazeta/dias/1830/06/15/pdfs/GMD-1830-72.pdf#page=1","Abrir facsímil")</f>
        <v>Abrir facsímil</v>
      </c>
      <c r="K1432" s="3" t="s">
        <v>24</v>
      </c>
    </row>
    <row r="1433" spans="1:11" ht="42" customHeight="1">
      <c r="A1433" s="2" t="s">
        <v>3539</v>
      </c>
      <c r="B1433" s="2" t="s">
        <v>3540</v>
      </c>
      <c r="C1433" s="2" t="s">
        <v>27</v>
      </c>
      <c r="D1433" s="2" t="s">
        <v>18</v>
      </c>
      <c r="E1433" s="5" t="s">
        <v>396</v>
      </c>
      <c r="F1433" s="3" t="s">
        <v>397</v>
      </c>
      <c r="G1433" s="3" t="s">
        <v>90</v>
      </c>
      <c r="H1433" s="2" t="s">
        <v>31</v>
      </c>
      <c r="I1433" s="2" t="s">
        <v>3541</v>
      </c>
      <c r="J1433" s="3" t="str">
        <f>HYPERLINK("https://www.boe.es/gazeta/dias/1830/12/14/pdfs/GMD-1830-152.pdf#page=4","Abrir facsímil")</f>
        <v>Abrir facsímil</v>
      </c>
      <c r="K1433" s="3" t="s">
        <v>33</v>
      </c>
    </row>
    <row r="1434" spans="1:11" ht="42" customHeight="1">
      <c r="A1434" s="2" t="s">
        <v>3542</v>
      </c>
      <c r="B1434" s="2" t="s">
        <v>3542</v>
      </c>
      <c r="C1434" s="2" t="s">
        <v>43</v>
      </c>
      <c r="D1434" s="2" t="s">
        <v>44</v>
      </c>
      <c r="E1434" s="5" t="s">
        <v>507</v>
      </c>
      <c r="F1434" s="3" t="s">
        <v>508</v>
      </c>
      <c r="G1434" s="3" t="s">
        <v>30</v>
      </c>
      <c r="H1434" s="2" t="s">
        <v>22</v>
      </c>
      <c r="I1434" s="2" t="s">
        <v>3543</v>
      </c>
      <c r="J1434" s="3" t="str">
        <f>HYPERLINK("https://www.boe.es/gazeta/dias/1830/02/16/pdfs/GMD-1830-20.pdf#page=2","Abrir facsímil")</f>
        <v>Abrir facsímil</v>
      </c>
      <c r="K1434" s="3" t="s">
        <v>24</v>
      </c>
    </row>
    <row r="1435" spans="1:11" ht="42" customHeight="1">
      <c r="A1435" s="2" t="s">
        <v>3544</v>
      </c>
      <c r="B1435" s="2" t="s">
        <v>3544</v>
      </c>
      <c r="C1435" s="2" t="s">
        <v>43</v>
      </c>
      <c r="D1435" s="2" t="s">
        <v>44</v>
      </c>
      <c r="E1435" s="5" t="s">
        <v>299</v>
      </c>
      <c r="F1435" s="3" t="s">
        <v>300</v>
      </c>
      <c r="G1435" s="3" t="s">
        <v>30</v>
      </c>
      <c r="H1435" s="2" t="s">
        <v>22</v>
      </c>
      <c r="I1435" s="2" t="s">
        <v>3545</v>
      </c>
      <c r="J1435" s="3" t="str">
        <f>HYPERLINK("https://www.boe.es/gazeta/dias/1830/02/13/pdfs/GMD-1830-19.pdf#page=2","Abrir facsímil")</f>
        <v>Abrir facsímil</v>
      </c>
      <c r="K1435" s="3" t="s">
        <v>24</v>
      </c>
    </row>
    <row r="1436" spans="1:11" ht="42" customHeight="1">
      <c r="A1436" s="2" t="s">
        <v>3544</v>
      </c>
      <c r="B1436" s="2" t="s">
        <v>3544</v>
      </c>
      <c r="C1436" s="2" t="s">
        <v>68</v>
      </c>
      <c r="D1436" s="2" t="s">
        <v>18</v>
      </c>
      <c r="E1436" s="5" t="s">
        <v>2385</v>
      </c>
      <c r="F1436" s="3" t="s">
        <v>2386</v>
      </c>
      <c r="G1436" s="3" t="s">
        <v>30</v>
      </c>
      <c r="H1436" s="2" t="s">
        <v>22</v>
      </c>
      <c r="I1436" s="2" t="s">
        <v>3546</v>
      </c>
      <c r="J1436" s="3" t="str">
        <f>HYPERLINK("https://www.boe.es/gazeta/dias/1830/02/25/pdfs/GMD-1830-24.pdf#page=2","Abrir facsímil")</f>
        <v>Abrir facsímil</v>
      </c>
      <c r="K1436" s="3" t="s">
        <v>24</v>
      </c>
    </row>
    <row r="1437" spans="1:11" ht="42" customHeight="1">
      <c r="A1437" s="2" t="s">
        <v>3544</v>
      </c>
      <c r="B1437" s="2" t="s">
        <v>3544</v>
      </c>
      <c r="C1437" s="2" t="s">
        <v>17</v>
      </c>
      <c r="D1437" s="2" t="s">
        <v>18</v>
      </c>
      <c r="E1437" s="5" t="s">
        <v>320</v>
      </c>
      <c r="F1437" s="3" t="s">
        <v>321</v>
      </c>
      <c r="G1437" s="3" t="s">
        <v>1281</v>
      </c>
      <c r="H1437" s="2" t="s">
        <v>22</v>
      </c>
      <c r="I1437" s="2" t="s">
        <v>3547</v>
      </c>
      <c r="J1437" s="3" t="str">
        <f>HYPERLINK("https://www.boe.es/gazeta/dias/1830/03/09/pdfs/GMD-1830-29.pdf#page=2","Abrir facsímil")</f>
        <v>Abrir facsímil</v>
      </c>
      <c r="K1437" s="3" t="s">
        <v>24</v>
      </c>
    </row>
    <row r="1438" spans="1:11" ht="42" customHeight="1">
      <c r="A1438" s="2" t="s">
        <v>3544</v>
      </c>
      <c r="B1438" s="2" t="s">
        <v>3544</v>
      </c>
      <c r="C1438" s="2" t="s">
        <v>17</v>
      </c>
      <c r="D1438" s="2" t="s">
        <v>18</v>
      </c>
      <c r="E1438" s="5" t="s">
        <v>320</v>
      </c>
      <c r="F1438" s="3" t="s">
        <v>321</v>
      </c>
      <c r="G1438" s="3" t="s">
        <v>21</v>
      </c>
      <c r="H1438" s="2" t="s">
        <v>22</v>
      </c>
      <c r="I1438" s="2" t="s">
        <v>3548</v>
      </c>
      <c r="J1438" s="3" t="str">
        <f>HYPERLINK("https://www.boe.es/gazeta/dias/1830/03/09/pdfs/GMD-1830-29.pdf#page=3","Abrir facsímil")</f>
        <v>Abrir facsímil</v>
      </c>
      <c r="K1438" s="3" t="s">
        <v>24</v>
      </c>
    </row>
    <row r="1439" spans="1:11" ht="42" customHeight="1">
      <c r="A1439" s="2" t="s">
        <v>3544</v>
      </c>
      <c r="B1439" s="2" t="s">
        <v>3544</v>
      </c>
      <c r="C1439" s="2" t="s">
        <v>17</v>
      </c>
      <c r="D1439" s="2" t="s">
        <v>18</v>
      </c>
      <c r="E1439" s="5" t="s">
        <v>81</v>
      </c>
      <c r="F1439" s="3" t="s">
        <v>82</v>
      </c>
      <c r="G1439" s="3" t="s">
        <v>30</v>
      </c>
      <c r="H1439" s="2" t="s">
        <v>22</v>
      </c>
      <c r="I1439" s="2" t="s">
        <v>3549</v>
      </c>
      <c r="J1439" s="3" t="str">
        <f>HYPERLINK("https://www.boe.es/gazeta/dias/1830/03/16/pdfs/GMD-1830-32.pdf#page=2","Abrir facsímil")</f>
        <v>Abrir facsímil</v>
      </c>
      <c r="K1439" s="3" t="s">
        <v>24</v>
      </c>
    </row>
    <row r="1440" spans="1:11" ht="42" customHeight="1">
      <c r="A1440" s="2" t="s">
        <v>3544</v>
      </c>
      <c r="B1440" s="2" t="s">
        <v>3544</v>
      </c>
      <c r="C1440" s="2" t="s">
        <v>84</v>
      </c>
      <c r="D1440" s="2" t="s">
        <v>18</v>
      </c>
      <c r="E1440" s="5" t="s">
        <v>85</v>
      </c>
      <c r="F1440" s="3" t="s">
        <v>86</v>
      </c>
      <c r="G1440" s="3" t="s">
        <v>21</v>
      </c>
      <c r="H1440" s="2" t="s">
        <v>22</v>
      </c>
      <c r="I1440" s="2" t="s">
        <v>3550</v>
      </c>
      <c r="J1440" s="3" t="str">
        <f>HYPERLINK("https://www.boe.es/gazeta/dias/1830/03/23/pdfs/GMD-1830-35.pdf#page=3","Abrir facsímil")</f>
        <v>Abrir facsímil</v>
      </c>
      <c r="K1440" s="3" t="s">
        <v>24</v>
      </c>
    </row>
    <row r="1441" spans="1:11" ht="42" customHeight="1">
      <c r="A1441" s="2" t="s">
        <v>3544</v>
      </c>
      <c r="B1441" s="2" t="s">
        <v>3544</v>
      </c>
      <c r="C1441" s="2" t="s">
        <v>17</v>
      </c>
      <c r="D1441" s="2" t="s">
        <v>18</v>
      </c>
      <c r="E1441" s="5" t="s">
        <v>479</v>
      </c>
      <c r="F1441" s="3" t="s">
        <v>480</v>
      </c>
      <c r="G1441" s="3" t="s">
        <v>30</v>
      </c>
      <c r="H1441" s="2" t="s">
        <v>22</v>
      </c>
      <c r="I1441" s="2" t="s">
        <v>3551</v>
      </c>
      <c r="J1441" s="3" t="str">
        <f>HYPERLINK("https://www.boe.es/gazeta/dias/1830/03/25/pdfs/GMD-1830-36.pdf#page=2","Abrir facsímil")</f>
        <v>Abrir facsímil</v>
      </c>
      <c r="K1441" s="3" t="s">
        <v>24</v>
      </c>
    </row>
    <row r="1442" spans="1:11" ht="42" customHeight="1">
      <c r="A1442" s="2" t="s">
        <v>3544</v>
      </c>
      <c r="B1442" s="2" t="s">
        <v>3544</v>
      </c>
      <c r="C1442" s="2" t="s">
        <v>84</v>
      </c>
      <c r="D1442" s="2" t="s">
        <v>18</v>
      </c>
      <c r="E1442" s="5" t="s">
        <v>499</v>
      </c>
      <c r="F1442" s="3" t="s">
        <v>500</v>
      </c>
      <c r="G1442" s="3" t="s">
        <v>21</v>
      </c>
      <c r="H1442" s="2" t="s">
        <v>22</v>
      </c>
      <c r="I1442" s="2" t="s">
        <v>3552</v>
      </c>
      <c r="J1442" s="3" t="str">
        <f>HYPERLINK("https://www.boe.es/gazeta/dias/1830/04/03/pdfs/GMD-1830-40.pdf#page=3","Abrir facsímil")</f>
        <v>Abrir facsímil</v>
      </c>
      <c r="K1442" s="3" t="s">
        <v>24</v>
      </c>
    </row>
    <row r="1443" spans="1:11" ht="42" customHeight="1">
      <c r="A1443" s="2" t="s">
        <v>3544</v>
      </c>
      <c r="B1443" s="2" t="s">
        <v>3544</v>
      </c>
      <c r="C1443" s="2" t="s">
        <v>84</v>
      </c>
      <c r="D1443" s="2" t="s">
        <v>18</v>
      </c>
      <c r="E1443" s="5" t="s">
        <v>1433</v>
      </c>
      <c r="F1443" s="3" t="s">
        <v>1434</v>
      </c>
      <c r="G1443" s="3" t="s">
        <v>21</v>
      </c>
      <c r="H1443" s="2" t="s">
        <v>22</v>
      </c>
      <c r="I1443" s="2" t="s">
        <v>3553</v>
      </c>
      <c r="J1443" s="3" t="str">
        <f>HYPERLINK("https://www.boe.es/gazeta/dias/1830/04/20/pdfs/GMD-1830-47.pdf#page=3","Abrir facsímil")</f>
        <v>Abrir facsímil</v>
      </c>
      <c r="K1443" s="3" t="s">
        <v>24</v>
      </c>
    </row>
    <row r="1444" spans="1:11" ht="42" customHeight="1">
      <c r="A1444" s="2" t="s">
        <v>3544</v>
      </c>
      <c r="B1444" s="2" t="s">
        <v>3544</v>
      </c>
      <c r="C1444" s="2" t="s">
        <v>68</v>
      </c>
      <c r="D1444" s="2" t="s">
        <v>18</v>
      </c>
      <c r="E1444" s="5" t="s">
        <v>305</v>
      </c>
      <c r="F1444" s="3" t="s">
        <v>306</v>
      </c>
      <c r="G1444" s="3" t="s">
        <v>21</v>
      </c>
      <c r="H1444" s="2" t="s">
        <v>22</v>
      </c>
      <c r="I1444" s="2" t="s">
        <v>3554</v>
      </c>
      <c r="J1444" s="3" t="str">
        <f>HYPERLINK("https://www.boe.es/gazeta/dias/1830/04/24/pdfs/GMD-1830-49.pdf#page=3","Abrir facsímil")</f>
        <v>Abrir facsímil</v>
      </c>
      <c r="K1444" s="3" t="s">
        <v>24</v>
      </c>
    </row>
    <row r="1445" spans="1:11" ht="42" customHeight="1">
      <c r="A1445" s="2" t="s">
        <v>3544</v>
      </c>
      <c r="B1445" s="2" t="s">
        <v>3544</v>
      </c>
      <c r="C1445" s="2" t="s">
        <v>68</v>
      </c>
      <c r="D1445" s="2" t="s">
        <v>18</v>
      </c>
      <c r="E1445" s="5" t="s">
        <v>1627</v>
      </c>
      <c r="F1445" s="3" t="s">
        <v>1628</v>
      </c>
      <c r="G1445" s="3" t="s">
        <v>21</v>
      </c>
      <c r="H1445" s="2" t="s">
        <v>22</v>
      </c>
      <c r="I1445" s="2" t="s">
        <v>3555</v>
      </c>
      <c r="J1445" s="3" t="str">
        <f>HYPERLINK("https://www.boe.es/gazeta/dias/1830/04/29/pdfs/GMD-1830-51.pdf#page=3","Abrir facsímil")</f>
        <v>Abrir facsímil</v>
      </c>
      <c r="K1445" s="3" t="s">
        <v>24</v>
      </c>
    </row>
    <row r="1446" spans="1:11" ht="42" customHeight="1">
      <c r="A1446" s="2" t="s">
        <v>3544</v>
      </c>
      <c r="B1446" s="2" t="s">
        <v>3544</v>
      </c>
      <c r="C1446" s="2" t="s">
        <v>17</v>
      </c>
      <c r="D1446" s="2" t="s">
        <v>18</v>
      </c>
      <c r="E1446" s="5" t="s">
        <v>524</v>
      </c>
      <c r="F1446" s="3" t="s">
        <v>525</v>
      </c>
      <c r="G1446" s="3" t="s">
        <v>30</v>
      </c>
      <c r="H1446" s="2" t="s">
        <v>22</v>
      </c>
      <c r="I1446" s="2" t="s">
        <v>3556</v>
      </c>
      <c r="J1446" s="3" t="str">
        <f>HYPERLINK("https://www.boe.es/gazeta/dias/1830/05/06/pdfs/GMD-1830-54.pdf#page=2","Abrir facsímil")</f>
        <v>Abrir facsímil</v>
      </c>
      <c r="K1446" s="3" t="s">
        <v>24</v>
      </c>
    </row>
    <row r="1447" spans="1:11" ht="42" customHeight="1">
      <c r="A1447" s="2" t="s">
        <v>3544</v>
      </c>
      <c r="B1447" s="2" t="s">
        <v>3544</v>
      </c>
      <c r="C1447" s="2" t="s">
        <v>109</v>
      </c>
      <c r="D1447" s="2" t="s">
        <v>18</v>
      </c>
      <c r="E1447" s="5" t="s">
        <v>822</v>
      </c>
      <c r="F1447" s="3" t="s">
        <v>823</v>
      </c>
      <c r="G1447" s="3" t="s">
        <v>30</v>
      </c>
      <c r="H1447" s="2" t="s">
        <v>22</v>
      </c>
      <c r="I1447" s="2" t="s">
        <v>3557</v>
      </c>
      <c r="J1447" s="3" t="str">
        <f>HYPERLINK("https://www.boe.es/gazeta/dias/1830/05/13/pdfs/GMD-1830-58.pdf#page=2","Abrir facsímil")</f>
        <v>Abrir facsímil</v>
      </c>
      <c r="K1447" s="3" t="s">
        <v>24</v>
      </c>
    </row>
    <row r="1448" spans="1:11" ht="42" customHeight="1">
      <c r="A1448" s="2" t="s">
        <v>3544</v>
      </c>
      <c r="B1448" s="2" t="s">
        <v>3544</v>
      </c>
      <c r="C1448" s="2" t="s">
        <v>68</v>
      </c>
      <c r="D1448" s="2" t="s">
        <v>18</v>
      </c>
      <c r="E1448" s="5" t="s">
        <v>1242</v>
      </c>
      <c r="F1448" s="3" t="s">
        <v>1243</v>
      </c>
      <c r="G1448" s="3" t="s">
        <v>21</v>
      </c>
      <c r="H1448" s="2" t="s">
        <v>22</v>
      </c>
      <c r="I1448" s="2" t="s">
        <v>3558</v>
      </c>
      <c r="J1448" s="3" t="str">
        <f>HYPERLINK("https://www.boe.es/gazeta/dias/1830/05/20/pdfs/GMD-1830-61.pdf#page=3","Abrir facsímil")</f>
        <v>Abrir facsímil</v>
      </c>
      <c r="K1448" s="3" t="s">
        <v>24</v>
      </c>
    </row>
    <row r="1449" spans="1:11" ht="42" customHeight="1">
      <c r="A1449" s="2" t="s">
        <v>3544</v>
      </c>
      <c r="B1449" s="2" t="s">
        <v>3544</v>
      </c>
      <c r="C1449" s="2" t="s">
        <v>27</v>
      </c>
      <c r="D1449" s="2" t="s">
        <v>18</v>
      </c>
      <c r="E1449" s="5" t="s">
        <v>1944</v>
      </c>
      <c r="F1449" s="3" t="s">
        <v>1945</v>
      </c>
      <c r="G1449" s="3" t="s">
        <v>30</v>
      </c>
      <c r="H1449" s="2" t="s">
        <v>22</v>
      </c>
      <c r="I1449" s="2" t="s">
        <v>3559</v>
      </c>
      <c r="J1449" s="3" t="str">
        <f>HYPERLINK("https://www.boe.es/gazeta/dias/1830/05/22/pdfs/GMD-1830-62.pdf#page=2","Abrir facsímil")</f>
        <v>Abrir facsímil</v>
      </c>
      <c r="K1449" s="3" t="s">
        <v>24</v>
      </c>
    </row>
    <row r="1450" spans="1:11" ht="42" customHeight="1">
      <c r="A1450" s="2" t="s">
        <v>3544</v>
      </c>
      <c r="B1450" s="2" t="s">
        <v>3544</v>
      </c>
      <c r="C1450" s="2" t="s">
        <v>17</v>
      </c>
      <c r="D1450" s="2" t="s">
        <v>18</v>
      </c>
      <c r="E1450" s="5" t="s">
        <v>1796</v>
      </c>
      <c r="F1450" s="3" t="s">
        <v>1797</v>
      </c>
      <c r="G1450" s="3" t="s">
        <v>30</v>
      </c>
      <c r="H1450" s="2" t="s">
        <v>22</v>
      </c>
      <c r="I1450" s="2" t="s">
        <v>3560</v>
      </c>
      <c r="J1450" s="3" t="str">
        <f>HYPERLINK("https://www.boe.es/gazeta/dias/1830/05/25/pdfs/GMD-1830-63.pdf#page=2","Abrir facsímil")</f>
        <v>Abrir facsímil</v>
      </c>
      <c r="K1450" s="3" t="s">
        <v>24</v>
      </c>
    </row>
    <row r="1451" spans="1:11" ht="42" customHeight="1">
      <c r="A1451" s="2" t="s">
        <v>3544</v>
      </c>
      <c r="B1451" s="2" t="s">
        <v>3544</v>
      </c>
      <c r="C1451" s="2" t="s">
        <v>17</v>
      </c>
      <c r="D1451" s="2" t="s">
        <v>18</v>
      </c>
      <c r="E1451" s="5" t="s">
        <v>421</v>
      </c>
      <c r="F1451" s="3" t="s">
        <v>422</v>
      </c>
      <c r="G1451" s="3" t="s">
        <v>21</v>
      </c>
      <c r="H1451" s="2" t="s">
        <v>22</v>
      </c>
      <c r="I1451" s="2" t="s">
        <v>3561</v>
      </c>
      <c r="J1451" s="3" t="str">
        <f>HYPERLINK("https://www.boe.es/gazeta/dias/1830/05/27/pdfs/GMD-1830-64.pdf#page=3","Abrir facsímil")</f>
        <v>Abrir facsímil</v>
      </c>
      <c r="K1451" s="3" t="s">
        <v>24</v>
      </c>
    </row>
    <row r="1452" spans="1:11" ht="42" customHeight="1">
      <c r="A1452" s="2" t="s">
        <v>3544</v>
      </c>
      <c r="B1452" s="2" t="s">
        <v>3544</v>
      </c>
      <c r="C1452" s="2" t="s">
        <v>68</v>
      </c>
      <c r="D1452" s="2" t="s">
        <v>18</v>
      </c>
      <c r="E1452" s="5" t="s">
        <v>276</v>
      </c>
      <c r="F1452" s="3" t="s">
        <v>277</v>
      </c>
      <c r="G1452" s="3" t="s">
        <v>90</v>
      </c>
      <c r="H1452" s="2" t="s">
        <v>22</v>
      </c>
      <c r="I1452" s="2" t="s">
        <v>3562</v>
      </c>
      <c r="J1452" s="3" t="str">
        <f>HYPERLINK("https://www.boe.es/gazeta/dias/1830/06/05/pdfs/GMD-1830-68.pdf#page=4","Abrir facsímil")</f>
        <v>Abrir facsímil</v>
      </c>
      <c r="K1452" s="3" t="s">
        <v>24</v>
      </c>
    </row>
    <row r="1453" spans="1:11" ht="42" customHeight="1">
      <c r="A1453" s="2" t="s">
        <v>3544</v>
      </c>
      <c r="B1453" s="2" t="s">
        <v>3544</v>
      </c>
      <c r="C1453" s="2" t="s">
        <v>68</v>
      </c>
      <c r="D1453" s="2" t="s">
        <v>18</v>
      </c>
      <c r="E1453" s="5" t="s">
        <v>333</v>
      </c>
      <c r="F1453" s="3" t="s">
        <v>334</v>
      </c>
      <c r="G1453" s="3" t="s">
        <v>21</v>
      </c>
      <c r="H1453" s="2" t="s">
        <v>22</v>
      </c>
      <c r="I1453" s="2" t="s">
        <v>3563</v>
      </c>
      <c r="J1453" s="3" t="str">
        <f>HYPERLINK("https://www.boe.es/gazeta/dias/1830/06/08/pdfs/GMD-1830-69.pdf#page=3","Abrir facsímil")</f>
        <v>Abrir facsímil</v>
      </c>
      <c r="K1453" s="3" t="s">
        <v>24</v>
      </c>
    </row>
    <row r="1454" spans="1:11" ht="42" customHeight="1">
      <c r="A1454" s="2" t="s">
        <v>3544</v>
      </c>
      <c r="B1454" s="2" t="s">
        <v>3544</v>
      </c>
      <c r="C1454" s="2" t="s">
        <v>43</v>
      </c>
      <c r="D1454" s="2" t="s">
        <v>44</v>
      </c>
      <c r="E1454" s="5" t="s">
        <v>687</v>
      </c>
      <c r="F1454" s="3" t="s">
        <v>688</v>
      </c>
      <c r="G1454" s="3" t="s">
        <v>30</v>
      </c>
      <c r="H1454" s="2" t="s">
        <v>22</v>
      </c>
      <c r="I1454" s="2" t="s">
        <v>3564</v>
      </c>
      <c r="J1454" s="3" t="str">
        <f>HYPERLINK("https://www.boe.es/gazeta/dias/1830/06/10/pdfs/GMD-1830-70.pdf#page=2","Abrir facsímil")</f>
        <v>Abrir facsímil</v>
      </c>
      <c r="K1454" s="3" t="s">
        <v>24</v>
      </c>
    </row>
    <row r="1455" spans="1:11" ht="42" customHeight="1">
      <c r="A1455" s="2" t="s">
        <v>3544</v>
      </c>
      <c r="B1455" s="2" t="s">
        <v>3544</v>
      </c>
      <c r="C1455" s="2" t="s">
        <v>36</v>
      </c>
      <c r="D1455" s="2" t="s">
        <v>37</v>
      </c>
      <c r="E1455" s="5" t="s">
        <v>687</v>
      </c>
      <c r="F1455" s="3" t="s">
        <v>688</v>
      </c>
      <c r="G1455" s="3" t="s">
        <v>21</v>
      </c>
      <c r="H1455" s="2" t="s">
        <v>22</v>
      </c>
      <c r="I1455" s="2" t="s">
        <v>3565</v>
      </c>
      <c r="J1455" s="3" t="str">
        <f>HYPERLINK("https://www.boe.es/gazeta/dias/1830/06/10/pdfs/GMD-1830-70.pdf#page=3","Abrir facsímil")</f>
        <v>Abrir facsímil</v>
      </c>
      <c r="K1455" s="3" t="s">
        <v>24</v>
      </c>
    </row>
    <row r="1456" spans="1:11" ht="42" customHeight="1">
      <c r="A1456" s="2" t="s">
        <v>3544</v>
      </c>
      <c r="B1456" s="2" t="s">
        <v>3544</v>
      </c>
      <c r="C1456" s="2" t="s">
        <v>68</v>
      </c>
      <c r="D1456" s="2" t="s">
        <v>18</v>
      </c>
      <c r="E1456" s="5" t="s">
        <v>92</v>
      </c>
      <c r="F1456" s="3" t="s">
        <v>93</v>
      </c>
      <c r="G1456" s="3" t="s">
        <v>94</v>
      </c>
      <c r="H1456" s="2" t="s">
        <v>22</v>
      </c>
      <c r="I1456" s="2" t="s">
        <v>3566</v>
      </c>
      <c r="J1456" s="3" t="str">
        <f>HYPERLINK("https://www.boe.es/gazeta/dias/1830/06/15/pdfs/GMD-1830-72.pdf#page=2","Abrir facsímil")</f>
        <v>Abrir facsímil</v>
      </c>
      <c r="K1456" s="3" t="s">
        <v>24</v>
      </c>
    </row>
    <row r="1457" spans="1:11" ht="42" customHeight="1">
      <c r="A1457" s="2" t="s">
        <v>3544</v>
      </c>
      <c r="B1457" s="2" t="s">
        <v>3544</v>
      </c>
      <c r="C1457" s="2" t="s">
        <v>36</v>
      </c>
      <c r="D1457" s="2" t="s">
        <v>37</v>
      </c>
      <c r="E1457" s="5" t="s">
        <v>97</v>
      </c>
      <c r="F1457" s="3" t="s">
        <v>98</v>
      </c>
      <c r="G1457" s="3" t="s">
        <v>21</v>
      </c>
      <c r="H1457" s="2" t="s">
        <v>22</v>
      </c>
      <c r="I1457" s="2" t="s">
        <v>3567</v>
      </c>
      <c r="J1457" s="3" t="str">
        <f>HYPERLINK("https://www.boe.es/gazeta/dias/1830/06/22/pdfs/GMD-1830-75.pdf#page=3","Abrir facsímil")</f>
        <v>Abrir facsímil</v>
      </c>
      <c r="K1457" s="3" t="s">
        <v>24</v>
      </c>
    </row>
    <row r="1458" spans="1:11" ht="42" customHeight="1">
      <c r="A1458" s="2" t="s">
        <v>3544</v>
      </c>
      <c r="B1458" s="2" t="s">
        <v>3544</v>
      </c>
      <c r="C1458" s="2" t="s">
        <v>36</v>
      </c>
      <c r="D1458" s="2" t="s">
        <v>37</v>
      </c>
      <c r="E1458" s="5" t="s">
        <v>100</v>
      </c>
      <c r="F1458" s="3" t="s">
        <v>101</v>
      </c>
      <c r="G1458" s="3" t="s">
        <v>30</v>
      </c>
      <c r="H1458" s="2" t="s">
        <v>22</v>
      </c>
      <c r="I1458" s="2" t="s">
        <v>3568</v>
      </c>
      <c r="J1458" s="3" t="str">
        <f>HYPERLINK("https://www.boe.es/gazeta/dias/1830/06/29/pdfs/GMD-1830-78.pdf#page=2","Abrir facsímil")</f>
        <v>Abrir facsímil</v>
      </c>
      <c r="K1458" s="3" t="s">
        <v>24</v>
      </c>
    </row>
    <row r="1459" spans="1:11" ht="42" customHeight="1">
      <c r="A1459" s="2" t="s">
        <v>3544</v>
      </c>
      <c r="B1459" s="2" t="s">
        <v>3544</v>
      </c>
      <c r="C1459" s="2" t="s">
        <v>36</v>
      </c>
      <c r="D1459" s="2" t="s">
        <v>37</v>
      </c>
      <c r="E1459" s="5" t="s">
        <v>103</v>
      </c>
      <c r="F1459" s="3" t="s">
        <v>104</v>
      </c>
      <c r="G1459" s="3" t="s">
        <v>30</v>
      </c>
      <c r="H1459" s="2" t="s">
        <v>22</v>
      </c>
      <c r="I1459" s="2" t="s">
        <v>3569</v>
      </c>
      <c r="J1459" s="3" t="str">
        <f>HYPERLINK("https://www.boe.es/gazeta/dias/1830/07/01/pdfs/GMD-1830-79.pdf#page=2","Abrir facsímil")</f>
        <v>Abrir facsímil</v>
      </c>
      <c r="K1459" s="3" t="s">
        <v>24</v>
      </c>
    </row>
    <row r="1460" spans="1:11" ht="42" customHeight="1">
      <c r="A1460" s="2" t="s">
        <v>3544</v>
      </c>
      <c r="B1460" s="2" t="s">
        <v>3544</v>
      </c>
      <c r="C1460" s="2" t="s">
        <v>36</v>
      </c>
      <c r="D1460" s="2" t="s">
        <v>37</v>
      </c>
      <c r="E1460" s="5" t="s">
        <v>570</v>
      </c>
      <c r="F1460" s="3" t="s">
        <v>571</v>
      </c>
      <c r="G1460" s="3" t="s">
        <v>30</v>
      </c>
      <c r="H1460" s="2" t="s">
        <v>22</v>
      </c>
      <c r="I1460" s="2" t="s">
        <v>3570</v>
      </c>
      <c r="J1460" s="3" t="str">
        <f>HYPERLINK("https://www.boe.es/gazeta/dias/1830/07/10/pdfs/GMD-1830-83.pdf#page=2","Abrir facsímil")</f>
        <v>Abrir facsímil</v>
      </c>
      <c r="K1460" s="3" t="s">
        <v>24</v>
      </c>
    </row>
    <row r="1461" spans="1:11" ht="42" customHeight="1">
      <c r="A1461" s="2" t="s">
        <v>3544</v>
      </c>
      <c r="B1461" s="2" t="s">
        <v>3544</v>
      </c>
      <c r="C1461" s="2" t="s">
        <v>43</v>
      </c>
      <c r="D1461" s="2" t="s">
        <v>44</v>
      </c>
      <c r="E1461" s="5" t="s">
        <v>153</v>
      </c>
      <c r="F1461" s="3" t="s">
        <v>154</v>
      </c>
      <c r="G1461" s="3" t="s">
        <v>21</v>
      </c>
      <c r="H1461" s="2" t="s">
        <v>22</v>
      </c>
      <c r="I1461" s="2" t="s">
        <v>3571</v>
      </c>
      <c r="J1461" s="3" t="str">
        <f>HYPERLINK("https://www.boe.es/gazeta/dias/1830/07/22/pdfs/GMD-1830-88.pdf#page=3","Abrir facsímil")</f>
        <v>Abrir facsímil</v>
      </c>
      <c r="K1461" s="3" t="s">
        <v>24</v>
      </c>
    </row>
    <row r="1462" spans="1:11" ht="42" customHeight="1">
      <c r="A1462" s="2" t="s">
        <v>3544</v>
      </c>
      <c r="B1462" s="2" t="s">
        <v>3544</v>
      </c>
      <c r="C1462" s="2" t="s">
        <v>43</v>
      </c>
      <c r="D1462" s="2" t="s">
        <v>44</v>
      </c>
      <c r="E1462" s="5" t="s">
        <v>2457</v>
      </c>
      <c r="F1462" s="3" t="s">
        <v>2458</v>
      </c>
      <c r="G1462" s="3" t="s">
        <v>21</v>
      </c>
      <c r="H1462" s="2" t="s">
        <v>22</v>
      </c>
      <c r="I1462" s="2" t="s">
        <v>3572</v>
      </c>
      <c r="J1462" s="3" t="str">
        <f>HYPERLINK("https://www.boe.es/gazeta/dias/1830/07/24/pdfs/GMD-1830-89.pdf#page=3","Abrir facsímil")</f>
        <v>Abrir facsímil</v>
      </c>
      <c r="K1462" s="3" t="s">
        <v>24</v>
      </c>
    </row>
    <row r="1463" spans="1:11" ht="42" customHeight="1">
      <c r="A1463" s="2" t="s">
        <v>3544</v>
      </c>
      <c r="B1463" s="2" t="s">
        <v>3544</v>
      </c>
      <c r="C1463" s="2" t="s">
        <v>36</v>
      </c>
      <c r="D1463" s="2" t="s">
        <v>37</v>
      </c>
      <c r="E1463" s="5" t="s">
        <v>637</v>
      </c>
      <c r="F1463" s="3" t="s">
        <v>638</v>
      </c>
      <c r="G1463" s="3" t="s">
        <v>52</v>
      </c>
      <c r="H1463" s="2" t="s">
        <v>22</v>
      </c>
      <c r="I1463" s="2" t="s">
        <v>3573</v>
      </c>
      <c r="J1463" s="3" t="str">
        <f>HYPERLINK("https://www.boe.es/gazeta/dias/1830/08/28/pdfs/GMD-1830-104.pdf#page=1","Abrir facsímil")</f>
        <v>Abrir facsímil</v>
      </c>
      <c r="K1463" s="3" t="s">
        <v>24</v>
      </c>
    </row>
    <row r="1464" spans="1:11" ht="42" customHeight="1">
      <c r="A1464" s="2" t="s">
        <v>3544</v>
      </c>
      <c r="B1464" s="2" t="s">
        <v>3544</v>
      </c>
      <c r="C1464" s="2" t="s">
        <v>36</v>
      </c>
      <c r="D1464" s="2" t="s">
        <v>37</v>
      </c>
      <c r="E1464" s="5" t="s">
        <v>144</v>
      </c>
      <c r="F1464" s="3" t="s">
        <v>145</v>
      </c>
      <c r="G1464" s="3" t="s">
        <v>30</v>
      </c>
      <c r="H1464" s="2" t="s">
        <v>22</v>
      </c>
      <c r="I1464" s="2" t="s">
        <v>3574</v>
      </c>
      <c r="J1464" s="3" t="str">
        <f>HYPERLINK("https://www.boe.es/gazeta/dias/1830/12/30/pdfs/GMD-1830-159.pdf#page=2","Abrir facsímil")</f>
        <v>Abrir facsímil</v>
      </c>
      <c r="K1464" s="3" t="s">
        <v>24</v>
      </c>
    </row>
    <row r="1465" spans="1:11" ht="42" customHeight="1">
      <c r="A1465" s="2" t="s">
        <v>3575</v>
      </c>
      <c r="B1465" s="2" t="s">
        <v>3575</v>
      </c>
      <c r="C1465" s="2" t="s">
        <v>17</v>
      </c>
      <c r="D1465" s="2" t="s">
        <v>18</v>
      </c>
      <c r="E1465" s="5" t="s">
        <v>632</v>
      </c>
      <c r="F1465" s="3" t="s">
        <v>633</v>
      </c>
      <c r="G1465" s="3" t="s">
        <v>21</v>
      </c>
      <c r="H1465" s="2" t="s">
        <v>22</v>
      </c>
      <c r="I1465" s="2" t="s">
        <v>3576</v>
      </c>
      <c r="J1465" s="3" t="str">
        <f>HYPERLINK("https://www.boe.es/gazeta/dias/1830/07/17/pdfs/GMD-1830-86.pdf#page=3","Abrir facsímil")</f>
        <v>Abrir facsímil</v>
      </c>
      <c r="K1465" s="3" t="s">
        <v>24</v>
      </c>
    </row>
    <row r="1466" spans="1:11" ht="42" customHeight="1">
      <c r="A1466" s="2" t="s">
        <v>3577</v>
      </c>
      <c r="B1466" s="2" t="s">
        <v>3577</v>
      </c>
      <c r="C1466" s="2" t="s">
        <v>17</v>
      </c>
      <c r="D1466" s="2" t="s">
        <v>18</v>
      </c>
      <c r="E1466" s="5" t="s">
        <v>1944</v>
      </c>
      <c r="F1466" s="3" t="s">
        <v>1945</v>
      </c>
      <c r="G1466" s="3" t="s">
        <v>30</v>
      </c>
      <c r="H1466" s="2" t="s">
        <v>22</v>
      </c>
      <c r="I1466" s="2" t="s">
        <v>3578</v>
      </c>
      <c r="J1466" s="3" t="str">
        <f>HYPERLINK("https://www.boe.es/gazeta/dias/1830/05/22/pdfs/GMD-1830-62.pdf#page=2","Abrir facsímil")</f>
        <v>Abrir facsímil</v>
      </c>
      <c r="K1466" s="3" t="s">
        <v>24</v>
      </c>
    </row>
    <row r="1467" spans="1:11" ht="42" customHeight="1">
      <c r="A1467" s="2" t="s">
        <v>3579</v>
      </c>
      <c r="B1467" s="2" t="s">
        <v>3579</v>
      </c>
      <c r="C1467" s="2" t="s">
        <v>17</v>
      </c>
      <c r="D1467" s="2" t="s">
        <v>18</v>
      </c>
      <c r="E1467" s="5" t="s">
        <v>822</v>
      </c>
      <c r="F1467" s="3" t="s">
        <v>823</v>
      </c>
      <c r="G1467" s="3" t="s">
        <v>30</v>
      </c>
      <c r="H1467" s="2" t="s">
        <v>22</v>
      </c>
      <c r="I1467" s="2" t="s">
        <v>3580</v>
      </c>
      <c r="J1467" s="3" t="str">
        <f>HYPERLINK("https://www.boe.es/gazeta/dias/1830/05/13/pdfs/GMD-1830-58.pdf#page=2","Abrir facsímil")</f>
        <v>Abrir facsímil</v>
      </c>
      <c r="K1467" s="3" t="s">
        <v>24</v>
      </c>
    </row>
    <row r="1468" spans="1:11" ht="42" customHeight="1">
      <c r="A1468" s="2" t="s">
        <v>3581</v>
      </c>
      <c r="B1468" s="2" t="s">
        <v>3581</v>
      </c>
      <c r="C1468" s="2" t="s">
        <v>68</v>
      </c>
      <c r="D1468" s="2" t="s">
        <v>18</v>
      </c>
      <c r="E1468" s="5" t="s">
        <v>1242</v>
      </c>
      <c r="F1468" s="3" t="s">
        <v>1243</v>
      </c>
      <c r="G1468" s="3" t="s">
        <v>21</v>
      </c>
      <c r="H1468" s="2" t="s">
        <v>22</v>
      </c>
      <c r="I1468" s="2" t="s">
        <v>3582</v>
      </c>
      <c r="J1468" s="3" t="str">
        <f>HYPERLINK("https://www.boe.es/gazeta/dias/1830/05/20/pdfs/GMD-1830-61.pdf#page=3","Abrir facsímil")</f>
        <v>Abrir facsímil</v>
      </c>
      <c r="K1468" s="3" t="s">
        <v>24</v>
      </c>
    </row>
    <row r="1469" spans="1:11" ht="42" customHeight="1">
      <c r="A1469" s="2" t="s">
        <v>3583</v>
      </c>
      <c r="B1469" s="2" t="s">
        <v>3584</v>
      </c>
      <c r="C1469" s="2" t="s">
        <v>17</v>
      </c>
      <c r="D1469" s="2" t="s">
        <v>18</v>
      </c>
      <c r="E1469" s="5" t="s">
        <v>733</v>
      </c>
      <c r="F1469" s="3" t="s">
        <v>734</v>
      </c>
      <c r="G1469" s="3" t="s">
        <v>52</v>
      </c>
      <c r="H1469" s="2" t="s">
        <v>22</v>
      </c>
      <c r="I1469" s="2" t="s">
        <v>3585</v>
      </c>
      <c r="J1469" s="3" t="str">
        <f>HYPERLINK("https://www.boe.es/gazeta/dias/1830/10/30/pdfs/GMD-1830-131.pdf#page=1","Abrir facsímil")</f>
        <v>Abrir facsímil</v>
      </c>
      <c r="K1469" s="3" t="s">
        <v>24</v>
      </c>
    </row>
    <row r="1470" spans="1:11" ht="42" customHeight="1">
      <c r="A1470" s="2" t="s">
        <v>3586</v>
      </c>
      <c r="B1470" s="2" t="s">
        <v>3586</v>
      </c>
      <c r="C1470" s="2" t="s">
        <v>84</v>
      </c>
      <c r="D1470" s="2" t="s">
        <v>18</v>
      </c>
      <c r="E1470" s="5" t="s">
        <v>69</v>
      </c>
      <c r="F1470" s="3" t="s">
        <v>70</v>
      </c>
      <c r="G1470" s="3" t="s">
        <v>21</v>
      </c>
      <c r="H1470" s="2" t="s">
        <v>22</v>
      </c>
      <c r="I1470" s="2" t="s">
        <v>3587</v>
      </c>
      <c r="J1470" s="3" t="str">
        <f>HYPERLINK("https://www.boe.es/gazeta/dias/1830/10/16/pdfs/GMD-1830-125.pdf#page=3","Abrir facsímil")</f>
        <v>Abrir facsímil</v>
      </c>
      <c r="K1470" s="3" t="s">
        <v>24</v>
      </c>
    </row>
    <row r="1471" spans="1:11" ht="42" customHeight="1">
      <c r="A1471" s="2" t="s">
        <v>3588</v>
      </c>
      <c r="B1471" s="2" t="s">
        <v>3589</v>
      </c>
      <c r="C1471" s="2" t="s">
        <v>36</v>
      </c>
      <c r="D1471" s="2" t="s">
        <v>37</v>
      </c>
      <c r="E1471" s="5" t="s">
        <v>263</v>
      </c>
      <c r="F1471" s="3" t="s">
        <v>264</v>
      </c>
      <c r="G1471" s="3" t="s">
        <v>90</v>
      </c>
      <c r="H1471" s="2" t="s">
        <v>22</v>
      </c>
      <c r="I1471" s="2" t="s">
        <v>3590</v>
      </c>
      <c r="J1471" s="3" t="str">
        <f>HYPERLINK("https://www.boe.es/gazeta/dias/1830/07/03/pdfs/GMD-1830-80.pdf#page=4","Abrir facsímil")</f>
        <v>Abrir facsímil</v>
      </c>
      <c r="K1471" s="3" t="s">
        <v>24</v>
      </c>
    </row>
    <row r="1472" spans="1:11" ht="42" customHeight="1">
      <c r="A1472" s="2" t="s">
        <v>3591</v>
      </c>
      <c r="B1472" s="2" t="s">
        <v>3591</v>
      </c>
      <c r="C1472" s="2" t="s">
        <v>17</v>
      </c>
      <c r="D1472" s="2" t="s">
        <v>18</v>
      </c>
      <c r="E1472" s="5" t="s">
        <v>69</v>
      </c>
      <c r="F1472" s="3" t="s">
        <v>70</v>
      </c>
      <c r="G1472" s="3" t="s">
        <v>90</v>
      </c>
      <c r="H1472" s="2" t="s">
        <v>22</v>
      </c>
      <c r="I1472" s="2" t="s">
        <v>3592</v>
      </c>
      <c r="J1472" s="3" t="str">
        <f>HYPERLINK("https://www.boe.es/gazeta/dias/1830/10/16/pdfs/GMD-1830-125.pdf#page=4","Abrir facsímil")</f>
        <v>Abrir facsímil</v>
      </c>
      <c r="K1472" s="3" t="s">
        <v>24</v>
      </c>
    </row>
    <row r="1473" spans="1:11" ht="42" customHeight="1">
      <c r="A1473" s="2" t="s">
        <v>3593</v>
      </c>
      <c r="B1473" s="2" t="s">
        <v>3593</v>
      </c>
      <c r="C1473" s="2" t="s">
        <v>36</v>
      </c>
      <c r="D1473" s="2" t="s">
        <v>37</v>
      </c>
      <c r="E1473" s="5" t="s">
        <v>272</v>
      </c>
      <c r="F1473" s="3" t="s">
        <v>273</v>
      </c>
      <c r="G1473" s="3" t="s">
        <v>30</v>
      </c>
      <c r="H1473" s="2" t="s">
        <v>22</v>
      </c>
      <c r="I1473" s="2" t="s">
        <v>3594</v>
      </c>
      <c r="J1473" s="3" t="str">
        <f>HYPERLINK("https://www.boe.es/gazeta/dias/1830/11/27/pdfs/GMD-1830-145.pdf#page=2","Abrir facsímil")</f>
        <v>Abrir facsímil</v>
      </c>
      <c r="K1473" s="3" t="s">
        <v>24</v>
      </c>
    </row>
    <row r="1474" spans="1:11" ht="42" customHeight="1">
      <c r="A1474" s="2" t="s">
        <v>3595</v>
      </c>
      <c r="B1474" s="2" t="s">
        <v>3595</v>
      </c>
      <c r="C1474" s="2" t="s">
        <v>68</v>
      </c>
      <c r="D1474" s="2" t="s">
        <v>18</v>
      </c>
      <c r="E1474" s="5" t="s">
        <v>632</v>
      </c>
      <c r="F1474" s="3" t="s">
        <v>633</v>
      </c>
      <c r="G1474" s="3" t="s">
        <v>30</v>
      </c>
      <c r="H1474" s="2" t="s">
        <v>22</v>
      </c>
      <c r="I1474" s="2" t="s">
        <v>3596</v>
      </c>
      <c r="J1474" s="3" t="str">
        <f>HYPERLINK("https://www.boe.es/gazeta/dias/1830/07/17/pdfs/GMD-1830-86.pdf#page=2","Abrir facsímil")</f>
        <v>Abrir facsímil</v>
      </c>
      <c r="K1474" s="3" t="s">
        <v>24</v>
      </c>
    </row>
    <row r="1475" spans="1:11" ht="42" customHeight="1">
      <c r="A1475" s="2" t="s">
        <v>3597</v>
      </c>
      <c r="B1475" s="2" t="s">
        <v>3597</v>
      </c>
      <c r="C1475" s="2" t="s">
        <v>109</v>
      </c>
      <c r="D1475" s="2" t="s">
        <v>18</v>
      </c>
      <c r="E1475" s="5" t="s">
        <v>64</v>
      </c>
      <c r="F1475" s="3" t="s">
        <v>65</v>
      </c>
      <c r="G1475" s="3" t="s">
        <v>52</v>
      </c>
      <c r="H1475" s="2" t="s">
        <v>22</v>
      </c>
      <c r="I1475" s="2" t="s">
        <v>3598</v>
      </c>
      <c r="J1475" s="3" t="str">
        <f>HYPERLINK("https://www.boe.es/gazeta/dias/1830/12/09/pdfs/GMD-1830-150.pdf#page=1","Abrir facsímil")</f>
        <v>Abrir facsímil</v>
      </c>
      <c r="K1475" s="3" t="s">
        <v>24</v>
      </c>
    </row>
    <row r="1476" spans="1:11" ht="42" customHeight="1">
      <c r="A1476" s="2" t="s">
        <v>3599</v>
      </c>
      <c r="B1476" s="2" t="s">
        <v>3600</v>
      </c>
      <c r="C1476" s="2" t="s">
        <v>43</v>
      </c>
      <c r="D1476" s="2" t="s">
        <v>44</v>
      </c>
      <c r="E1476" s="5" t="s">
        <v>320</v>
      </c>
      <c r="F1476" s="3" t="s">
        <v>321</v>
      </c>
      <c r="G1476" s="3" t="s">
        <v>21</v>
      </c>
      <c r="H1476" s="2" t="s">
        <v>22</v>
      </c>
      <c r="I1476" s="2" t="s">
        <v>3601</v>
      </c>
      <c r="J1476" s="3" t="str">
        <f>HYPERLINK("https://www.boe.es/gazeta/dias/1830/03/09/pdfs/GMD-1830-29.pdf#page=3","Abrir facsímil")</f>
        <v>Abrir facsímil</v>
      </c>
      <c r="K1476" s="3" t="s">
        <v>24</v>
      </c>
    </row>
    <row r="1477" spans="1:11" ht="42" customHeight="1">
      <c r="A1477" s="2" t="s">
        <v>3602</v>
      </c>
      <c r="B1477" s="2" t="s">
        <v>3603</v>
      </c>
      <c r="C1477" s="2" t="s">
        <v>27</v>
      </c>
      <c r="D1477" s="2" t="s">
        <v>18</v>
      </c>
      <c r="E1477" s="5" t="s">
        <v>502</v>
      </c>
      <c r="F1477" s="3" t="s">
        <v>503</v>
      </c>
      <c r="G1477" s="3" t="s">
        <v>21</v>
      </c>
      <c r="H1477" s="2" t="s">
        <v>22</v>
      </c>
      <c r="I1477" s="2" t="s">
        <v>3604</v>
      </c>
      <c r="J1477" s="3" t="str">
        <f>HYPERLINK("https://www.boe.es/gazeta/dias/1830/09/18/pdfs/GMD-1830-113.pdf#page=3","Abrir facsímil")</f>
        <v>Abrir facsímil</v>
      </c>
      <c r="K1477" s="3" t="s">
        <v>24</v>
      </c>
    </row>
    <row r="1478" spans="1:11" ht="42" customHeight="1">
      <c r="A1478" s="2" t="s">
        <v>3605</v>
      </c>
      <c r="B1478" s="2" t="s">
        <v>3606</v>
      </c>
      <c r="C1478" s="2" t="s">
        <v>109</v>
      </c>
      <c r="D1478" s="2" t="s">
        <v>18</v>
      </c>
      <c r="E1478" s="5" t="s">
        <v>56</v>
      </c>
      <c r="F1478" s="3" t="s">
        <v>57</v>
      </c>
      <c r="G1478" s="3" t="s">
        <v>90</v>
      </c>
      <c r="H1478" s="2" t="s">
        <v>22</v>
      </c>
      <c r="I1478" s="2" t="s">
        <v>3607</v>
      </c>
      <c r="J1478" s="3" t="str">
        <f>HYPERLINK("https://www.boe.es/gazeta/dias/1830/06/19/pdfs/GMD-1830-74.pdf#page=4","Abrir facsímil")</f>
        <v>Abrir facsímil</v>
      </c>
      <c r="K1478" s="3" t="s">
        <v>24</v>
      </c>
    </row>
    <row r="1479" spans="1:11" ht="42" customHeight="1">
      <c r="A1479" s="2" t="s">
        <v>3608</v>
      </c>
      <c r="B1479" s="2" t="s">
        <v>3608</v>
      </c>
      <c r="C1479" s="2" t="s">
        <v>36</v>
      </c>
      <c r="D1479" s="2" t="s">
        <v>37</v>
      </c>
      <c r="E1479" s="5" t="s">
        <v>570</v>
      </c>
      <c r="F1479" s="3" t="s">
        <v>571</v>
      </c>
      <c r="G1479" s="3" t="s">
        <v>1998</v>
      </c>
      <c r="H1479" s="2" t="s">
        <v>22</v>
      </c>
      <c r="I1479" s="2" t="s">
        <v>3609</v>
      </c>
      <c r="J1479" s="3" t="str">
        <f>HYPERLINK("https://www.boe.es/gazeta/dias/1830/07/10/pdfs/GMD-1830-83.pdf#page=3","Abrir facsímil")</f>
        <v>Abrir facsímil</v>
      </c>
      <c r="K1479" s="3" t="s">
        <v>24</v>
      </c>
    </row>
    <row r="1480" spans="1:11" ht="42" customHeight="1">
      <c r="A1480" s="2" t="s">
        <v>3610</v>
      </c>
      <c r="B1480" s="2" t="s">
        <v>3611</v>
      </c>
      <c r="C1480" s="2" t="s">
        <v>17</v>
      </c>
      <c r="D1480" s="2" t="s">
        <v>18</v>
      </c>
      <c r="E1480" s="5" t="s">
        <v>375</v>
      </c>
      <c r="F1480" s="3" t="s">
        <v>376</v>
      </c>
      <c r="G1480" s="3" t="s">
        <v>21</v>
      </c>
      <c r="H1480" s="2" t="s">
        <v>22</v>
      </c>
      <c r="I1480" s="2" t="s">
        <v>3612</v>
      </c>
      <c r="J1480" s="3" t="str">
        <f>HYPERLINK("https://www.boe.es/gazeta/dias/1830/01/02/pdfs/GMD-1830-1.pdf#page=3","Abrir facsímil")</f>
        <v>Abrir facsímil</v>
      </c>
      <c r="K1480" s="3" t="s">
        <v>24</v>
      </c>
    </row>
    <row r="1481" spans="1:11" ht="42" customHeight="1">
      <c r="A1481" s="2" t="s">
        <v>3613</v>
      </c>
      <c r="B1481" s="2" t="s">
        <v>3614</v>
      </c>
      <c r="C1481" s="2" t="s">
        <v>17</v>
      </c>
      <c r="D1481" s="2" t="s">
        <v>18</v>
      </c>
      <c r="E1481" s="5" t="s">
        <v>648</v>
      </c>
      <c r="F1481" s="3" t="s">
        <v>649</v>
      </c>
      <c r="G1481" s="3" t="s">
        <v>90</v>
      </c>
      <c r="H1481" s="2" t="s">
        <v>22</v>
      </c>
      <c r="I1481" s="2" t="s">
        <v>3615</v>
      </c>
      <c r="J1481" s="3" t="str">
        <f>HYPERLINK("https://www.boe.es/gazeta/dias/1830/09/11/pdfs/GMD-1830-110.pdf#page=4","Abrir facsímil")</f>
        <v>Abrir facsímil</v>
      </c>
      <c r="K1481" s="3" t="s">
        <v>24</v>
      </c>
    </row>
    <row r="1482" spans="1:11" ht="42" customHeight="1">
      <c r="A1482" s="2" t="s">
        <v>3616</v>
      </c>
      <c r="B1482" s="2" t="s">
        <v>3617</v>
      </c>
      <c r="C1482" s="2" t="s">
        <v>36</v>
      </c>
      <c r="D1482" s="2" t="s">
        <v>37</v>
      </c>
      <c r="E1482" s="5" t="s">
        <v>426</v>
      </c>
      <c r="F1482" s="3" t="s">
        <v>427</v>
      </c>
      <c r="G1482" s="3" t="s">
        <v>21</v>
      </c>
      <c r="H1482" s="2" t="s">
        <v>22</v>
      </c>
      <c r="I1482" s="2" t="s">
        <v>3618</v>
      </c>
      <c r="J1482" s="3" t="str">
        <f>HYPERLINK("https://www.boe.es/gazeta/dias/1830/10/21/pdfs/GMD-1830-127.pdf#page=3","Abrir facsímil")</f>
        <v>Abrir facsímil</v>
      </c>
      <c r="K1482" s="3" t="s">
        <v>24</v>
      </c>
    </row>
    <row r="1483" spans="1:11" ht="42" customHeight="1">
      <c r="A1483" s="2" t="s">
        <v>3619</v>
      </c>
      <c r="B1483" s="2" t="s">
        <v>3619</v>
      </c>
      <c r="C1483" s="2" t="s">
        <v>36</v>
      </c>
      <c r="D1483" s="2" t="s">
        <v>37</v>
      </c>
      <c r="E1483" s="5" t="s">
        <v>276</v>
      </c>
      <c r="F1483" s="3" t="s">
        <v>277</v>
      </c>
      <c r="G1483" s="3" t="s">
        <v>21</v>
      </c>
      <c r="H1483" s="2" t="s">
        <v>22</v>
      </c>
      <c r="I1483" s="2" t="s">
        <v>3620</v>
      </c>
      <c r="J1483" s="3" t="str">
        <f>HYPERLINK("https://www.boe.es/gazeta/dias/1830/06/05/pdfs/GMD-1830-68.pdf#page=3","Abrir facsímil")</f>
        <v>Abrir facsímil</v>
      </c>
      <c r="K1483" s="3" t="s">
        <v>24</v>
      </c>
    </row>
    <row r="1484" spans="1:11" ht="42" customHeight="1">
      <c r="A1484" s="2" t="s">
        <v>3621</v>
      </c>
      <c r="B1484" s="2" t="s">
        <v>3622</v>
      </c>
      <c r="C1484" s="2" t="s">
        <v>17</v>
      </c>
      <c r="D1484" s="2" t="s">
        <v>18</v>
      </c>
      <c r="E1484" s="5" t="s">
        <v>149</v>
      </c>
      <c r="F1484" s="3" t="s">
        <v>150</v>
      </c>
      <c r="G1484" s="3" t="s">
        <v>90</v>
      </c>
      <c r="H1484" s="2" t="s">
        <v>22</v>
      </c>
      <c r="I1484" s="2" t="s">
        <v>3623</v>
      </c>
      <c r="J1484" s="3" t="str">
        <f>HYPERLINK("https://www.boe.es/gazeta/dias/1830/01/07/pdfs/GMD-1830-3.pdf#page=4","Abrir facsímil")</f>
        <v>Abrir facsímil</v>
      </c>
      <c r="K1484" s="3" t="s">
        <v>24</v>
      </c>
    </row>
    <row r="1485" spans="1:11" ht="42" customHeight="1">
      <c r="A1485" s="2" t="s">
        <v>3624</v>
      </c>
      <c r="B1485" s="2" t="s">
        <v>3625</v>
      </c>
      <c r="C1485" s="2" t="s">
        <v>36</v>
      </c>
      <c r="D1485" s="2" t="s">
        <v>37</v>
      </c>
      <c r="E1485" s="5" t="s">
        <v>185</v>
      </c>
      <c r="F1485" s="3" t="s">
        <v>186</v>
      </c>
      <c r="G1485" s="3" t="s">
        <v>187</v>
      </c>
      <c r="H1485" s="2" t="s">
        <v>22</v>
      </c>
      <c r="I1485" s="2" t="s">
        <v>3626</v>
      </c>
      <c r="J1485" s="3" t="str">
        <f>HYPERLINK("https://www.boe.es/gazeta/dias/1830/01/12/pdfs/GMD-1830-5.pdf#page=3","Abrir facsímil")</f>
        <v>Abrir facsímil</v>
      </c>
      <c r="K1485" s="3" t="s">
        <v>24</v>
      </c>
    </row>
    <row r="1486" spans="1:11" ht="42" customHeight="1">
      <c r="A1486" s="2" t="s">
        <v>3627</v>
      </c>
      <c r="B1486" s="2" t="s">
        <v>3628</v>
      </c>
      <c r="C1486" s="2" t="s">
        <v>36</v>
      </c>
      <c r="D1486" s="2" t="s">
        <v>37</v>
      </c>
      <c r="E1486" s="5" t="s">
        <v>733</v>
      </c>
      <c r="F1486" s="3" t="s">
        <v>734</v>
      </c>
      <c r="G1486" s="3" t="s">
        <v>52</v>
      </c>
      <c r="H1486" s="2" t="s">
        <v>22</v>
      </c>
      <c r="I1486" s="2" t="s">
        <v>3629</v>
      </c>
      <c r="J1486" s="3" t="str">
        <f>HYPERLINK("https://www.boe.es/gazeta/dias/1830/10/30/pdfs/GMD-1830-131.pdf#page=1","Abrir facsímil")</f>
        <v>Abrir facsímil</v>
      </c>
      <c r="K1486" s="3" t="s">
        <v>24</v>
      </c>
    </row>
    <row r="1487" spans="1:11" ht="42" customHeight="1">
      <c r="A1487" s="2" t="s">
        <v>3630</v>
      </c>
      <c r="B1487" s="2" t="s">
        <v>3631</v>
      </c>
      <c r="C1487" s="2" t="s">
        <v>36</v>
      </c>
      <c r="D1487" s="2" t="s">
        <v>2165</v>
      </c>
      <c r="E1487" s="5" t="s">
        <v>733</v>
      </c>
      <c r="F1487" s="3" t="s">
        <v>2166</v>
      </c>
      <c r="G1487" s="3" t="s">
        <v>52</v>
      </c>
      <c r="H1487" s="2" t="s">
        <v>22</v>
      </c>
      <c r="I1487" s="2" t="s">
        <v>3632</v>
      </c>
      <c r="J1487" s="3" t="str">
        <f>HYPERLINK("https://www.boe.es/gazeta/dias/1830/10/30/pdfs/GMD-1830-132E.pdf#page=1","Abrir facsímil")</f>
        <v>Abrir facsímil</v>
      </c>
      <c r="K1487" s="3" t="s">
        <v>24</v>
      </c>
    </row>
    <row r="1488" spans="1:11" ht="42" customHeight="1">
      <c r="A1488" s="2" t="s">
        <v>3633</v>
      </c>
      <c r="B1488" s="2" t="s">
        <v>3633</v>
      </c>
      <c r="C1488" s="2" t="s">
        <v>36</v>
      </c>
      <c r="D1488" s="2" t="s">
        <v>37</v>
      </c>
      <c r="E1488" s="5" t="s">
        <v>969</v>
      </c>
      <c r="F1488" s="3" t="s">
        <v>970</v>
      </c>
      <c r="G1488" s="3" t="s">
        <v>21</v>
      </c>
      <c r="H1488" s="2" t="s">
        <v>22</v>
      </c>
      <c r="I1488" s="2" t="s">
        <v>3634</v>
      </c>
      <c r="J1488" s="3" t="str">
        <f>HYPERLINK("https://www.boe.es/gazeta/dias/1830/10/12/pdfs/GMD-1830-123.pdf#page=3","Abrir facsímil")</f>
        <v>Abrir facsímil</v>
      </c>
      <c r="K1488" s="3" t="s">
        <v>24</v>
      </c>
    </row>
    <row r="1489" spans="1:11" ht="42" customHeight="1">
      <c r="A1489" s="2" t="s">
        <v>3635</v>
      </c>
      <c r="B1489" s="2" t="s">
        <v>3636</v>
      </c>
      <c r="C1489" s="2" t="s">
        <v>1272</v>
      </c>
      <c r="D1489" s="2" t="s">
        <v>44</v>
      </c>
      <c r="E1489" s="5" t="s">
        <v>370</v>
      </c>
      <c r="F1489" s="3" t="s">
        <v>371</v>
      </c>
      <c r="G1489" s="3" t="s">
        <v>90</v>
      </c>
      <c r="H1489" s="2" t="s">
        <v>22</v>
      </c>
      <c r="I1489" s="2" t="s">
        <v>3637</v>
      </c>
      <c r="J1489" s="3" t="str">
        <f>HYPERLINK("https://www.boe.es/gazeta/dias/1830/10/14/pdfs/GMD-1830-124.pdf#page=4","Abrir facsímil")</f>
        <v>Abrir facsímil</v>
      </c>
      <c r="K1489" s="3" t="s">
        <v>24</v>
      </c>
    </row>
    <row r="1490" spans="1:11" ht="42" customHeight="1">
      <c r="A1490" s="2" t="s">
        <v>3638</v>
      </c>
      <c r="B1490" s="2" t="s">
        <v>3638</v>
      </c>
      <c r="C1490" s="2" t="s">
        <v>36</v>
      </c>
      <c r="D1490" s="2" t="s">
        <v>37</v>
      </c>
      <c r="E1490" s="5" t="s">
        <v>446</v>
      </c>
      <c r="F1490" s="3" t="s">
        <v>447</v>
      </c>
      <c r="G1490" s="3" t="s">
        <v>52</v>
      </c>
      <c r="H1490" s="2" t="s">
        <v>22</v>
      </c>
      <c r="I1490" s="2" t="s">
        <v>3639</v>
      </c>
      <c r="J1490" s="3" t="str">
        <f>HYPERLINK("https://www.boe.es/gazeta/dias/1830/09/21/pdfs/GMD-1830-114.pdf#page=1","Abrir facsímil")</f>
        <v>Abrir facsímil</v>
      </c>
      <c r="K1490" s="3" t="s">
        <v>24</v>
      </c>
    </row>
    <row r="1491" spans="1:11" ht="42" customHeight="1">
      <c r="A1491" s="2" t="s">
        <v>3638</v>
      </c>
      <c r="B1491" s="2" t="s">
        <v>3638</v>
      </c>
      <c r="C1491" s="2" t="s">
        <v>36</v>
      </c>
      <c r="D1491" s="2" t="s">
        <v>37</v>
      </c>
      <c r="E1491" s="5" t="s">
        <v>339</v>
      </c>
      <c r="F1491" s="3" t="s">
        <v>340</v>
      </c>
      <c r="G1491" s="3" t="s">
        <v>52</v>
      </c>
      <c r="H1491" s="2" t="s">
        <v>22</v>
      </c>
      <c r="I1491" s="2" t="s">
        <v>3640</v>
      </c>
      <c r="J1491" s="3" t="str">
        <f>HYPERLINK("https://www.boe.es/gazeta/dias/1830/10/07/pdfs/GMD-1830-121.pdf#page=1","Abrir facsímil")</f>
        <v>Abrir facsímil</v>
      </c>
      <c r="K1491" s="3" t="s">
        <v>24</v>
      </c>
    </row>
    <row r="1492" spans="1:11" ht="42" customHeight="1">
      <c r="A1492" s="2" t="s">
        <v>3641</v>
      </c>
      <c r="B1492" s="2" t="s">
        <v>3641</v>
      </c>
      <c r="C1492" s="2" t="s">
        <v>43</v>
      </c>
      <c r="D1492" s="2" t="s">
        <v>44</v>
      </c>
      <c r="E1492" s="5" t="s">
        <v>408</v>
      </c>
      <c r="F1492" s="3" t="s">
        <v>409</v>
      </c>
      <c r="G1492" s="3" t="s">
        <v>30</v>
      </c>
      <c r="H1492" s="2" t="s">
        <v>22</v>
      </c>
      <c r="I1492" s="2" t="s">
        <v>3642</v>
      </c>
      <c r="J1492" s="3" t="str">
        <f>HYPERLINK("https://www.boe.es/gazeta/dias/1830/11/23/pdfs/GMD-1830-143.pdf#page=2","Abrir facsímil")</f>
        <v>Abrir facsímil</v>
      </c>
      <c r="K1492" s="3" t="s">
        <v>24</v>
      </c>
    </row>
    <row r="1493" spans="1:11" ht="42" customHeight="1">
      <c r="A1493" s="2" t="s">
        <v>3643</v>
      </c>
      <c r="B1493" s="2" t="s">
        <v>3644</v>
      </c>
      <c r="C1493" s="2" t="s">
        <v>36</v>
      </c>
      <c r="D1493" s="2" t="s">
        <v>37</v>
      </c>
      <c r="E1493" s="5" t="s">
        <v>357</v>
      </c>
      <c r="F1493" s="3" t="s">
        <v>358</v>
      </c>
      <c r="G1493" s="3" t="s">
        <v>90</v>
      </c>
      <c r="H1493" s="2" t="s">
        <v>22</v>
      </c>
      <c r="I1493" s="2" t="s">
        <v>3645</v>
      </c>
      <c r="J1493" s="3" t="str">
        <f>HYPERLINK("https://www.boe.es/gazeta/dias/1830/05/08/pdfs/GMD-1830-55.pdf#page=4","Abrir facsímil")</f>
        <v>Abrir facsímil</v>
      </c>
      <c r="K1493" s="3" t="s">
        <v>24</v>
      </c>
    </row>
    <row r="1494" spans="1:11" ht="42" customHeight="1">
      <c r="A1494" s="2" t="s">
        <v>3646</v>
      </c>
      <c r="B1494" s="2" t="s">
        <v>3647</v>
      </c>
      <c r="C1494" s="2" t="s">
        <v>17</v>
      </c>
      <c r="D1494" s="2" t="s">
        <v>18</v>
      </c>
      <c r="E1494" s="5" t="s">
        <v>939</v>
      </c>
      <c r="F1494" s="3" t="s">
        <v>940</v>
      </c>
      <c r="G1494" s="3" t="s">
        <v>21</v>
      </c>
      <c r="H1494" s="2" t="s">
        <v>22</v>
      </c>
      <c r="I1494" s="2" t="s">
        <v>3648</v>
      </c>
      <c r="J1494" s="3" t="str">
        <f>HYPERLINK("https://www.boe.es/gazeta/dias/1830/02/09/pdfs/GMD-1830-17.pdf#page=3","Abrir facsímil")</f>
        <v>Abrir facsímil</v>
      </c>
      <c r="K1494" s="3" t="s">
        <v>24</v>
      </c>
    </row>
    <row r="1495" spans="1:11" ht="42" customHeight="1">
      <c r="A1495" s="2" t="s">
        <v>3649</v>
      </c>
      <c r="B1495" s="2" t="s">
        <v>3650</v>
      </c>
      <c r="C1495" s="2" t="s">
        <v>36</v>
      </c>
      <c r="D1495" s="2" t="s">
        <v>37</v>
      </c>
      <c r="E1495" s="5" t="s">
        <v>1433</v>
      </c>
      <c r="F1495" s="3" t="s">
        <v>1434</v>
      </c>
      <c r="G1495" s="3" t="s">
        <v>90</v>
      </c>
      <c r="H1495" s="2" t="s">
        <v>22</v>
      </c>
      <c r="I1495" s="2" t="s">
        <v>3651</v>
      </c>
      <c r="J1495" s="3" t="str">
        <f>HYPERLINK("https://www.boe.es/gazeta/dias/1830/04/20/pdfs/GMD-1830-47.pdf#page=4","Abrir facsímil")</f>
        <v>Abrir facsímil</v>
      </c>
      <c r="K1495" s="3" t="s">
        <v>24</v>
      </c>
    </row>
    <row r="1496" spans="1:11" ht="42" customHeight="1">
      <c r="A1496" s="2" t="s">
        <v>3652</v>
      </c>
      <c r="B1496" s="2" t="s">
        <v>3653</v>
      </c>
      <c r="C1496" s="2" t="s">
        <v>84</v>
      </c>
      <c r="D1496" s="2" t="s">
        <v>18</v>
      </c>
      <c r="E1496" s="5" t="s">
        <v>45</v>
      </c>
      <c r="F1496" s="3" t="s">
        <v>46</v>
      </c>
      <c r="G1496" s="3" t="s">
        <v>21</v>
      </c>
      <c r="H1496" s="2" t="s">
        <v>22</v>
      </c>
      <c r="I1496" s="2" t="s">
        <v>3654</v>
      </c>
      <c r="J1496" s="3" t="str">
        <f>HYPERLINK("https://www.boe.es/gazeta/dias/1830/01/05/pdfs/GMD-1830-2.pdf#page=3","Abrir facsímil")</f>
        <v>Abrir facsímil</v>
      </c>
      <c r="K1496" s="3" t="s">
        <v>24</v>
      </c>
    </row>
    <row r="1497" spans="1:11" ht="42" customHeight="1">
      <c r="A1497" s="2" t="s">
        <v>3655</v>
      </c>
      <c r="B1497" s="2" t="s">
        <v>3656</v>
      </c>
      <c r="C1497" s="2" t="s">
        <v>36</v>
      </c>
      <c r="D1497" s="2" t="s">
        <v>37</v>
      </c>
      <c r="E1497" s="5" t="s">
        <v>680</v>
      </c>
      <c r="F1497" s="3" t="s">
        <v>681</v>
      </c>
      <c r="G1497" s="3" t="s">
        <v>90</v>
      </c>
      <c r="H1497" s="2" t="s">
        <v>22</v>
      </c>
      <c r="I1497" s="2" t="s">
        <v>3657</v>
      </c>
      <c r="J1497" s="3" t="str">
        <f>HYPERLINK("https://www.boe.es/gazeta/dias/1830/08/17/pdfs/GMD-1830-99.pdf#page=4","Abrir facsímil")</f>
        <v>Abrir facsímil</v>
      </c>
      <c r="K1497" s="3" t="s">
        <v>24</v>
      </c>
    </row>
    <row r="1498" spans="1:11" ht="42" customHeight="1">
      <c r="A1498" s="2" t="s">
        <v>3658</v>
      </c>
      <c r="B1498" s="2" t="s">
        <v>3659</v>
      </c>
      <c r="C1498" s="2" t="s">
        <v>43</v>
      </c>
      <c r="D1498" s="2" t="s">
        <v>44</v>
      </c>
      <c r="E1498" s="5" t="s">
        <v>50</v>
      </c>
      <c r="F1498" s="3" t="s">
        <v>51</v>
      </c>
      <c r="G1498" s="3" t="s">
        <v>21</v>
      </c>
      <c r="H1498" s="2" t="s">
        <v>22</v>
      </c>
      <c r="I1498" s="2" t="s">
        <v>3660</v>
      </c>
      <c r="J1498" s="3" t="str">
        <f>HYPERLINK("https://www.boe.es/gazeta/dias/1830/07/27/pdfs/GMD-1830-90.pdf#page=3","Abrir facsímil")</f>
        <v>Abrir facsímil</v>
      </c>
      <c r="K1498" s="3" t="s">
        <v>24</v>
      </c>
    </row>
    <row r="1499" spans="1:11" ht="42" customHeight="1">
      <c r="A1499" s="2" t="s">
        <v>3658</v>
      </c>
      <c r="B1499" s="2" t="s">
        <v>3659</v>
      </c>
      <c r="C1499" s="2" t="s">
        <v>43</v>
      </c>
      <c r="D1499" s="2" t="s">
        <v>44</v>
      </c>
      <c r="E1499" s="5" t="s">
        <v>69</v>
      </c>
      <c r="F1499" s="3" t="s">
        <v>70</v>
      </c>
      <c r="G1499" s="3" t="s">
        <v>21</v>
      </c>
      <c r="H1499" s="2" t="s">
        <v>22</v>
      </c>
      <c r="I1499" s="2" t="s">
        <v>3661</v>
      </c>
      <c r="J1499" s="3" t="str">
        <f>HYPERLINK("https://www.boe.es/gazeta/dias/1830/10/16/pdfs/GMD-1830-125.pdf#page=3","Abrir facsímil")</f>
        <v>Abrir facsímil</v>
      </c>
      <c r="K1499" s="3" t="s">
        <v>24</v>
      </c>
    </row>
    <row r="1500" spans="1:11" ht="42" customHeight="1">
      <c r="A1500" s="2" t="s">
        <v>3662</v>
      </c>
      <c r="B1500" s="2" t="s">
        <v>3663</v>
      </c>
      <c r="C1500" s="2" t="s">
        <v>36</v>
      </c>
      <c r="D1500" s="2" t="s">
        <v>37</v>
      </c>
      <c r="E1500" s="5" t="s">
        <v>375</v>
      </c>
      <c r="F1500" s="3" t="s">
        <v>376</v>
      </c>
      <c r="G1500" s="3" t="s">
        <v>21</v>
      </c>
      <c r="H1500" s="2" t="s">
        <v>22</v>
      </c>
      <c r="I1500" s="2" t="s">
        <v>3664</v>
      </c>
      <c r="J1500" s="3" t="str">
        <f>HYPERLINK("https://www.boe.es/gazeta/dias/1830/01/02/pdfs/GMD-1830-1.pdf#page=3","Abrir facsímil")</f>
        <v>Abrir facsímil</v>
      </c>
      <c r="K1500" s="3" t="s">
        <v>24</v>
      </c>
    </row>
    <row r="1501" spans="1:11" ht="42" customHeight="1">
      <c r="A1501" s="2" t="s">
        <v>3665</v>
      </c>
      <c r="B1501" s="2" t="s">
        <v>3666</v>
      </c>
      <c r="C1501" s="2" t="s">
        <v>17</v>
      </c>
      <c r="D1501" s="2" t="s">
        <v>18</v>
      </c>
      <c r="E1501" s="5" t="s">
        <v>128</v>
      </c>
      <c r="F1501" s="3" t="s">
        <v>129</v>
      </c>
      <c r="G1501" s="3" t="s">
        <v>21</v>
      </c>
      <c r="H1501" s="2" t="s">
        <v>22</v>
      </c>
      <c r="I1501" s="2" t="s">
        <v>3667</v>
      </c>
      <c r="J1501" s="3" t="str">
        <f>HYPERLINK("https://www.boe.es/gazeta/dias/1830/02/23/pdfs/GMD-1830-23.pdf#page=3","Abrir facsímil")</f>
        <v>Abrir facsímil</v>
      </c>
      <c r="K1501" s="3" t="s">
        <v>24</v>
      </c>
    </row>
    <row r="1502" spans="1:11" ht="42" customHeight="1">
      <c r="A1502" s="2" t="s">
        <v>3668</v>
      </c>
      <c r="B1502" s="2" t="s">
        <v>3669</v>
      </c>
      <c r="C1502" s="2" t="s">
        <v>109</v>
      </c>
      <c r="D1502" s="2" t="s">
        <v>18</v>
      </c>
      <c r="E1502" s="5" t="s">
        <v>1069</v>
      </c>
      <c r="F1502" s="3" t="s">
        <v>1070</v>
      </c>
      <c r="G1502" s="3" t="s">
        <v>90</v>
      </c>
      <c r="H1502" s="2" t="s">
        <v>22</v>
      </c>
      <c r="I1502" s="2" t="s">
        <v>3670</v>
      </c>
      <c r="J1502" s="3" t="str">
        <f>HYPERLINK("https://www.boe.es/gazeta/dias/1830/09/23/pdfs/GMD-1830-115.pdf#page=4","Abrir facsímil")</f>
        <v>Abrir facsímil</v>
      </c>
      <c r="K1502" s="3" t="s">
        <v>24</v>
      </c>
    </row>
    <row r="1503" spans="1:11" ht="42" customHeight="1">
      <c r="A1503" s="2" t="s">
        <v>3671</v>
      </c>
      <c r="B1503" s="2" t="s">
        <v>3672</v>
      </c>
      <c r="C1503" s="2" t="s">
        <v>36</v>
      </c>
      <c r="D1503" s="2" t="s">
        <v>37</v>
      </c>
      <c r="E1503" s="5" t="s">
        <v>514</v>
      </c>
      <c r="F1503" s="3" t="s">
        <v>515</v>
      </c>
      <c r="G1503" s="3" t="s">
        <v>52</v>
      </c>
      <c r="H1503" s="2" t="s">
        <v>22</v>
      </c>
      <c r="I1503" s="2" t="s">
        <v>3673</v>
      </c>
      <c r="J1503" s="3" t="str">
        <f>HYPERLINK("https://www.boe.es/gazeta/dias/1830/01/26/pdfs/GMD-1830-11.pdf#page=1","Abrir facsímil")</f>
        <v>Abrir facsímil</v>
      </c>
      <c r="K1503" s="3" t="s">
        <v>24</v>
      </c>
    </row>
    <row r="1504" spans="1:11" ht="42" customHeight="1">
      <c r="A1504" s="2" t="s">
        <v>3674</v>
      </c>
      <c r="B1504" s="2" t="s">
        <v>3675</v>
      </c>
      <c r="C1504" s="2" t="s">
        <v>109</v>
      </c>
      <c r="D1504" s="2" t="s">
        <v>18</v>
      </c>
      <c r="E1504" s="5" t="s">
        <v>375</v>
      </c>
      <c r="F1504" s="3" t="s">
        <v>376</v>
      </c>
      <c r="G1504" s="3" t="s">
        <v>21</v>
      </c>
      <c r="H1504" s="2" t="s">
        <v>22</v>
      </c>
      <c r="I1504" s="2" t="s">
        <v>3676</v>
      </c>
      <c r="J1504" s="3" t="str">
        <f>HYPERLINK("https://www.boe.es/gazeta/dias/1830/01/02/pdfs/GMD-1830-1.pdf#page=3","Abrir facsímil")</f>
        <v>Abrir facsímil</v>
      </c>
      <c r="K1504" s="3" t="s">
        <v>24</v>
      </c>
    </row>
    <row r="1505" spans="1:11" ht="42" customHeight="1">
      <c r="A1505" s="2" t="s">
        <v>3677</v>
      </c>
      <c r="B1505" s="2" t="s">
        <v>3677</v>
      </c>
      <c r="C1505" s="2" t="s">
        <v>17</v>
      </c>
      <c r="D1505" s="2" t="s">
        <v>18</v>
      </c>
      <c r="E1505" s="5" t="s">
        <v>680</v>
      </c>
      <c r="F1505" s="3" t="s">
        <v>681</v>
      </c>
      <c r="G1505" s="3" t="s">
        <v>30</v>
      </c>
      <c r="H1505" s="2" t="s">
        <v>22</v>
      </c>
      <c r="I1505" s="2" t="s">
        <v>3678</v>
      </c>
      <c r="J1505" s="3" t="str">
        <f>HYPERLINK("https://www.boe.es/gazeta/dias/1830/08/17/pdfs/GMD-1830-99.pdf#page=2","Abrir facsímil")</f>
        <v>Abrir facsímil</v>
      </c>
      <c r="K1505" s="3" t="s">
        <v>24</v>
      </c>
    </row>
    <row r="1506" spans="1:11" ht="42" customHeight="1">
      <c r="A1506" s="2" t="s">
        <v>3679</v>
      </c>
      <c r="B1506" s="2" t="s">
        <v>3679</v>
      </c>
      <c r="C1506" s="2" t="s">
        <v>43</v>
      </c>
      <c r="D1506" s="2" t="s">
        <v>44</v>
      </c>
      <c r="E1506" s="5" t="s">
        <v>811</v>
      </c>
      <c r="F1506" s="3" t="s">
        <v>812</v>
      </c>
      <c r="G1506" s="3" t="s">
        <v>30</v>
      </c>
      <c r="H1506" s="2" t="s">
        <v>22</v>
      </c>
      <c r="I1506" s="2" t="s">
        <v>3680</v>
      </c>
      <c r="J1506" s="3" t="str">
        <f>HYPERLINK("https://www.boe.es/gazeta/dias/1830/11/09/pdfs/GMD-1830-136.pdf#page=2","Abrir facsímil")</f>
        <v>Abrir facsímil</v>
      </c>
      <c r="K1506" s="3" t="s">
        <v>24</v>
      </c>
    </row>
    <row r="1507" spans="1:11" ht="42" customHeight="1">
      <c r="A1507" s="2" t="s">
        <v>3681</v>
      </c>
      <c r="B1507" s="2" t="s">
        <v>3682</v>
      </c>
      <c r="C1507" s="2" t="s">
        <v>36</v>
      </c>
      <c r="D1507" s="2" t="s">
        <v>37</v>
      </c>
      <c r="E1507" s="5" t="s">
        <v>60</v>
      </c>
      <c r="F1507" s="3" t="s">
        <v>61</v>
      </c>
      <c r="G1507" s="3" t="s">
        <v>90</v>
      </c>
      <c r="H1507" s="2" t="s">
        <v>22</v>
      </c>
      <c r="I1507" s="2" t="s">
        <v>3683</v>
      </c>
      <c r="J1507" s="3" t="str">
        <f>HYPERLINK("https://www.boe.es/gazeta/dias/1830/02/27/pdfs/GMD-1830-25.pdf#page=4","Abrir facsímil")</f>
        <v>Abrir facsímil</v>
      </c>
      <c r="K1507" s="3" t="s">
        <v>24</v>
      </c>
    </row>
    <row r="1508" spans="1:11" ht="42" customHeight="1">
      <c r="A1508" s="2" t="s">
        <v>3684</v>
      </c>
      <c r="B1508" s="2" t="s">
        <v>3685</v>
      </c>
      <c r="C1508" s="2" t="s">
        <v>27</v>
      </c>
      <c r="D1508" s="2" t="s">
        <v>18</v>
      </c>
      <c r="E1508" s="5" t="s">
        <v>499</v>
      </c>
      <c r="F1508" s="3" t="s">
        <v>500</v>
      </c>
      <c r="G1508" s="3" t="s">
        <v>21</v>
      </c>
      <c r="H1508" s="2" t="s">
        <v>22</v>
      </c>
      <c r="I1508" s="2" t="s">
        <v>3686</v>
      </c>
      <c r="J1508" s="3" t="str">
        <f>HYPERLINK("https://www.boe.es/gazeta/dias/1830/04/03/pdfs/GMD-1830-40.pdf#page=3","Abrir facsímil")</f>
        <v>Abrir facsímil</v>
      </c>
      <c r="K1508" s="3" t="s">
        <v>24</v>
      </c>
    </row>
    <row r="1509" spans="1:11" ht="42" customHeight="1">
      <c r="A1509" s="2" t="s">
        <v>3687</v>
      </c>
      <c r="B1509" s="2" t="s">
        <v>3687</v>
      </c>
      <c r="C1509" s="2" t="s">
        <v>36</v>
      </c>
      <c r="D1509" s="2" t="s">
        <v>37</v>
      </c>
      <c r="E1509" s="5" t="s">
        <v>772</v>
      </c>
      <c r="F1509" s="3" t="s">
        <v>773</v>
      </c>
      <c r="G1509" s="3" t="s">
        <v>30</v>
      </c>
      <c r="H1509" s="2" t="s">
        <v>22</v>
      </c>
      <c r="I1509" s="2" t="s">
        <v>3688</v>
      </c>
      <c r="J1509" s="3" t="str">
        <f>HYPERLINK("https://www.boe.es/gazeta/dias/1830/12/25/pdfs/GMD-1830-157.pdf#page=2","Abrir facsímil")</f>
        <v>Abrir facsímil</v>
      </c>
      <c r="K1509" s="3" t="s">
        <v>24</v>
      </c>
    </row>
    <row r="1510" spans="1:11" ht="42" customHeight="1">
      <c r="A1510" s="2" t="s">
        <v>3689</v>
      </c>
      <c r="B1510" s="2" t="s">
        <v>3689</v>
      </c>
      <c r="C1510" s="2" t="s">
        <v>109</v>
      </c>
      <c r="D1510" s="2" t="s">
        <v>18</v>
      </c>
      <c r="E1510" s="5" t="s">
        <v>1622</v>
      </c>
      <c r="F1510" s="3" t="s">
        <v>1623</v>
      </c>
      <c r="G1510" s="3" t="s">
        <v>90</v>
      </c>
      <c r="H1510" s="2" t="s">
        <v>22</v>
      </c>
      <c r="I1510" s="2" t="s">
        <v>3690</v>
      </c>
      <c r="J1510" s="3" t="str">
        <f>HYPERLINK("https://www.boe.es/gazeta/dias/1830/12/18/pdfs/GMD-1830-154.pdf#page=4","Abrir facsímil")</f>
        <v>Abrir facsímil</v>
      </c>
      <c r="K1510" s="3" t="s">
        <v>24</v>
      </c>
    </row>
    <row r="1511" spans="1:11" ht="42" customHeight="1">
      <c r="A1511" s="2" t="s">
        <v>3691</v>
      </c>
      <c r="B1511" s="2" t="s">
        <v>3691</v>
      </c>
      <c r="C1511" s="2" t="s">
        <v>43</v>
      </c>
      <c r="D1511" s="2" t="s">
        <v>44</v>
      </c>
      <c r="E1511" s="5" t="s">
        <v>45</v>
      </c>
      <c r="F1511" s="3" t="s">
        <v>46</v>
      </c>
      <c r="G1511" s="3" t="s">
        <v>30</v>
      </c>
      <c r="H1511" s="2" t="s">
        <v>22</v>
      </c>
      <c r="I1511" s="2" t="s">
        <v>3692</v>
      </c>
      <c r="J1511" s="3" t="str">
        <f>HYPERLINK("https://www.boe.es/gazeta/dias/1830/01/05/pdfs/GMD-1830-2.pdf#page=2","Abrir facsímil")</f>
        <v>Abrir facsímil</v>
      </c>
      <c r="K1511" s="3" t="s">
        <v>24</v>
      </c>
    </row>
    <row r="1512" spans="1:11" ht="42" customHeight="1">
      <c r="A1512" s="2" t="s">
        <v>3691</v>
      </c>
      <c r="B1512" s="2" t="s">
        <v>3691</v>
      </c>
      <c r="C1512" s="2" t="s">
        <v>43</v>
      </c>
      <c r="D1512" s="2" t="s">
        <v>44</v>
      </c>
      <c r="E1512" s="5" t="s">
        <v>97</v>
      </c>
      <c r="F1512" s="3" t="s">
        <v>98</v>
      </c>
      <c r="G1512" s="3" t="s">
        <v>30</v>
      </c>
      <c r="H1512" s="2" t="s">
        <v>22</v>
      </c>
      <c r="I1512" s="2" t="s">
        <v>3693</v>
      </c>
      <c r="J1512" s="3" t="str">
        <f>HYPERLINK("https://www.boe.es/gazeta/dias/1830/06/22/pdfs/GMD-1830-75.pdf#page=2","Abrir facsímil")</f>
        <v>Abrir facsímil</v>
      </c>
      <c r="K1512" s="3" t="s">
        <v>24</v>
      </c>
    </row>
    <row r="1513" spans="1:11" ht="42" customHeight="1">
      <c r="A1513" s="2" t="s">
        <v>3694</v>
      </c>
      <c r="B1513" s="2" t="s">
        <v>3695</v>
      </c>
      <c r="C1513" s="2" t="s">
        <v>17</v>
      </c>
      <c r="D1513" s="2" t="s">
        <v>18</v>
      </c>
      <c r="E1513" s="5" t="s">
        <v>653</v>
      </c>
      <c r="F1513" s="3" t="s">
        <v>654</v>
      </c>
      <c r="G1513" s="3" t="s">
        <v>90</v>
      </c>
      <c r="H1513" s="2" t="s">
        <v>22</v>
      </c>
      <c r="I1513" s="2" t="s">
        <v>3696</v>
      </c>
      <c r="J1513" s="3" t="str">
        <f>HYPERLINK("https://www.boe.es/gazeta/dias/1830/10/02/pdfs/GMD-1830-119.pdf#page=4","Abrir facsímil")</f>
        <v>Abrir facsímil</v>
      </c>
      <c r="K1513" s="3" t="s">
        <v>24</v>
      </c>
    </row>
    <row r="1514" spans="1:11" ht="42" customHeight="1">
      <c r="A1514" s="2" t="s">
        <v>3697</v>
      </c>
      <c r="B1514" s="2" t="s">
        <v>3698</v>
      </c>
      <c r="C1514" s="2" t="s">
        <v>27</v>
      </c>
      <c r="D1514" s="2" t="s">
        <v>18</v>
      </c>
      <c r="E1514" s="5" t="s">
        <v>185</v>
      </c>
      <c r="F1514" s="3" t="s">
        <v>186</v>
      </c>
      <c r="G1514" s="3" t="s">
        <v>206</v>
      </c>
      <c r="H1514" s="2" t="s">
        <v>22</v>
      </c>
      <c r="I1514" s="2" t="s">
        <v>3699</v>
      </c>
      <c r="J1514" s="3" t="str">
        <f>HYPERLINK("https://www.boe.es/gazeta/dias/1830/01/12/pdfs/GMD-1830-5.pdf#page=4","Abrir facsímil")</f>
        <v>Abrir facsímil</v>
      </c>
      <c r="K1514" s="3" t="s">
        <v>24</v>
      </c>
    </row>
    <row r="1515" spans="1:11" ht="42" customHeight="1">
      <c r="A1515" s="2" t="s">
        <v>3700</v>
      </c>
      <c r="B1515" s="2" t="s">
        <v>3700</v>
      </c>
      <c r="C1515" s="2" t="s">
        <v>68</v>
      </c>
      <c r="D1515" s="2" t="s">
        <v>18</v>
      </c>
      <c r="E1515" s="5" t="s">
        <v>999</v>
      </c>
      <c r="F1515" s="3" t="s">
        <v>1000</v>
      </c>
      <c r="G1515" s="3" t="s">
        <v>30</v>
      </c>
      <c r="H1515" s="2" t="s">
        <v>22</v>
      </c>
      <c r="I1515" s="2" t="s">
        <v>3701</v>
      </c>
      <c r="J1515" s="3" t="str">
        <f>HYPERLINK("https://www.boe.es/gazeta/dias/1830/11/02/pdfs/GMD-1830-133.pdf#page=2","Abrir facsímil")</f>
        <v>Abrir facsímil</v>
      </c>
      <c r="K1515" s="3" t="s">
        <v>24</v>
      </c>
    </row>
    <row r="1516" spans="1:11" ht="42" customHeight="1">
      <c r="A1516" s="2" t="s">
        <v>3702</v>
      </c>
      <c r="B1516" s="2" t="s">
        <v>3702</v>
      </c>
      <c r="C1516" s="2" t="s">
        <v>43</v>
      </c>
      <c r="D1516" s="2" t="s">
        <v>44</v>
      </c>
      <c r="E1516" s="5" t="s">
        <v>1796</v>
      </c>
      <c r="F1516" s="3" t="s">
        <v>1797</v>
      </c>
      <c r="G1516" s="3" t="s">
        <v>21</v>
      </c>
      <c r="H1516" s="2" t="s">
        <v>22</v>
      </c>
      <c r="I1516" s="2" t="s">
        <v>3703</v>
      </c>
      <c r="J1516" s="3" t="str">
        <f>HYPERLINK("https://www.boe.es/gazeta/dias/1830/05/25/pdfs/GMD-1830-63.pdf#page=3","Abrir facsímil")</f>
        <v>Abrir facsímil</v>
      </c>
      <c r="K1516" s="3" t="s">
        <v>24</v>
      </c>
    </row>
    <row r="1517" spans="1:11" ht="42" customHeight="1">
      <c r="A1517" s="2" t="s">
        <v>3704</v>
      </c>
      <c r="B1517" s="2" t="s">
        <v>3704</v>
      </c>
      <c r="C1517" s="2" t="s">
        <v>36</v>
      </c>
      <c r="D1517" s="2" t="s">
        <v>37</v>
      </c>
      <c r="E1517" s="5" t="s">
        <v>1319</v>
      </c>
      <c r="F1517" s="3" t="s">
        <v>1320</v>
      </c>
      <c r="G1517" s="3" t="s">
        <v>30</v>
      </c>
      <c r="H1517" s="2" t="s">
        <v>22</v>
      </c>
      <c r="I1517" s="2" t="s">
        <v>3705</v>
      </c>
      <c r="J1517" s="3" t="str">
        <f>HYPERLINK("https://www.boe.es/gazeta/dias/1830/08/21/pdfs/GMD-1830-101.pdf#page=2","Abrir facsímil")</f>
        <v>Abrir facsímil</v>
      </c>
      <c r="K1517" s="3" t="s">
        <v>24</v>
      </c>
    </row>
    <row r="1518" spans="1:11" ht="42" customHeight="1">
      <c r="A1518" s="2" t="s">
        <v>3704</v>
      </c>
      <c r="B1518" s="2" t="s">
        <v>3704</v>
      </c>
      <c r="C1518" s="2" t="s">
        <v>36</v>
      </c>
      <c r="D1518" s="2" t="s">
        <v>37</v>
      </c>
      <c r="E1518" s="5" t="s">
        <v>106</v>
      </c>
      <c r="F1518" s="3" t="s">
        <v>107</v>
      </c>
      <c r="G1518" s="3" t="s">
        <v>30</v>
      </c>
      <c r="H1518" s="2" t="s">
        <v>22</v>
      </c>
      <c r="I1518" s="2" t="s">
        <v>3706</v>
      </c>
      <c r="J1518" s="3" t="str">
        <f>HYPERLINK("https://www.boe.es/gazeta/dias/1830/09/14/pdfs/GMD-1830-111.pdf#page=2","Abrir facsímil")</f>
        <v>Abrir facsímil</v>
      </c>
      <c r="K1518" s="3" t="s">
        <v>24</v>
      </c>
    </row>
    <row r="1519" spans="1:11" ht="42" customHeight="1">
      <c r="A1519" s="2" t="s">
        <v>3707</v>
      </c>
      <c r="B1519" s="2" t="s">
        <v>3707</v>
      </c>
      <c r="C1519" s="2" t="s">
        <v>43</v>
      </c>
      <c r="D1519" s="2" t="s">
        <v>44</v>
      </c>
      <c r="E1519" s="5" t="s">
        <v>50</v>
      </c>
      <c r="F1519" s="3" t="s">
        <v>51</v>
      </c>
      <c r="G1519" s="3" t="s">
        <v>90</v>
      </c>
      <c r="H1519" s="2" t="s">
        <v>22</v>
      </c>
      <c r="I1519" s="2" t="s">
        <v>3708</v>
      </c>
      <c r="J1519" s="3" t="str">
        <f>HYPERLINK("https://www.boe.es/gazeta/dias/1830/07/27/pdfs/GMD-1830-90.pdf#page=4","Abrir facsímil")</f>
        <v>Abrir facsímil</v>
      </c>
      <c r="K1519" s="3" t="s">
        <v>24</v>
      </c>
    </row>
    <row r="1520" spans="1:11" ht="42" customHeight="1">
      <c r="A1520" s="2" t="s">
        <v>3709</v>
      </c>
      <c r="B1520" s="2" t="s">
        <v>3709</v>
      </c>
      <c r="C1520" s="2" t="s">
        <v>17</v>
      </c>
      <c r="D1520" s="2" t="s">
        <v>18</v>
      </c>
      <c r="E1520" s="5" t="s">
        <v>246</v>
      </c>
      <c r="F1520" s="3" t="s">
        <v>247</v>
      </c>
      <c r="G1520" s="3" t="s">
        <v>21</v>
      </c>
      <c r="H1520" s="2" t="s">
        <v>22</v>
      </c>
      <c r="I1520" s="2" t="s">
        <v>3710</v>
      </c>
      <c r="J1520" s="3" t="str">
        <f>HYPERLINK("https://www.boe.es/gazeta/dias/1830/03/13/pdfs/GMD-1830-31.pdf#page=3","Abrir facsímil")</f>
        <v>Abrir facsímil</v>
      </c>
      <c r="K1520" s="3" t="s">
        <v>24</v>
      </c>
    </row>
    <row r="1521" spans="1:11" ht="42" customHeight="1">
      <c r="A1521" s="2" t="s">
        <v>3711</v>
      </c>
      <c r="B1521" s="2" t="s">
        <v>3711</v>
      </c>
      <c r="C1521" s="2" t="s">
        <v>43</v>
      </c>
      <c r="D1521" s="2" t="s">
        <v>44</v>
      </c>
      <c r="E1521" s="5" t="s">
        <v>85</v>
      </c>
      <c r="F1521" s="3" t="s">
        <v>86</v>
      </c>
      <c r="G1521" s="3" t="s">
        <v>52</v>
      </c>
      <c r="H1521" s="2" t="s">
        <v>22</v>
      </c>
      <c r="I1521" s="2" t="s">
        <v>3712</v>
      </c>
      <c r="J1521" s="3" t="str">
        <f>HYPERLINK("https://www.boe.es/gazeta/dias/1830/03/23/pdfs/GMD-1830-35.pdf#page=1","Abrir facsímil")</f>
        <v>Abrir facsímil</v>
      </c>
      <c r="K1521" s="3" t="s">
        <v>24</v>
      </c>
    </row>
    <row r="1522" spans="1:11" ht="42" customHeight="1">
      <c r="A1522" s="2" t="s">
        <v>3711</v>
      </c>
      <c r="B1522" s="2" t="s">
        <v>3711</v>
      </c>
      <c r="C1522" s="2" t="s">
        <v>17</v>
      </c>
      <c r="D1522" s="2" t="s">
        <v>18</v>
      </c>
      <c r="E1522" s="5" t="s">
        <v>524</v>
      </c>
      <c r="F1522" s="3" t="s">
        <v>525</v>
      </c>
      <c r="G1522" s="3" t="s">
        <v>30</v>
      </c>
      <c r="H1522" s="2" t="s">
        <v>22</v>
      </c>
      <c r="I1522" s="2" t="s">
        <v>3713</v>
      </c>
      <c r="J1522" s="3" t="str">
        <f>HYPERLINK("https://www.boe.es/gazeta/dias/1830/05/06/pdfs/GMD-1830-54.pdf#page=2","Abrir facsímil")</f>
        <v>Abrir facsímil</v>
      </c>
      <c r="K1522" s="3" t="s">
        <v>24</v>
      </c>
    </row>
    <row r="1523" spans="1:11" ht="42" customHeight="1">
      <c r="A1523" s="2" t="s">
        <v>3711</v>
      </c>
      <c r="B1523" s="2" t="s">
        <v>3711</v>
      </c>
      <c r="C1523" s="2" t="s">
        <v>17</v>
      </c>
      <c r="D1523" s="2" t="s">
        <v>18</v>
      </c>
      <c r="E1523" s="5" t="s">
        <v>524</v>
      </c>
      <c r="F1523" s="3" t="s">
        <v>525</v>
      </c>
      <c r="G1523" s="3" t="s">
        <v>90</v>
      </c>
      <c r="H1523" s="2" t="s">
        <v>22</v>
      </c>
      <c r="I1523" s="2" t="s">
        <v>3714</v>
      </c>
      <c r="J1523" s="3" t="str">
        <f>HYPERLINK("https://www.boe.es/gazeta/dias/1830/05/06/pdfs/GMD-1830-54.pdf#page=4","Abrir facsímil")</f>
        <v>Abrir facsímil</v>
      </c>
      <c r="K1523" s="3" t="s">
        <v>24</v>
      </c>
    </row>
    <row r="1524" spans="1:11" ht="42" customHeight="1">
      <c r="A1524" s="2" t="s">
        <v>3715</v>
      </c>
      <c r="B1524" s="2" t="s">
        <v>3715</v>
      </c>
      <c r="C1524" s="2" t="s">
        <v>36</v>
      </c>
      <c r="D1524" s="2" t="s">
        <v>37</v>
      </c>
      <c r="E1524" s="5" t="s">
        <v>224</v>
      </c>
      <c r="F1524" s="3" t="s">
        <v>225</v>
      </c>
      <c r="G1524" s="3" t="s">
        <v>52</v>
      </c>
      <c r="H1524" s="2" t="s">
        <v>22</v>
      </c>
      <c r="I1524" s="2" t="s">
        <v>3716</v>
      </c>
      <c r="J1524" s="3" t="str">
        <f>HYPERLINK("https://www.boe.es/gazeta/dias/1830/03/04/pdfs/GMD-1830-27.pdf#page=1","Abrir facsímil")</f>
        <v>Abrir facsímil</v>
      </c>
      <c r="K1524" s="3" t="s">
        <v>24</v>
      </c>
    </row>
    <row r="1525" spans="1:11" ht="42" customHeight="1">
      <c r="A1525" s="2" t="s">
        <v>3717</v>
      </c>
      <c r="B1525" s="2" t="s">
        <v>3718</v>
      </c>
      <c r="C1525" s="2" t="s">
        <v>43</v>
      </c>
      <c r="D1525" s="2" t="s">
        <v>44</v>
      </c>
      <c r="E1525" s="5" t="s">
        <v>1944</v>
      </c>
      <c r="F1525" s="3" t="s">
        <v>1945</v>
      </c>
      <c r="G1525" s="3" t="s">
        <v>90</v>
      </c>
      <c r="H1525" s="2" t="s">
        <v>22</v>
      </c>
      <c r="I1525" s="2" t="s">
        <v>3719</v>
      </c>
      <c r="J1525" s="3" t="str">
        <f>HYPERLINK("https://www.boe.es/gazeta/dias/1830/05/22/pdfs/GMD-1830-62.pdf#page=4","Abrir facsímil")</f>
        <v>Abrir facsímil</v>
      </c>
      <c r="K1525" s="3" t="s">
        <v>24</v>
      </c>
    </row>
    <row r="1526" spans="1:11" ht="42" customHeight="1">
      <c r="A1526" s="2" t="s">
        <v>3720</v>
      </c>
      <c r="B1526" s="2" t="s">
        <v>3720</v>
      </c>
      <c r="C1526" s="2" t="s">
        <v>17</v>
      </c>
      <c r="D1526" s="2" t="s">
        <v>18</v>
      </c>
      <c r="E1526" s="5" t="s">
        <v>45</v>
      </c>
      <c r="F1526" s="3" t="s">
        <v>46</v>
      </c>
      <c r="G1526" s="3" t="s">
        <v>90</v>
      </c>
      <c r="H1526" s="2" t="s">
        <v>22</v>
      </c>
      <c r="I1526" s="2" t="s">
        <v>3721</v>
      </c>
      <c r="J1526" s="3" t="str">
        <f>HYPERLINK("https://www.boe.es/gazeta/dias/1830/01/05/pdfs/GMD-1830-2.pdf#page=4","Abrir facsímil")</f>
        <v>Abrir facsímil</v>
      </c>
      <c r="K1526" s="3" t="s">
        <v>24</v>
      </c>
    </row>
    <row r="1527" spans="1:11" ht="42" customHeight="1">
      <c r="A1527" s="2" t="s">
        <v>3722</v>
      </c>
      <c r="B1527" s="2" t="s">
        <v>3723</v>
      </c>
      <c r="C1527" s="2" t="s">
        <v>109</v>
      </c>
      <c r="D1527" s="2" t="s">
        <v>18</v>
      </c>
      <c r="E1527" s="5" t="s">
        <v>1119</v>
      </c>
      <c r="F1527" s="3" t="s">
        <v>1120</v>
      </c>
      <c r="G1527" s="3" t="s">
        <v>21</v>
      </c>
      <c r="H1527" s="2" t="s">
        <v>22</v>
      </c>
      <c r="I1527" s="2" t="s">
        <v>3724</v>
      </c>
      <c r="J1527" s="3" t="str">
        <f>HYPERLINK("https://www.boe.es/gazeta/dias/1830/11/20/pdfs/GMD-1830-141.pdf#page=3","Abrir facsímil")</f>
        <v>Abrir facsímil</v>
      </c>
      <c r="K1527" s="3" t="s">
        <v>24</v>
      </c>
    </row>
    <row r="1528" spans="1:11" ht="42" customHeight="1">
      <c r="A1528" s="2" t="s">
        <v>3725</v>
      </c>
      <c r="B1528" s="2" t="s">
        <v>3726</v>
      </c>
      <c r="C1528" s="2" t="s">
        <v>55</v>
      </c>
      <c r="D1528" s="2" t="s">
        <v>18</v>
      </c>
      <c r="E1528" s="5" t="s">
        <v>367</v>
      </c>
      <c r="F1528" s="3" t="s">
        <v>368</v>
      </c>
      <c r="G1528" s="3" t="s">
        <v>90</v>
      </c>
      <c r="H1528" s="2" t="s">
        <v>22</v>
      </c>
      <c r="I1528" s="2" t="s">
        <v>3727</v>
      </c>
      <c r="J1528" s="3" t="str">
        <f>HYPERLINK("https://www.boe.es/gazeta/dias/1830/09/02/pdfs/GMD-1830-106.pdf#page=4","Abrir facsímil")</f>
        <v>Abrir facsímil</v>
      </c>
      <c r="K1528" s="3" t="s">
        <v>24</v>
      </c>
    </row>
    <row r="1529" spans="1:11" ht="42" customHeight="1">
      <c r="A1529" s="2" t="s">
        <v>3728</v>
      </c>
      <c r="B1529" s="2" t="s">
        <v>3729</v>
      </c>
      <c r="C1529" s="2" t="s">
        <v>36</v>
      </c>
      <c r="D1529" s="2" t="s">
        <v>37</v>
      </c>
      <c r="E1529" s="5" t="s">
        <v>111</v>
      </c>
      <c r="F1529" s="3" t="s">
        <v>112</v>
      </c>
      <c r="G1529" s="3" t="s">
        <v>90</v>
      </c>
      <c r="H1529" s="2" t="s">
        <v>31</v>
      </c>
      <c r="I1529" s="2" t="s">
        <v>3730</v>
      </c>
      <c r="J1529" s="3" t="str">
        <f>HYPERLINK("https://www.boe.es/gazeta/dias/1830/11/16/pdfs/GMD-1830-139.pdf#page=4","Abrir facsímil")</f>
        <v>Abrir facsímil</v>
      </c>
      <c r="K1529" s="3" t="s">
        <v>33</v>
      </c>
    </row>
    <row r="1530" spans="1:11" ht="42" customHeight="1">
      <c r="A1530" s="2" t="s">
        <v>3731</v>
      </c>
      <c r="B1530" s="2" t="s">
        <v>3732</v>
      </c>
      <c r="C1530" s="2" t="s">
        <v>55</v>
      </c>
      <c r="D1530" s="2" t="s">
        <v>18</v>
      </c>
      <c r="E1530" s="5" t="s">
        <v>1119</v>
      </c>
      <c r="F1530" s="3" t="s">
        <v>1120</v>
      </c>
      <c r="G1530" s="3" t="s">
        <v>21</v>
      </c>
      <c r="H1530" s="2" t="s">
        <v>31</v>
      </c>
      <c r="I1530" s="2" t="s">
        <v>3733</v>
      </c>
      <c r="J1530" s="3" t="str">
        <f>HYPERLINK("https://www.boe.es/gazeta/dias/1830/11/20/pdfs/GMD-1830-141.pdf#page=3","Abrir facsímil")</f>
        <v>Abrir facsímil</v>
      </c>
      <c r="K1530" s="3" t="s">
        <v>33</v>
      </c>
    </row>
    <row r="1531" spans="1:11" ht="42" customHeight="1">
      <c r="A1531" s="2" t="s">
        <v>3734</v>
      </c>
      <c r="B1531" s="2" t="s">
        <v>3734</v>
      </c>
      <c r="C1531" s="2" t="s">
        <v>55</v>
      </c>
      <c r="D1531" s="2" t="s">
        <v>18</v>
      </c>
      <c r="E1531" s="5" t="s">
        <v>499</v>
      </c>
      <c r="F1531" s="3" t="s">
        <v>500</v>
      </c>
      <c r="G1531" s="3" t="s">
        <v>21</v>
      </c>
      <c r="H1531" s="2" t="s">
        <v>22</v>
      </c>
      <c r="I1531" s="2" t="s">
        <v>3735</v>
      </c>
      <c r="J1531" s="3" t="str">
        <f>HYPERLINK("https://www.boe.es/gazeta/dias/1830/04/03/pdfs/GMD-1830-40.pdf#page=3","Abrir facsímil")</f>
        <v>Abrir facsímil</v>
      </c>
      <c r="K1531" s="3" t="s">
        <v>24</v>
      </c>
    </row>
    <row r="1532" spans="1:11" ht="42" customHeight="1">
      <c r="A1532" s="2" t="s">
        <v>3734</v>
      </c>
      <c r="B1532" s="2" t="s">
        <v>3734</v>
      </c>
      <c r="C1532" s="2" t="s">
        <v>36</v>
      </c>
      <c r="D1532" s="2" t="s">
        <v>37</v>
      </c>
      <c r="E1532" s="5" t="s">
        <v>528</v>
      </c>
      <c r="F1532" s="3" t="s">
        <v>529</v>
      </c>
      <c r="G1532" s="3" t="s">
        <v>1257</v>
      </c>
      <c r="H1532" s="2" t="s">
        <v>22</v>
      </c>
      <c r="I1532" s="2" t="s">
        <v>3736</v>
      </c>
      <c r="J1532" s="3" t="str">
        <f>HYPERLINK("https://www.boe.es/gazeta/dias/1830/07/13/pdfs/GMD-1830-84.pdf#page=4","Abrir facsímil")</f>
        <v>Abrir facsímil</v>
      </c>
      <c r="K1532" s="3" t="s">
        <v>24</v>
      </c>
    </row>
    <row r="1533" spans="1:11" ht="42" customHeight="1">
      <c r="A1533" s="2" t="s">
        <v>3734</v>
      </c>
      <c r="B1533" s="2" t="s">
        <v>3734</v>
      </c>
      <c r="C1533" s="2" t="s">
        <v>84</v>
      </c>
      <c r="D1533" s="2" t="s">
        <v>18</v>
      </c>
      <c r="E1533" s="5" t="s">
        <v>624</v>
      </c>
      <c r="F1533" s="3" t="s">
        <v>625</v>
      </c>
      <c r="G1533" s="3" t="s">
        <v>90</v>
      </c>
      <c r="H1533" s="2" t="s">
        <v>22</v>
      </c>
      <c r="I1533" s="2" t="s">
        <v>3737</v>
      </c>
      <c r="J1533" s="3" t="str">
        <f>HYPERLINK("https://www.boe.es/gazeta/dias/1830/09/09/pdfs/GMD-1830-109.pdf#page=4","Abrir facsímil")</f>
        <v>Abrir facsímil</v>
      </c>
      <c r="K1533" s="3" t="s">
        <v>24</v>
      </c>
    </row>
    <row r="1534" spans="1:11" ht="42" customHeight="1">
      <c r="A1534" s="2" t="s">
        <v>3734</v>
      </c>
      <c r="B1534" s="2" t="s">
        <v>3734</v>
      </c>
      <c r="C1534" s="2" t="s">
        <v>36</v>
      </c>
      <c r="D1534" s="2" t="s">
        <v>37</v>
      </c>
      <c r="E1534" s="5" t="s">
        <v>28</v>
      </c>
      <c r="F1534" s="3" t="s">
        <v>29</v>
      </c>
      <c r="G1534" s="3" t="s">
        <v>90</v>
      </c>
      <c r="H1534" s="2" t="s">
        <v>22</v>
      </c>
      <c r="I1534" s="2" t="s">
        <v>3738</v>
      </c>
      <c r="J1534" s="3" t="str">
        <f>HYPERLINK("https://www.boe.es/gazeta/dias/1830/12/28/pdfs/GMD-1830-158.pdf#page=4","Abrir facsímil")</f>
        <v>Abrir facsímil</v>
      </c>
      <c r="K1534" s="3" t="s">
        <v>24</v>
      </c>
    </row>
    <row r="1535" spans="1:11" ht="42" customHeight="1">
      <c r="A1535" s="2" t="s">
        <v>3739</v>
      </c>
      <c r="B1535" s="2" t="s">
        <v>3740</v>
      </c>
      <c r="C1535" s="2" t="s">
        <v>36</v>
      </c>
      <c r="D1535" s="2" t="s">
        <v>37</v>
      </c>
      <c r="E1535" s="5" t="s">
        <v>524</v>
      </c>
      <c r="F1535" s="3" t="s">
        <v>525</v>
      </c>
      <c r="G1535" s="3" t="s">
        <v>52</v>
      </c>
      <c r="H1535" s="2" t="s">
        <v>22</v>
      </c>
      <c r="I1535" s="2" t="s">
        <v>3741</v>
      </c>
      <c r="J1535" s="3" t="str">
        <f>HYPERLINK("https://www.boe.es/gazeta/dias/1830/05/06/pdfs/GMD-1830-54.pdf#page=1","Abrir facsímil")</f>
        <v>Abrir facsímil</v>
      </c>
      <c r="K1535" s="3" t="s">
        <v>24</v>
      </c>
    </row>
    <row r="1536" spans="1:11" ht="42" customHeight="1">
      <c r="A1536" s="2" t="s">
        <v>3742</v>
      </c>
      <c r="B1536" s="2" t="s">
        <v>3743</v>
      </c>
      <c r="C1536" s="2" t="s">
        <v>36</v>
      </c>
      <c r="D1536" s="2" t="s">
        <v>37</v>
      </c>
      <c r="E1536" s="5" t="s">
        <v>1944</v>
      </c>
      <c r="F1536" s="3" t="s">
        <v>1945</v>
      </c>
      <c r="G1536" s="3" t="s">
        <v>90</v>
      </c>
      <c r="H1536" s="2" t="s">
        <v>22</v>
      </c>
      <c r="I1536" s="2" t="s">
        <v>3744</v>
      </c>
      <c r="J1536" s="3" t="str">
        <f>HYPERLINK("https://www.boe.es/gazeta/dias/1830/05/22/pdfs/GMD-1830-62.pdf#page=4","Abrir facsímil")</f>
        <v>Abrir facsímil</v>
      </c>
      <c r="K1536" s="3" t="s">
        <v>24</v>
      </c>
    </row>
    <row r="1537" spans="1:11" ht="42" customHeight="1">
      <c r="A1537" s="2" t="s">
        <v>3745</v>
      </c>
      <c r="B1537" s="2" t="s">
        <v>3746</v>
      </c>
      <c r="C1537" s="2" t="s">
        <v>55</v>
      </c>
      <c r="D1537" s="2" t="s">
        <v>18</v>
      </c>
      <c r="E1537" s="5" t="s">
        <v>499</v>
      </c>
      <c r="F1537" s="3" t="s">
        <v>500</v>
      </c>
      <c r="G1537" s="3" t="s">
        <v>30</v>
      </c>
      <c r="H1537" s="2" t="s">
        <v>22</v>
      </c>
      <c r="I1537" s="2" t="s">
        <v>3747</v>
      </c>
      <c r="J1537" s="3" t="str">
        <f>HYPERLINK("https://www.boe.es/gazeta/dias/1830/04/03/pdfs/GMD-1830-40.pdf#page=2","Abrir facsímil")</f>
        <v>Abrir facsímil</v>
      </c>
      <c r="K1537" s="3" t="s">
        <v>24</v>
      </c>
    </row>
    <row r="1538" spans="1:11" ht="42" customHeight="1">
      <c r="A1538" s="2" t="s">
        <v>3748</v>
      </c>
      <c r="B1538" s="2" t="s">
        <v>3749</v>
      </c>
      <c r="C1538" s="2" t="s">
        <v>17</v>
      </c>
      <c r="D1538" s="2" t="s">
        <v>18</v>
      </c>
      <c r="E1538" s="5" t="s">
        <v>185</v>
      </c>
      <c r="F1538" s="3" t="s">
        <v>186</v>
      </c>
      <c r="G1538" s="3" t="s">
        <v>187</v>
      </c>
      <c r="H1538" s="2" t="s">
        <v>31</v>
      </c>
      <c r="I1538" s="2" t="s">
        <v>3750</v>
      </c>
      <c r="J1538" s="3" t="str">
        <f>HYPERLINK("https://www.boe.es/gazeta/dias/1830/01/12/pdfs/GMD-1830-5.pdf#page=3","Abrir facsímil")</f>
        <v>Abrir facsímil</v>
      </c>
      <c r="K1538" s="3" t="s">
        <v>33</v>
      </c>
    </row>
    <row r="1539" spans="1:11" ht="42" customHeight="1">
      <c r="A1539" s="2" t="s">
        <v>3751</v>
      </c>
      <c r="B1539" s="2" t="s">
        <v>3751</v>
      </c>
      <c r="C1539" s="2" t="s">
        <v>36</v>
      </c>
      <c r="D1539" s="2" t="s">
        <v>37</v>
      </c>
      <c r="E1539" s="5" t="s">
        <v>708</v>
      </c>
      <c r="F1539" s="3" t="s">
        <v>709</v>
      </c>
      <c r="G1539" s="3" t="s">
        <v>21</v>
      </c>
      <c r="H1539" s="2" t="s">
        <v>22</v>
      </c>
      <c r="I1539" s="2" t="s">
        <v>3752</v>
      </c>
      <c r="J1539" s="3" t="str">
        <f>HYPERLINK("https://www.boe.es/gazeta/dias/1830/09/28/pdfs/GMD-1830-117.pdf#page=3","Abrir facsímil")</f>
        <v>Abrir facsímil</v>
      </c>
      <c r="K1539" s="3" t="s">
        <v>24</v>
      </c>
    </row>
    <row r="1540" spans="1:11" ht="42" customHeight="1">
      <c r="A1540" s="2" t="s">
        <v>3753</v>
      </c>
      <c r="B1540" s="2" t="s">
        <v>3754</v>
      </c>
      <c r="C1540" s="2" t="s">
        <v>17</v>
      </c>
      <c r="D1540" s="2" t="s">
        <v>18</v>
      </c>
      <c r="E1540" s="5" t="s">
        <v>1363</v>
      </c>
      <c r="F1540" s="3" t="s">
        <v>1364</v>
      </c>
      <c r="G1540" s="3" t="s">
        <v>90</v>
      </c>
      <c r="H1540" s="2" t="s">
        <v>22</v>
      </c>
      <c r="I1540" s="2" t="s">
        <v>3755</v>
      </c>
      <c r="J1540" s="3" t="str">
        <f>HYPERLINK("https://www.boe.es/gazeta/dias/1830/08/31/pdfs/GMD-1830-105.pdf#page=4","Abrir facsímil")</f>
        <v>Abrir facsímil</v>
      </c>
      <c r="K1540" s="3" t="s">
        <v>24</v>
      </c>
    </row>
    <row r="1541" spans="1:11" ht="42" customHeight="1">
      <c r="A1541" s="2" t="s">
        <v>3756</v>
      </c>
      <c r="B1541" s="2" t="s">
        <v>3756</v>
      </c>
      <c r="C1541" s="2" t="s">
        <v>68</v>
      </c>
      <c r="D1541" s="2" t="s">
        <v>18</v>
      </c>
      <c r="E1541" s="5" t="s">
        <v>1433</v>
      </c>
      <c r="F1541" s="3" t="s">
        <v>1434</v>
      </c>
      <c r="G1541" s="3" t="s">
        <v>30</v>
      </c>
      <c r="H1541" s="2" t="s">
        <v>22</v>
      </c>
      <c r="I1541" s="2" t="s">
        <v>3757</v>
      </c>
      <c r="J1541" s="3" t="str">
        <f>HYPERLINK("https://www.boe.es/gazeta/dias/1830/04/20/pdfs/GMD-1830-47.pdf#page=2","Abrir facsímil")</f>
        <v>Abrir facsímil</v>
      </c>
      <c r="K1541" s="3" t="s">
        <v>24</v>
      </c>
    </row>
    <row r="1542" spans="1:11" ht="42" customHeight="1">
      <c r="A1542" s="2" t="s">
        <v>3758</v>
      </c>
      <c r="B1542" s="2" t="s">
        <v>3758</v>
      </c>
      <c r="C1542" s="2" t="s">
        <v>36</v>
      </c>
      <c r="D1542" s="2" t="s">
        <v>37</v>
      </c>
      <c r="E1542" s="5" t="s">
        <v>969</v>
      </c>
      <c r="F1542" s="3" t="s">
        <v>970</v>
      </c>
      <c r="G1542" s="3" t="s">
        <v>21</v>
      </c>
      <c r="H1542" s="2" t="s">
        <v>22</v>
      </c>
      <c r="I1542" s="2" t="s">
        <v>3759</v>
      </c>
      <c r="J1542" s="3" t="str">
        <f>HYPERLINK("https://www.boe.es/gazeta/dias/1830/10/12/pdfs/GMD-1830-123.pdf#page=3","Abrir facsímil")</f>
        <v>Abrir facsímil</v>
      </c>
      <c r="K1542" s="3" t="s">
        <v>24</v>
      </c>
    </row>
    <row r="1543" spans="1:11" ht="42" customHeight="1">
      <c r="A1543" s="2" t="s">
        <v>3760</v>
      </c>
      <c r="B1543" s="2" t="s">
        <v>3761</v>
      </c>
      <c r="C1543" s="2" t="s">
        <v>36</v>
      </c>
      <c r="D1543" s="2" t="s">
        <v>37</v>
      </c>
      <c r="E1543" s="5" t="s">
        <v>612</v>
      </c>
      <c r="F1543" s="3" t="s">
        <v>613</v>
      </c>
      <c r="G1543" s="3" t="s">
        <v>21</v>
      </c>
      <c r="H1543" s="2" t="s">
        <v>22</v>
      </c>
      <c r="I1543" s="2" t="s">
        <v>3762</v>
      </c>
      <c r="J1543" s="3" t="str">
        <f>HYPERLINK("https://www.boe.es/gazeta/dias/1830/09/25/pdfs/GMD-1830-116.pdf#page=3","Abrir facsímil")</f>
        <v>Abrir facsímil</v>
      </c>
      <c r="K1543" s="3" t="s">
        <v>24</v>
      </c>
    </row>
    <row r="1544" spans="1:11" ht="42" customHeight="1">
      <c r="A1544" s="2" t="s">
        <v>3763</v>
      </c>
      <c r="B1544" s="2" t="s">
        <v>3764</v>
      </c>
      <c r="C1544" s="2" t="s">
        <v>109</v>
      </c>
      <c r="D1544" s="2" t="s">
        <v>18</v>
      </c>
      <c r="E1544" s="5" t="s">
        <v>1237</v>
      </c>
      <c r="F1544" s="3" t="s">
        <v>1238</v>
      </c>
      <c r="G1544" s="3" t="s">
        <v>90</v>
      </c>
      <c r="H1544" s="2" t="s">
        <v>22</v>
      </c>
      <c r="I1544" s="2" t="s">
        <v>3765</v>
      </c>
      <c r="J1544" s="3" t="str">
        <f>HYPERLINK("https://www.boe.es/gazeta/dias/1830/11/04/pdfs/GMD-1830-134.pdf#page=4","Abrir facsímil")</f>
        <v>Abrir facsímil</v>
      </c>
      <c r="K1544" s="3" t="s">
        <v>24</v>
      </c>
    </row>
    <row r="1545" spans="1:11" ht="42" customHeight="1">
      <c r="A1545" s="2" t="s">
        <v>3766</v>
      </c>
      <c r="B1545" s="2" t="s">
        <v>3767</v>
      </c>
      <c r="C1545" s="2" t="s">
        <v>17</v>
      </c>
      <c r="D1545" s="2" t="s">
        <v>18</v>
      </c>
      <c r="E1545" s="5" t="s">
        <v>185</v>
      </c>
      <c r="F1545" s="3" t="s">
        <v>186</v>
      </c>
      <c r="G1545" s="3" t="s">
        <v>206</v>
      </c>
      <c r="H1545" s="2" t="s">
        <v>22</v>
      </c>
      <c r="I1545" s="2" t="s">
        <v>3768</v>
      </c>
      <c r="J1545" s="3" t="str">
        <f>HYPERLINK("https://www.boe.es/gazeta/dias/1830/01/12/pdfs/GMD-1830-5.pdf#page=4","Abrir facsímil")</f>
        <v>Abrir facsímil</v>
      </c>
      <c r="K1545" s="3" t="s">
        <v>24</v>
      </c>
    </row>
    <row r="1546" spans="1:11" ht="42" customHeight="1">
      <c r="A1546" s="2" t="s">
        <v>3769</v>
      </c>
      <c r="B1546" s="2" t="s">
        <v>3770</v>
      </c>
      <c r="C1546" s="2" t="s">
        <v>36</v>
      </c>
      <c r="D1546" s="2" t="s">
        <v>37</v>
      </c>
      <c r="E1546" s="5" t="s">
        <v>97</v>
      </c>
      <c r="F1546" s="3" t="s">
        <v>98</v>
      </c>
      <c r="G1546" s="3" t="s">
        <v>457</v>
      </c>
      <c r="H1546" s="2" t="s">
        <v>22</v>
      </c>
      <c r="I1546" s="2" t="s">
        <v>3771</v>
      </c>
      <c r="J1546" s="3" t="str">
        <f>HYPERLINK("https://www.boe.es/gazeta/dias/1830/06/22/pdfs/GMD-1830-75.pdf#page=4","Abrir facsímil")</f>
        <v>Abrir facsímil</v>
      </c>
      <c r="K1546" s="3" t="s">
        <v>24</v>
      </c>
    </row>
    <row r="1547" spans="1:11" ht="42" customHeight="1">
      <c r="A1547" s="2" t="s">
        <v>3772</v>
      </c>
      <c r="B1547" s="2" t="s">
        <v>3772</v>
      </c>
      <c r="C1547" s="2" t="s">
        <v>17</v>
      </c>
      <c r="D1547" s="2" t="s">
        <v>18</v>
      </c>
      <c r="E1547" s="5" t="s">
        <v>2696</v>
      </c>
      <c r="F1547" s="3" t="s">
        <v>2697</v>
      </c>
      <c r="G1547" s="3" t="s">
        <v>30</v>
      </c>
      <c r="H1547" s="2" t="s">
        <v>22</v>
      </c>
      <c r="I1547" s="2" t="s">
        <v>3773</v>
      </c>
      <c r="J1547" s="3" t="str">
        <f>HYPERLINK("https://www.boe.es/gazeta/dias/1830/03/27/pdfs/GMD-1830-37.pdf#page=2","Abrir facsímil")</f>
        <v>Abrir facsímil</v>
      </c>
      <c r="K1547" s="3" t="s">
        <v>24</v>
      </c>
    </row>
    <row r="1548" spans="1:11" ht="42" customHeight="1">
      <c r="A1548" s="2" t="s">
        <v>3774</v>
      </c>
      <c r="B1548" s="2" t="s">
        <v>3774</v>
      </c>
      <c r="C1548" s="2" t="s">
        <v>36</v>
      </c>
      <c r="D1548" s="2" t="s">
        <v>37</v>
      </c>
      <c r="E1548" s="5" t="s">
        <v>999</v>
      </c>
      <c r="F1548" s="3" t="s">
        <v>1000</v>
      </c>
      <c r="G1548" s="3" t="s">
        <v>1001</v>
      </c>
      <c r="H1548" s="2" t="s">
        <v>22</v>
      </c>
      <c r="I1548" s="2" t="s">
        <v>3775</v>
      </c>
      <c r="J1548" s="3" t="str">
        <f>HYPERLINK("https://www.boe.es/gazeta/dias/1830/11/02/pdfs/GMD-1830-133.pdf#page=3","Abrir facsímil")</f>
        <v>Abrir facsímil</v>
      </c>
      <c r="K1548" s="3" t="s">
        <v>24</v>
      </c>
    </row>
    <row r="1549" spans="1:11" ht="42" customHeight="1">
      <c r="A1549" s="2" t="s">
        <v>3776</v>
      </c>
      <c r="B1549" s="2" t="s">
        <v>3776</v>
      </c>
      <c r="C1549" s="2" t="s">
        <v>36</v>
      </c>
      <c r="D1549" s="2" t="s">
        <v>37</v>
      </c>
      <c r="E1549" s="5" t="s">
        <v>185</v>
      </c>
      <c r="F1549" s="3" t="s">
        <v>186</v>
      </c>
      <c r="G1549" s="3" t="s">
        <v>30</v>
      </c>
      <c r="H1549" s="2" t="s">
        <v>22</v>
      </c>
      <c r="I1549" s="2" t="s">
        <v>3777</v>
      </c>
      <c r="J1549" s="3" t="str">
        <f>HYPERLINK("https://www.boe.es/gazeta/dias/1830/01/12/pdfs/GMD-1830-5.pdf#page=2","Abrir facsímil")</f>
        <v>Abrir facsímil</v>
      </c>
      <c r="K1549" s="3" t="s">
        <v>24</v>
      </c>
    </row>
    <row r="1550" spans="1:11" ht="42" customHeight="1">
      <c r="A1550" s="2" t="s">
        <v>3778</v>
      </c>
      <c r="B1550" s="2" t="s">
        <v>3779</v>
      </c>
      <c r="C1550" s="2" t="s">
        <v>55</v>
      </c>
      <c r="D1550" s="2" t="s">
        <v>18</v>
      </c>
      <c r="E1550" s="5" t="s">
        <v>100</v>
      </c>
      <c r="F1550" s="3" t="s">
        <v>101</v>
      </c>
      <c r="G1550" s="3" t="s">
        <v>1993</v>
      </c>
      <c r="H1550" s="2" t="s">
        <v>22</v>
      </c>
      <c r="I1550" s="2" t="s">
        <v>3780</v>
      </c>
      <c r="J1550" s="3" t="str">
        <f>HYPERLINK("https://www.boe.es/gazeta/dias/1830/06/29/pdfs/GMD-1830-78.pdf#page=3","Abrir facsímil")</f>
        <v>Abrir facsímil</v>
      </c>
      <c r="K1550" s="3" t="s">
        <v>24</v>
      </c>
    </row>
    <row r="1551" spans="1:11" ht="42" customHeight="1">
      <c r="A1551" s="2" t="s">
        <v>3781</v>
      </c>
      <c r="B1551" s="2" t="s">
        <v>3781</v>
      </c>
      <c r="C1551" s="2" t="s">
        <v>36</v>
      </c>
      <c r="D1551" s="2" t="s">
        <v>37</v>
      </c>
      <c r="E1551" s="5" t="s">
        <v>1796</v>
      </c>
      <c r="F1551" s="3" t="s">
        <v>1797</v>
      </c>
      <c r="G1551" s="3" t="s">
        <v>21</v>
      </c>
      <c r="H1551" s="2" t="s">
        <v>22</v>
      </c>
      <c r="I1551" s="2" t="s">
        <v>3782</v>
      </c>
      <c r="J1551" s="3" t="str">
        <f>HYPERLINK("https://www.boe.es/gazeta/dias/1830/05/25/pdfs/GMD-1830-63.pdf#page=3","Abrir facsímil")</f>
        <v>Abrir facsímil</v>
      </c>
      <c r="K1551" s="3" t="s">
        <v>24</v>
      </c>
    </row>
    <row r="1552" spans="1:11" ht="42" customHeight="1">
      <c r="A1552" s="2" t="s">
        <v>3783</v>
      </c>
      <c r="B1552" s="2" t="s">
        <v>3783</v>
      </c>
      <c r="C1552" s="2" t="s">
        <v>36</v>
      </c>
      <c r="D1552" s="2" t="s">
        <v>37</v>
      </c>
      <c r="E1552" s="5" t="s">
        <v>1363</v>
      </c>
      <c r="F1552" s="3" t="s">
        <v>1364</v>
      </c>
      <c r="G1552" s="3" t="s">
        <v>30</v>
      </c>
      <c r="H1552" s="2" t="s">
        <v>22</v>
      </c>
      <c r="I1552" s="2" t="s">
        <v>3784</v>
      </c>
      <c r="J1552" s="3" t="str">
        <f>HYPERLINK("https://www.boe.es/gazeta/dias/1830/08/31/pdfs/GMD-1830-105.pdf#page=2","Abrir facsímil")</f>
        <v>Abrir facsímil</v>
      </c>
      <c r="K1552" s="3" t="s">
        <v>24</v>
      </c>
    </row>
    <row r="1553" spans="1:11" ht="42" customHeight="1">
      <c r="A1553" s="2" t="s">
        <v>3785</v>
      </c>
      <c r="B1553" s="2" t="s">
        <v>3785</v>
      </c>
      <c r="C1553" s="2" t="s">
        <v>43</v>
      </c>
      <c r="D1553" s="2" t="s">
        <v>44</v>
      </c>
      <c r="E1553" s="5" t="s">
        <v>388</v>
      </c>
      <c r="F1553" s="3" t="s">
        <v>389</v>
      </c>
      <c r="G1553" s="3" t="s">
        <v>21</v>
      </c>
      <c r="H1553" s="2" t="s">
        <v>22</v>
      </c>
      <c r="I1553" s="2" t="s">
        <v>3786</v>
      </c>
      <c r="J1553" s="3" t="str">
        <f>HYPERLINK("https://www.boe.es/gazeta/dias/1830/10/05/pdfs/GMD-1830-120.pdf#page=3","Abrir facsímil")</f>
        <v>Abrir facsímil</v>
      </c>
      <c r="K1553" s="3" t="s">
        <v>24</v>
      </c>
    </row>
    <row r="1554" spans="1:11" ht="42" customHeight="1">
      <c r="A1554" s="2" t="s">
        <v>3785</v>
      </c>
      <c r="B1554" s="2" t="s">
        <v>3785</v>
      </c>
      <c r="C1554" s="2" t="s">
        <v>36</v>
      </c>
      <c r="D1554" s="2" t="s">
        <v>37</v>
      </c>
      <c r="E1554" s="5" t="s">
        <v>561</v>
      </c>
      <c r="F1554" s="3" t="s">
        <v>562</v>
      </c>
      <c r="G1554" s="3" t="s">
        <v>21</v>
      </c>
      <c r="H1554" s="2" t="s">
        <v>22</v>
      </c>
      <c r="I1554" s="2" t="s">
        <v>3787</v>
      </c>
      <c r="J1554" s="3" t="str">
        <f>HYPERLINK("https://www.boe.es/gazeta/dias/1830/10/09/pdfs/GMD-1830-122.pdf#page=3","Abrir facsímil")</f>
        <v>Abrir facsímil</v>
      </c>
      <c r="K1554" s="3" t="s">
        <v>24</v>
      </c>
    </row>
    <row r="1555" spans="1:11" ht="42" customHeight="1">
      <c r="A1555" s="2" t="s">
        <v>3785</v>
      </c>
      <c r="B1555" s="2" t="s">
        <v>3785</v>
      </c>
      <c r="C1555" s="2" t="s">
        <v>68</v>
      </c>
      <c r="D1555" s="2" t="s">
        <v>18</v>
      </c>
      <c r="E1555" s="5" t="s">
        <v>180</v>
      </c>
      <c r="F1555" s="3" t="s">
        <v>181</v>
      </c>
      <c r="G1555" s="3" t="s">
        <v>21</v>
      </c>
      <c r="H1555" s="2" t="s">
        <v>22</v>
      </c>
      <c r="I1555" s="2" t="s">
        <v>3788</v>
      </c>
      <c r="J1555" s="3" t="str">
        <f>HYPERLINK("https://www.boe.es/gazeta/dias/1830/12/11/pdfs/GMD-1830-151.pdf#page=3","Abrir facsímil")</f>
        <v>Abrir facsímil</v>
      </c>
      <c r="K1555" s="3" t="s">
        <v>24</v>
      </c>
    </row>
    <row r="1556" spans="1:11" ht="42" customHeight="1">
      <c r="A1556" s="2" t="s">
        <v>3789</v>
      </c>
      <c r="B1556" s="2" t="s">
        <v>3789</v>
      </c>
      <c r="C1556" s="2" t="s">
        <v>43</v>
      </c>
      <c r="D1556" s="2" t="s">
        <v>44</v>
      </c>
      <c r="E1556" s="5" t="s">
        <v>491</v>
      </c>
      <c r="F1556" s="3" t="s">
        <v>492</v>
      </c>
      <c r="G1556" s="3" t="s">
        <v>30</v>
      </c>
      <c r="H1556" s="2" t="s">
        <v>22</v>
      </c>
      <c r="I1556" s="2" t="s">
        <v>3790</v>
      </c>
      <c r="J1556" s="3" t="str">
        <f>HYPERLINK("https://www.boe.es/gazeta/dias/1830/11/13/pdfs/GMD-1830-138.pdf#page=2","Abrir facsímil")</f>
        <v>Abrir facsímil</v>
      </c>
      <c r="K1556" s="3" t="s">
        <v>24</v>
      </c>
    </row>
    <row r="1557" spans="1:11" ht="42" customHeight="1">
      <c r="A1557" s="2" t="s">
        <v>3791</v>
      </c>
      <c r="B1557" s="2" t="s">
        <v>3791</v>
      </c>
      <c r="C1557" s="2" t="s">
        <v>17</v>
      </c>
      <c r="D1557" s="2" t="s">
        <v>18</v>
      </c>
      <c r="E1557" s="5" t="s">
        <v>532</v>
      </c>
      <c r="F1557" s="3" t="s">
        <v>533</v>
      </c>
      <c r="G1557" s="3" t="s">
        <v>21</v>
      </c>
      <c r="H1557" s="2" t="s">
        <v>22</v>
      </c>
      <c r="I1557" s="2" t="s">
        <v>3792</v>
      </c>
      <c r="J1557" s="3" t="str">
        <f>HYPERLINK("https://www.boe.es/gazeta/dias/1830/01/19/pdfs/GMD-1830-8.pdf#page=3","Abrir facsímil")</f>
        <v>Abrir facsímil</v>
      </c>
      <c r="K1557" s="3" t="s">
        <v>24</v>
      </c>
    </row>
    <row r="1558" spans="1:11" ht="42" customHeight="1">
      <c r="A1558" s="2" t="s">
        <v>3793</v>
      </c>
      <c r="B1558" s="2" t="s">
        <v>3793</v>
      </c>
      <c r="C1558" s="2" t="s">
        <v>43</v>
      </c>
      <c r="D1558" s="2" t="s">
        <v>44</v>
      </c>
      <c r="E1558" s="5" t="s">
        <v>898</v>
      </c>
      <c r="F1558" s="3" t="s">
        <v>899</v>
      </c>
      <c r="G1558" s="3" t="s">
        <v>21</v>
      </c>
      <c r="H1558" s="2" t="s">
        <v>22</v>
      </c>
      <c r="I1558" s="2" t="s">
        <v>3794</v>
      </c>
      <c r="J1558" s="3" t="str">
        <f>HYPERLINK("https://www.boe.es/gazeta/dias/1830/05/29/pdfs/GMD-1830-65.pdf#page=3","Abrir facsímil")</f>
        <v>Abrir facsímil</v>
      </c>
      <c r="K1558" s="3" t="s">
        <v>24</v>
      </c>
    </row>
    <row r="1559" spans="1:11" ht="42" customHeight="1">
      <c r="A1559" s="2" t="s">
        <v>3795</v>
      </c>
      <c r="B1559" s="2" t="s">
        <v>3795</v>
      </c>
      <c r="C1559" s="2" t="s">
        <v>17</v>
      </c>
      <c r="D1559" s="2" t="s">
        <v>18</v>
      </c>
      <c r="E1559" s="5" t="s">
        <v>329</v>
      </c>
      <c r="F1559" s="3" t="s">
        <v>330</v>
      </c>
      <c r="G1559" s="3" t="s">
        <v>30</v>
      </c>
      <c r="H1559" s="2" t="s">
        <v>22</v>
      </c>
      <c r="I1559" s="2" t="s">
        <v>3796</v>
      </c>
      <c r="J1559" s="3" t="str">
        <f>HYPERLINK("https://www.boe.es/gazeta/dias/1830/01/14/pdfs/GMD-1830-6.pdf#page=2","Abrir facsímil")</f>
        <v>Abrir facsímil</v>
      </c>
      <c r="K1559" s="3" t="s">
        <v>24</v>
      </c>
    </row>
    <row r="1560" spans="1:11" ht="42" customHeight="1">
      <c r="A1560" s="2" t="s">
        <v>3795</v>
      </c>
      <c r="B1560" s="2" t="s">
        <v>3795</v>
      </c>
      <c r="C1560" s="2" t="s">
        <v>36</v>
      </c>
      <c r="D1560" s="2" t="s">
        <v>37</v>
      </c>
      <c r="E1560" s="5" t="s">
        <v>807</v>
      </c>
      <c r="F1560" s="3" t="s">
        <v>808</v>
      </c>
      <c r="G1560" s="3" t="s">
        <v>30</v>
      </c>
      <c r="H1560" s="2" t="s">
        <v>22</v>
      </c>
      <c r="I1560" s="2" t="s">
        <v>3797</v>
      </c>
      <c r="J1560" s="3" t="str">
        <f>HYPERLINK("https://www.boe.es/gazeta/dias/1830/02/18/pdfs/GMD-1830-21.pdf#page=2","Abrir facsímil")</f>
        <v>Abrir facsímil</v>
      </c>
      <c r="K1560" s="3" t="s">
        <v>24</v>
      </c>
    </row>
    <row r="1561" spans="1:11" ht="42" customHeight="1">
      <c r="A1561" s="2" t="s">
        <v>3795</v>
      </c>
      <c r="B1561" s="2" t="s">
        <v>3795</v>
      </c>
      <c r="C1561" s="2" t="s">
        <v>36</v>
      </c>
      <c r="D1561" s="2" t="s">
        <v>37</v>
      </c>
      <c r="E1561" s="5" t="s">
        <v>305</v>
      </c>
      <c r="F1561" s="3" t="s">
        <v>306</v>
      </c>
      <c r="G1561" s="3" t="s">
        <v>52</v>
      </c>
      <c r="H1561" s="2" t="s">
        <v>22</v>
      </c>
      <c r="I1561" s="2" t="s">
        <v>3798</v>
      </c>
      <c r="J1561" s="3" t="str">
        <f>HYPERLINK("https://www.boe.es/gazeta/dias/1830/04/24/pdfs/GMD-1830-49.pdf#page=1","Abrir facsímil")</f>
        <v>Abrir facsímil</v>
      </c>
      <c r="K1561" s="3" t="s">
        <v>24</v>
      </c>
    </row>
    <row r="1562" spans="1:11" ht="42" customHeight="1">
      <c r="A1562" s="2" t="s">
        <v>3795</v>
      </c>
      <c r="B1562" s="2" t="s">
        <v>3795</v>
      </c>
      <c r="C1562" s="2" t="s">
        <v>17</v>
      </c>
      <c r="D1562" s="2" t="s">
        <v>18</v>
      </c>
      <c r="E1562" s="5" t="s">
        <v>931</v>
      </c>
      <c r="F1562" s="3" t="s">
        <v>932</v>
      </c>
      <c r="G1562" s="3" t="s">
        <v>21</v>
      </c>
      <c r="H1562" s="2" t="s">
        <v>22</v>
      </c>
      <c r="I1562" s="2" t="s">
        <v>3799</v>
      </c>
      <c r="J1562" s="3" t="str">
        <f>HYPERLINK("https://www.boe.es/gazeta/dias/1830/06/03/pdfs/GMD-1830-67.pdf#page=3","Abrir facsímil")</f>
        <v>Abrir facsímil</v>
      </c>
      <c r="K1562" s="3" t="s">
        <v>24</v>
      </c>
    </row>
    <row r="1563" spans="1:11" ht="42" customHeight="1">
      <c r="A1563" s="2" t="s">
        <v>3795</v>
      </c>
      <c r="B1563" s="2" t="s">
        <v>3795</v>
      </c>
      <c r="C1563" s="2" t="s">
        <v>36</v>
      </c>
      <c r="D1563" s="2" t="s">
        <v>37</v>
      </c>
      <c r="E1563" s="5" t="s">
        <v>196</v>
      </c>
      <c r="F1563" s="3" t="s">
        <v>197</v>
      </c>
      <c r="G1563" s="3" t="s">
        <v>30</v>
      </c>
      <c r="H1563" s="2" t="s">
        <v>22</v>
      </c>
      <c r="I1563" s="2" t="s">
        <v>3800</v>
      </c>
      <c r="J1563" s="3" t="str">
        <f>HYPERLINK("https://www.boe.es/gazeta/dias/1830/07/29/pdfs/GMD-1830-91.pdf#page=2","Abrir facsímil")</f>
        <v>Abrir facsímil</v>
      </c>
      <c r="K1563" s="3" t="s">
        <v>24</v>
      </c>
    </row>
    <row r="1564" spans="1:11" ht="42" customHeight="1">
      <c r="A1564" s="2" t="s">
        <v>3795</v>
      </c>
      <c r="B1564" s="2" t="s">
        <v>3795</v>
      </c>
      <c r="C1564" s="2" t="s">
        <v>36</v>
      </c>
      <c r="D1564" s="2" t="s">
        <v>37</v>
      </c>
      <c r="E1564" s="5" t="s">
        <v>474</v>
      </c>
      <c r="F1564" s="3" t="s">
        <v>475</v>
      </c>
      <c r="G1564" s="3" t="s">
        <v>30</v>
      </c>
      <c r="H1564" s="2" t="s">
        <v>22</v>
      </c>
      <c r="I1564" s="2" t="s">
        <v>3801</v>
      </c>
      <c r="J1564" s="3" t="str">
        <f>HYPERLINK("https://www.boe.es/gazeta/dias/1830/08/05/pdfs/GMD-1830-94.pdf#page=2","Abrir facsímil")</f>
        <v>Abrir facsímil</v>
      </c>
      <c r="K1564" s="3" t="s">
        <v>24</v>
      </c>
    </row>
    <row r="1565" spans="1:11" ht="42" customHeight="1">
      <c r="A1565" s="2" t="s">
        <v>3802</v>
      </c>
      <c r="B1565" s="2" t="s">
        <v>3802</v>
      </c>
      <c r="C1565" s="2" t="s">
        <v>68</v>
      </c>
      <c r="D1565" s="2" t="s">
        <v>18</v>
      </c>
      <c r="E1565" s="5" t="s">
        <v>73</v>
      </c>
      <c r="F1565" s="3" t="s">
        <v>74</v>
      </c>
      <c r="G1565" s="3" t="s">
        <v>52</v>
      </c>
      <c r="H1565" s="2" t="s">
        <v>22</v>
      </c>
      <c r="I1565" s="2" t="s">
        <v>3803</v>
      </c>
      <c r="J1565" s="3" t="str">
        <f>HYPERLINK("https://www.boe.es/gazeta/dias/1830/03/20/pdfs/GMD-1830-34.pdf#page=1","Abrir facsímil")</f>
        <v>Abrir facsímil</v>
      </c>
      <c r="K1565" s="3" t="s">
        <v>24</v>
      </c>
    </row>
    <row r="1566" spans="1:11" ht="42" customHeight="1">
      <c r="A1566" s="2" t="s">
        <v>3804</v>
      </c>
      <c r="B1566" s="2" t="s">
        <v>3805</v>
      </c>
      <c r="C1566" s="2" t="s">
        <v>17</v>
      </c>
      <c r="D1566" s="2" t="s">
        <v>18</v>
      </c>
      <c r="E1566" s="5" t="s">
        <v>185</v>
      </c>
      <c r="F1566" s="3" t="s">
        <v>186</v>
      </c>
      <c r="G1566" s="3" t="s">
        <v>206</v>
      </c>
      <c r="H1566" s="2" t="s">
        <v>22</v>
      </c>
      <c r="I1566" s="2" t="s">
        <v>3806</v>
      </c>
      <c r="J1566" s="3" t="str">
        <f>HYPERLINK("https://www.boe.es/gazeta/dias/1830/01/12/pdfs/GMD-1830-5.pdf#page=4","Abrir facsímil")</f>
        <v>Abrir facsímil</v>
      </c>
      <c r="K1566" s="3" t="s">
        <v>24</v>
      </c>
    </row>
    <row r="1567" spans="1:11" ht="42" customHeight="1">
      <c r="A1567" s="2" t="s">
        <v>3807</v>
      </c>
      <c r="B1567" s="2" t="s">
        <v>3808</v>
      </c>
      <c r="C1567" s="2" t="s">
        <v>36</v>
      </c>
      <c r="D1567" s="2" t="s">
        <v>37</v>
      </c>
      <c r="E1567" s="5" t="s">
        <v>185</v>
      </c>
      <c r="F1567" s="3" t="s">
        <v>186</v>
      </c>
      <c r="G1567" s="3" t="s">
        <v>206</v>
      </c>
      <c r="H1567" s="2" t="s">
        <v>22</v>
      </c>
      <c r="I1567" s="2" t="s">
        <v>3809</v>
      </c>
      <c r="J1567" s="3" t="str">
        <f>HYPERLINK("https://www.boe.es/gazeta/dias/1830/01/12/pdfs/GMD-1830-5.pdf#page=4","Abrir facsímil")</f>
        <v>Abrir facsímil</v>
      </c>
      <c r="K1567" s="3" t="s">
        <v>24</v>
      </c>
    </row>
    <row r="1568" spans="1:11" ht="42" customHeight="1">
      <c r="A1568" s="2" t="s">
        <v>3810</v>
      </c>
      <c r="B1568" s="2" t="s">
        <v>3810</v>
      </c>
      <c r="C1568" s="2" t="s">
        <v>17</v>
      </c>
      <c r="D1568" s="2" t="s">
        <v>18</v>
      </c>
      <c r="E1568" s="5" t="s">
        <v>211</v>
      </c>
      <c r="F1568" s="3" t="s">
        <v>212</v>
      </c>
      <c r="G1568" s="3" t="s">
        <v>30</v>
      </c>
      <c r="H1568" s="2" t="s">
        <v>22</v>
      </c>
      <c r="I1568" s="2" t="s">
        <v>3811</v>
      </c>
      <c r="J1568" s="3" t="str">
        <f>HYPERLINK("https://www.boe.es/gazeta/dias/1830/04/15/pdfs/GMD-1830-45.pdf#page=2","Abrir facsímil")</f>
        <v>Abrir facsímil</v>
      </c>
      <c r="K1568" s="3" t="s">
        <v>24</v>
      </c>
    </row>
    <row r="1569" spans="1:11" ht="42" customHeight="1">
      <c r="A1569" s="2" t="s">
        <v>3812</v>
      </c>
      <c r="B1569" s="2" t="s">
        <v>3812</v>
      </c>
      <c r="C1569" s="2" t="s">
        <v>36</v>
      </c>
      <c r="D1569" s="2" t="s">
        <v>37</v>
      </c>
      <c r="E1569" s="5" t="s">
        <v>499</v>
      </c>
      <c r="F1569" s="3" t="s">
        <v>500</v>
      </c>
      <c r="G1569" s="3" t="s">
        <v>21</v>
      </c>
      <c r="H1569" s="2" t="s">
        <v>22</v>
      </c>
      <c r="I1569" s="2" t="s">
        <v>3813</v>
      </c>
      <c r="J1569" s="3" t="str">
        <f>HYPERLINK("https://www.boe.es/gazeta/dias/1830/04/03/pdfs/GMD-1830-40.pdf#page=3","Abrir facsímil")</f>
        <v>Abrir facsímil</v>
      </c>
      <c r="K1569" s="3" t="s">
        <v>24</v>
      </c>
    </row>
    <row r="1570" spans="1:11" ht="42" customHeight="1">
      <c r="A1570" s="2" t="s">
        <v>3814</v>
      </c>
      <c r="B1570" s="2" t="s">
        <v>3815</v>
      </c>
      <c r="C1570" s="2" t="s">
        <v>27</v>
      </c>
      <c r="D1570" s="2" t="s">
        <v>18</v>
      </c>
      <c r="E1570" s="5" t="s">
        <v>185</v>
      </c>
      <c r="F1570" s="3" t="s">
        <v>186</v>
      </c>
      <c r="G1570" s="3" t="s">
        <v>206</v>
      </c>
      <c r="H1570" s="2" t="s">
        <v>22</v>
      </c>
      <c r="I1570" s="2" t="s">
        <v>3816</v>
      </c>
      <c r="J1570" s="3" t="str">
        <f>HYPERLINK("https://www.boe.es/gazeta/dias/1830/01/12/pdfs/GMD-1830-5.pdf#page=4","Abrir facsímil")</f>
        <v>Abrir facsímil</v>
      </c>
      <c r="K1570" s="3" t="s">
        <v>24</v>
      </c>
    </row>
    <row r="1571" spans="1:11" ht="42" customHeight="1">
      <c r="A1571" s="2" t="s">
        <v>3817</v>
      </c>
      <c r="B1571" s="2" t="s">
        <v>3817</v>
      </c>
      <c r="C1571" s="2" t="s">
        <v>109</v>
      </c>
      <c r="D1571" s="2" t="s">
        <v>18</v>
      </c>
      <c r="E1571" s="5" t="s">
        <v>1363</v>
      </c>
      <c r="F1571" s="3" t="s">
        <v>1364</v>
      </c>
      <c r="G1571" s="3" t="s">
        <v>90</v>
      </c>
      <c r="H1571" s="2" t="s">
        <v>22</v>
      </c>
      <c r="I1571" s="2" t="s">
        <v>3818</v>
      </c>
      <c r="J1571" s="3" t="str">
        <f>HYPERLINK("https://www.boe.es/gazeta/dias/1830/08/31/pdfs/GMD-1830-105.pdf#page=4","Abrir facsímil")</f>
        <v>Abrir facsímil</v>
      </c>
      <c r="K1571" s="3" t="s">
        <v>24</v>
      </c>
    </row>
    <row r="1572" spans="1:11" ht="42" customHeight="1">
      <c r="A1572" s="2" t="s">
        <v>3819</v>
      </c>
      <c r="B1572" s="2" t="s">
        <v>3820</v>
      </c>
      <c r="C1572" s="2" t="s">
        <v>43</v>
      </c>
      <c r="D1572" s="2" t="s">
        <v>44</v>
      </c>
      <c r="E1572" s="5" t="s">
        <v>1888</v>
      </c>
      <c r="F1572" s="3" t="s">
        <v>1889</v>
      </c>
      <c r="G1572" s="3" t="s">
        <v>52</v>
      </c>
      <c r="H1572" s="2" t="s">
        <v>22</v>
      </c>
      <c r="I1572" s="2" t="s">
        <v>3821</v>
      </c>
      <c r="J1572" s="3" t="str">
        <f>HYPERLINK("https://www.boe.es/gazeta/dias/1830/02/04/pdfs/GMD-1830-15.pdf#page=1","Abrir facsímil")</f>
        <v>Abrir facsímil</v>
      </c>
      <c r="K1572" s="3" t="s">
        <v>24</v>
      </c>
    </row>
    <row r="1573" spans="1:11" ht="42" customHeight="1">
      <c r="A1573" s="2" t="s">
        <v>3822</v>
      </c>
      <c r="B1573" s="2" t="s">
        <v>3822</v>
      </c>
      <c r="C1573" s="2" t="s">
        <v>36</v>
      </c>
      <c r="D1573" s="2" t="s">
        <v>37</v>
      </c>
      <c r="E1573" s="5" t="s">
        <v>408</v>
      </c>
      <c r="F1573" s="3" t="s">
        <v>409</v>
      </c>
      <c r="G1573" s="3" t="s">
        <v>21</v>
      </c>
      <c r="H1573" s="2" t="s">
        <v>22</v>
      </c>
      <c r="I1573" s="2" t="s">
        <v>3823</v>
      </c>
      <c r="J1573" s="3" t="str">
        <f>HYPERLINK("https://www.boe.es/gazeta/dias/1830/11/23/pdfs/GMD-1830-143.pdf#page=3","Abrir facsímil")</f>
        <v>Abrir facsímil</v>
      </c>
      <c r="K1573" s="3" t="s">
        <v>24</v>
      </c>
    </row>
    <row r="1574" spans="1:11" ht="42" customHeight="1">
      <c r="A1574" s="2" t="s">
        <v>3824</v>
      </c>
      <c r="B1574" s="2" t="s">
        <v>3824</v>
      </c>
      <c r="C1574" s="2" t="s">
        <v>36</v>
      </c>
      <c r="D1574" s="2" t="s">
        <v>37</v>
      </c>
      <c r="E1574" s="5" t="s">
        <v>616</v>
      </c>
      <c r="F1574" s="3" t="s">
        <v>617</v>
      </c>
      <c r="G1574" s="3" t="s">
        <v>21</v>
      </c>
      <c r="H1574" s="2" t="s">
        <v>22</v>
      </c>
      <c r="I1574" s="2" t="s">
        <v>3825</v>
      </c>
      <c r="J1574" s="3" t="str">
        <f>HYPERLINK("https://www.boe.es/gazeta/dias/1830/01/23/pdfs/GMD-1830-10.pdf#page=3","Abrir facsímil")</f>
        <v>Abrir facsímil</v>
      </c>
      <c r="K1574" s="3" t="s">
        <v>24</v>
      </c>
    </row>
    <row r="1575" spans="1:11" ht="42" customHeight="1">
      <c r="A1575" s="2" t="s">
        <v>3826</v>
      </c>
      <c r="B1575" s="2" t="s">
        <v>3826</v>
      </c>
      <c r="C1575" s="2" t="s">
        <v>36</v>
      </c>
      <c r="D1575" s="2" t="s">
        <v>37</v>
      </c>
      <c r="E1575" s="5" t="s">
        <v>1614</v>
      </c>
      <c r="F1575" s="3" t="s">
        <v>1615</v>
      </c>
      <c r="G1575" s="3" t="s">
        <v>30</v>
      </c>
      <c r="H1575" s="2" t="s">
        <v>22</v>
      </c>
      <c r="I1575" s="2" t="s">
        <v>3827</v>
      </c>
      <c r="J1575" s="3" t="str">
        <f>HYPERLINK("https://www.boe.es/gazeta/dias/1830/08/10/pdfs/GMD-1830-96.pdf#page=2","Abrir facsímil")</f>
        <v>Abrir facsímil</v>
      </c>
      <c r="K1575" s="3" t="s">
        <v>24</v>
      </c>
    </row>
    <row r="1576" spans="1:11" ht="42" customHeight="1">
      <c r="A1576" s="2" t="s">
        <v>3828</v>
      </c>
      <c r="B1576" s="2" t="s">
        <v>3829</v>
      </c>
      <c r="C1576" s="2" t="s">
        <v>36</v>
      </c>
      <c r="D1576" s="2" t="s">
        <v>37</v>
      </c>
      <c r="E1576" s="5" t="s">
        <v>479</v>
      </c>
      <c r="F1576" s="3" t="s">
        <v>480</v>
      </c>
      <c r="G1576" s="3" t="s">
        <v>30</v>
      </c>
      <c r="H1576" s="2" t="s">
        <v>22</v>
      </c>
      <c r="I1576" s="2" t="s">
        <v>3830</v>
      </c>
      <c r="J1576" s="3" t="str">
        <f>HYPERLINK("https://www.boe.es/gazeta/dias/1830/03/25/pdfs/GMD-1830-36.pdf#page=2","Abrir facsímil")</f>
        <v>Abrir facsímil</v>
      </c>
      <c r="K1576" s="3" t="s">
        <v>24</v>
      </c>
    </row>
    <row r="1577" spans="1:11" ht="42" customHeight="1">
      <c r="A1577" s="2" t="s">
        <v>3831</v>
      </c>
      <c r="B1577" s="2" t="s">
        <v>3832</v>
      </c>
      <c r="C1577" s="2" t="s">
        <v>43</v>
      </c>
      <c r="D1577" s="2" t="s">
        <v>44</v>
      </c>
      <c r="E1577" s="5" t="s">
        <v>408</v>
      </c>
      <c r="F1577" s="3" t="s">
        <v>409</v>
      </c>
      <c r="G1577" s="3" t="s">
        <v>90</v>
      </c>
      <c r="H1577" s="2" t="s">
        <v>22</v>
      </c>
      <c r="I1577" s="2" t="s">
        <v>3833</v>
      </c>
      <c r="J1577" s="3" t="str">
        <f>HYPERLINK("https://www.boe.es/gazeta/dias/1830/11/23/pdfs/GMD-1830-143.pdf#page=4","Abrir facsímil")</f>
        <v>Abrir facsímil</v>
      </c>
      <c r="K1577" s="3" t="s">
        <v>24</v>
      </c>
    </row>
    <row r="1578" spans="1:11" ht="42" customHeight="1">
      <c r="A1578" s="2" t="s">
        <v>3834</v>
      </c>
      <c r="B1578" s="2" t="s">
        <v>3834</v>
      </c>
      <c r="C1578" s="2" t="s">
        <v>109</v>
      </c>
      <c r="D1578" s="2" t="s">
        <v>18</v>
      </c>
      <c r="E1578" s="5" t="s">
        <v>612</v>
      </c>
      <c r="F1578" s="3" t="s">
        <v>613</v>
      </c>
      <c r="G1578" s="3" t="s">
        <v>90</v>
      </c>
      <c r="H1578" s="2" t="s">
        <v>22</v>
      </c>
      <c r="I1578" s="2" t="s">
        <v>3835</v>
      </c>
      <c r="J1578" s="3" t="str">
        <f>HYPERLINK("https://www.boe.es/gazeta/dias/1830/09/25/pdfs/GMD-1830-116.pdf#page=4","Abrir facsímil")</f>
        <v>Abrir facsímil</v>
      </c>
      <c r="K1578" s="3" t="s">
        <v>24</v>
      </c>
    </row>
    <row r="1579" spans="1:11" ht="42" customHeight="1">
      <c r="A1579" s="2" t="s">
        <v>3836</v>
      </c>
      <c r="B1579" s="2" t="s">
        <v>3836</v>
      </c>
      <c r="C1579" s="2" t="s">
        <v>17</v>
      </c>
      <c r="D1579" s="2" t="s">
        <v>18</v>
      </c>
      <c r="E1579" s="5" t="s">
        <v>149</v>
      </c>
      <c r="F1579" s="3" t="s">
        <v>150</v>
      </c>
      <c r="G1579" s="3" t="s">
        <v>90</v>
      </c>
      <c r="H1579" s="2" t="s">
        <v>22</v>
      </c>
      <c r="I1579" s="2" t="s">
        <v>3837</v>
      </c>
      <c r="J1579" s="3" t="str">
        <f>HYPERLINK("https://www.boe.es/gazeta/dias/1830/01/07/pdfs/GMD-1830-3.pdf#page=4","Abrir facsímil")</f>
        <v>Abrir facsímil</v>
      </c>
      <c r="K1579" s="3" t="s">
        <v>24</v>
      </c>
    </row>
    <row r="1580" spans="1:11" ht="42" customHeight="1">
      <c r="A1580" s="2" t="s">
        <v>3836</v>
      </c>
      <c r="B1580" s="2" t="s">
        <v>3836</v>
      </c>
      <c r="C1580" s="2" t="s">
        <v>36</v>
      </c>
      <c r="D1580" s="2" t="s">
        <v>37</v>
      </c>
      <c r="E1580" s="5" t="s">
        <v>260</v>
      </c>
      <c r="F1580" s="3" t="s">
        <v>261</v>
      </c>
      <c r="G1580" s="3" t="s">
        <v>90</v>
      </c>
      <c r="H1580" s="2" t="s">
        <v>22</v>
      </c>
      <c r="I1580" s="2" t="s">
        <v>3838</v>
      </c>
      <c r="J1580" s="3" t="str">
        <f>HYPERLINK("https://www.boe.es/gazeta/dias/1830/02/02/pdfs/GMD-1830-14.pdf#page=4","Abrir facsímil")</f>
        <v>Abrir facsímil</v>
      </c>
      <c r="K1580" s="3" t="s">
        <v>24</v>
      </c>
    </row>
    <row r="1581" spans="1:11" ht="42" customHeight="1">
      <c r="A1581" s="2" t="s">
        <v>3836</v>
      </c>
      <c r="B1581" s="2" t="s">
        <v>3836</v>
      </c>
      <c r="C1581" s="2" t="s">
        <v>55</v>
      </c>
      <c r="D1581" s="2" t="s">
        <v>18</v>
      </c>
      <c r="E1581" s="5" t="s">
        <v>128</v>
      </c>
      <c r="F1581" s="3" t="s">
        <v>129</v>
      </c>
      <c r="G1581" s="3" t="s">
        <v>713</v>
      </c>
      <c r="H1581" s="2" t="s">
        <v>22</v>
      </c>
      <c r="I1581" s="2" t="s">
        <v>3839</v>
      </c>
      <c r="J1581" s="3" t="str">
        <f>HYPERLINK("https://www.boe.es/gazeta/dias/1830/02/23/pdfs/GMD-1830-23.pdf#page=2","Abrir facsímil")</f>
        <v>Abrir facsímil</v>
      </c>
      <c r="K1581" s="3" t="s">
        <v>24</v>
      </c>
    </row>
    <row r="1582" spans="1:11" ht="42" customHeight="1">
      <c r="A1582" s="2" t="s">
        <v>3836</v>
      </c>
      <c r="B1582" s="2" t="s">
        <v>3836</v>
      </c>
      <c r="C1582" s="2" t="s">
        <v>36</v>
      </c>
      <c r="D1582" s="2" t="s">
        <v>37</v>
      </c>
      <c r="E1582" s="5" t="s">
        <v>2385</v>
      </c>
      <c r="F1582" s="3" t="s">
        <v>2386</v>
      </c>
      <c r="G1582" s="3" t="s">
        <v>30</v>
      </c>
      <c r="H1582" s="2" t="s">
        <v>22</v>
      </c>
      <c r="I1582" s="2" t="s">
        <v>3840</v>
      </c>
      <c r="J1582" s="3" t="str">
        <f>HYPERLINK("https://www.boe.es/gazeta/dias/1830/02/25/pdfs/GMD-1830-24.pdf#page=2","Abrir facsímil")</f>
        <v>Abrir facsímil</v>
      </c>
      <c r="K1582" s="3" t="s">
        <v>24</v>
      </c>
    </row>
    <row r="1583" spans="1:11" ht="42" customHeight="1">
      <c r="A1583" s="2" t="s">
        <v>3836</v>
      </c>
      <c r="B1583" s="2" t="s">
        <v>3836</v>
      </c>
      <c r="C1583" s="2" t="s">
        <v>55</v>
      </c>
      <c r="D1583" s="2" t="s">
        <v>18</v>
      </c>
      <c r="E1583" s="5" t="s">
        <v>60</v>
      </c>
      <c r="F1583" s="3" t="s">
        <v>61</v>
      </c>
      <c r="G1583" s="3" t="s">
        <v>90</v>
      </c>
      <c r="H1583" s="2" t="s">
        <v>22</v>
      </c>
      <c r="I1583" s="2" t="s">
        <v>3841</v>
      </c>
      <c r="J1583" s="3" t="str">
        <f>HYPERLINK("https://www.boe.es/gazeta/dias/1830/02/27/pdfs/GMD-1830-25.pdf#page=4","Abrir facsímil")</f>
        <v>Abrir facsímil</v>
      </c>
      <c r="K1583" s="3" t="s">
        <v>24</v>
      </c>
    </row>
    <row r="1584" spans="1:11" ht="42" customHeight="1">
      <c r="A1584" s="2" t="s">
        <v>3836</v>
      </c>
      <c r="B1584" s="2" t="s">
        <v>3836</v>
      </c>
      <c r="C1584" s="2" t="s">
        <v>36</v>
      </c>
      <c r="D1584" s="2" t="s">
        <v>37</v>
      </c>
      <c r="E1584" s="5" t="s">
        <v>1806</v>
      </c>
      <c r="F1584" s="3" t="s">
        <v>1807</v>
      </c>
      <c r="G1584" s="3" t="s">
        <v>30</v>
      </c>
      <c r="H1584" s="2" t="s">
        <v>22</v>
      </c>
      <c r="I1584" s="2" t="s">
        <v>3842</v>
      </c>
      <c r="J1584" s="3" t="str">
        <f>HYPERLINK("https://www.boe.es/gazeta/dias/1830/05/01/pdfs/GMD-1830-52.pdf#page=2","Abrir facsímil")</f>
        <v>Abrir facsímil</v>
      </c>
      <c r="K1584" s="3" t="s">
        <v>24</v>
      </c>
    </row>
    <row r="1585" spans="1:11" ht="42" customHeight="1">
      <c r="A1585" s="2" t="s">
        <v>3836</v>
      </c>
      <c r="B1585" s="2" t="s">
        <v>3836</v>
      </c>
      <c r="C1585" s="2" t="s">
        <v>17</v>
      </c>
      <c r="D1585" s="2" t="s">
        <v>18</v>
      </c>
      <c r="E1585" s="5" t="s">
        <v>161</v>
      </c>
      <c r="F1585" s="3" t="s">
        <v>162</v>
      </c>
      <c r="G1585" s="3" t="s">
        <v>21</v>
      </c>
      <c r="H1585" s="2" t="s">
        <v>22</v>
      </c>
      <c r="I1585" s="2" t="s">
        <v>3843</v>
      </c>
      <c r="J1585" s="3" t="str">
        <f>HYPERLINK("https://www.boe.es/gazeta/dias/1830/09/04/pdfs/GMD-1830-107.pdf#page=3","Abrir facsímil")</f>
        <v>Abrir facsímil</v>
      </c>
      <c r="K1585" s="3" t="s">
        <v>24</v>
      </c>
    </row>
    <row r="1586" spans="1:11" ht="42" customHeight="1">
      <c r="A1586" s="2" t="s">
        <v>3836</v>
      </c>
      <c r="B1586" s="2" t="s">
        <v>3836</v>
      </c>
      <c r="C1586" s="2" t="s">
        <v>36</v>
      </c>
      <c r="D1586" s="2" t="s">
        <v>37</v>
      </c>
      <c r="E1586" s="5" t="s">
        <v>594</v>
      </c>
      <c r="F1586" s="3" t="s">
        <v>595</v>
      </c>
      <c r="G1586" s="3" t="s">
        <v>52</v>
      </c>
      <c r="H1586" s="2" t="s">
        <v>22</v>
      </c>
      <c r="I1586" s="2" t="s">
        <v>3844</v>
      </c>
      <c r="J1586" s="3" t="str">
        <f>HYPERLINK("https://www.boe.es/gazeta/dias/1830/10/28/pdfs/GMD-1830-130.pdf#page=1","Abrir facsímil")</f>
        <v>Abrir facsímil</v>
      </c>
      <c r="K1586" s="3" t="s">
        <v>24</v>
      </c>
    </row>
    <row r="1587" spans="1:11" ht="42" customHeight="1">
      <c r="A1587" s="2" t="s">
        <v>3845</v>
      </c>
      <c r="B1587" s="2" t="s">
        <v>3846</v>
      </c>
      <c r="C1587" s="2" t="s">
        <v>36</v>
      </c>
      <c r="D1587" s="2" t="s">
        <v>37</v>
      </c>
      <c r="E1587" s="5" t="s">
        <v>687</v>
      </c>
      <c r="F1587" s="3" t="s">
        <v>688</v>
      </c>
      <c r="G1587" s="3" t="s">
        <v>21</v>
      </c>
      <c r="H1587" s="2" t="s">
        <v>31</v>
      </c>
      <c r="I1587" s="2" t="s">
        <v>3847</v>
      </c>
      <c r="J1587" s="3" t="str">
        <f>HYPERLINK("https://www.boe.es/gazeta/dias/1830/06/10/pdfs/GMD-1830-70.pdf#page=3","Abrir facsímil")</f>
        <v>Abrir facsímil</v>
      </c>
      <c r="K1587" s="3" t="s">
        <v>33</v>
      </c>
    </row>
    <row r="1588" spans="1:11" ht="42" customHeight="1">
      <c r="A1588" s="2" t="s">
        <v>3848</v>
      </c>
      <c r="B1588" s="2" t="s">
        <v>3849</v>
      </c>
      <c r="C1588" s="2" t="s">
        <v>17</v>
      </c>
      <c r="D1588" s="2" t="s">
        <v>18</v>
      </c>
      <c r="E1588" s="5" t="s">
        <v>375</v>
      </c>
      <c r="F1588" s="3" t="s">
        <v>376</v>
      </c>
      <c r="G1588" s="3" t="s">
        <v>21</v>
      </c>
      <c r="H1588" s="2" t="s">
        <v>22</v>
      </c>
      <c r="I1588" s="2" t="s">
        <v>3850</v>
      </c>
      <c r="J1588" s="3" t="str">
        <f>HYPERLINK("https://www.boe.es/gazeta/dias/1830/01/02/pdfs/GMD-1830-1.pdf#page=3","Abrir facsímil")</f>
        <v>Abrir facsímil</v>
      </c>
      <c r="K1588" s="3" t="s">
        <v>24</v>
      </c>
    </row>
    <row r="1589" spans="1:11" ht="42" customHeight="1">
      <c r="A1589" s="2" t="s">
        <v>3848</v>
      </c>
      <c r="B1589" s="2" t="s">
        <v>3849</v>
      </c>
      <c r="C1589" s="2" t="s">
        <v>36</v>
      </c>
      <c r="D1589" s="2" t="s">
        <v>37</v>
      </c>
      <c r="E1589" s="5" t="s">
        <v>1944</v>
      </c>
      <c r="F1589" s="3" t="s">
        <v>1945</v>
      </c>
      <c r="G1589" s="3" t="s">
        <v>90</v>
      </c>
      <c r="H1589" s="2" t="s">
        <v>22</v>
      </c>
      <c r="I1589" s="2" t="s">
        <v>3851</v>
      </c>
      <c r="J1589" s="3" t="str">
        <f>HYPERLINK("https://www.boe.es/gazeta/dias/1830/05/22/pdfs/GMD-1830-62.pdf#page=4","Abrir facsímil")</f>
        <v>Abrir facsímil</v>
      </c>
      <c r="K1589" s="3" t="s">
        <v>24</v>
      </c>
    </row>
    <row r="1590" spans="1:11" ht="42" customHeight="1">
      <c r="A1590" s="2" t="s">
        <v>3852</v>
      </c>
      <c r="B1590" s="2" t="s">
        <v>3852</v>
      </c>
      <c r="C1590" s="2" t="s">
        <v>17</v>
      </c>
      <c r="D1590" s="2" t="s">
        <v>18</v>
      </c>
      <c r="E1590" s="5" t="s">
        <v>514</v>
      </c>
      <c r="F1590" s="3" t="s">
        <v>515</v>
      </c>
      <c r="G1590" s="3" t="s">
        <v>311</v>
      </c>
      <c r="H1590" s="2" t="s">
        <v>22</v>
      </c>
      <c r="I1590" s="2" t="s">
        <v>3853</v>
      </c>
      <c r="J1590" s="3" t="str">
        <f>HYPERLINK("https://www.boe.es/gazeta/dias/1830/01/26/pdfs/GMD-1830-11.pdf#page=8","Abrir facsímil")</f>
        <v>Abrir facsímil</v>
      </c>
      <c r="K1590" s="3" t="s">
        <v>24</v>
      </c>
    </row>
    <row r="1591" spans="1:11" ht="42" customHeight="1">
      <c r="A1591" s="2" t="s">
        <v>3854</v>
      </c>
      <c r="B1591" s="2" t="s">
        <v>3854</v>
      </c>
      <c r="C1591" s="2" t="s">
        <v>109</v>
      </c>
      <c r="D1591" s="2" t="s">
        <v>18</v>
      </c>
      <c r="E1591" s="5" t="s">
        <v>1195</v>
      </c>
      <c r="F1591" s="3" t="s">
        <v>1196</v>
      </c>
      <c r="G1591" s="3" t="s">
        <v>30</v>
      </c>
      <c r="H1591" s="2" t="s">
        <v>22</v>
      </c>
      <c r="I1591" s="2" t="s">
        <v>3855</v>
      </c>
      <c r="J1591" s="3" t="str">
        <f>HYPERLINK("https://www.boe.es/gazeta/dias/1830/02/06/pdfs/GMD-1830-16.pdf#page=2","Abrir facsímil")</f>
        <v>Abrir facsímil</v>
      </c>
      <c r="K1591" s="3" t="s">
        <v>24</v>
      </c>
    </row>
    <row r="1592" spans="1:11" ht="42" customHeight="1">
      <c r="A1592" s="2" t="s">
        <v>3856</v>
      </c>
      <c r="B1592" s="2" t="s">
        <v>3857</v>
      </c>
      <c r="C1592" s="2" t="s">
        <v>36</v>
      </c>
      <c r="D1592" s="2" t="s">
        <v>37</v>
      </c>
      <c r="E1592" s="5" t="s">
        <v>479</v>
      </c>
      <c r="F1592" s="3" t="s">
        <v>480</v>
      </c>
      <c r="G1592" s="3" t="s">
        <v>90</v>
      </c>
      <c r="H1592" s="2" t="s">
        <v>31</v>
      </c>
      <c r="I1592" s="2" t="s">
        <v>3858</v>
      </c>
      <c r="J1592" s="3" t="str">
        <f>HYPERLINK("https://www.boe.es/gazeta/dias/1830/03/25/pdfs/GMD-1830-36.pdf#page=4","Abrir facsímil")</f>
        <v>Abrir facsímil</v>
      </c>
      <c r="K1592" s="3" t="s">
        <v>33</v>
      </c>
    </row>
    <row r="1593" spans="1:11" ht="42" customHeight="1">
      <c r="A1593" s="2" t="s">
        <v>3859</v>
      </c>
      <c r="B1593" s="2" t="s">
        <v>3860</v>
      </c>
      <c r="C1593" s="2" t="s">
        <v>17</v>
      </c>
      <c r="D1593" s="2" t="s">
        <v>18</v>
      </c>
      <c r="E1593" s="5" t="s">
        <v>185</v>
      </c>
      <c r="F1593" s="3" t="s">
        <v>186</v>
      </c>
      <c r="G1593" s="3" t="s">
        <v>187</v>
      </c>
      <c r="H1593" s="2" t="s">
        <v>22</v>
      </c>
      <c r="I1593" s="2" t="s">
        <v>3861</v>
      </c>
      <c r="J1593" s="3" t="str">
        <f>HYPERLINK("https://www.boe.es/gazeta/dias/1830/01/12/pdfs/GMD-1830-5.pdf#page=3","Abrir facsímil")</f>
        <v>Abrir facsímil</v>
      </c>
      <c r="K1593" s="3" t="s">
        <v>24</v>
      </c>
    </row>
    <row r="1594" spans="1:11" ht="42" customHeight="1">
      <c r="A1594" s="2" t="s">
        <v>3862</v>
      </c>
      <c r="B1594" s="2" t="s">
        <v>3863</v>
      </c>
      <c r="C1594" s="2" t="s">
        <v>109</v>
      </c>
      <c r="D1594" s="2" t="s">
        <v>18</v>
      </c>
      <c r="E1594" s="5" t="s">
        <v>149</v>
      </c>
      <c r="F1594" s="3" t="s">
        <v>150</v>
      </c>
      <c r="G1594" s="3" t="s">
        <v>90</v>
      </c>
      <c r="H1594" s="2" t="s">
        <v>22</v>
      </c>
      <c r="I1594" s="2" t="s">
        <v>3864</v>
      </c>
      <c r="J1594" s="3" t="str">
        <f>HYPERLINK("https://www.boe.es/gazeta/dias/1830/01/07/pdfs/GMD-1830-3.pdf#page=4","Abrir facsímil")</f>
        <v>Abrir facsímil</v>
      </c>
      <c r="K1594" s="3" t="s">
        <v>24</v>
      </c>
    </row>
    <row r="1595" spans="1:11" ht="42" customHeight="1">
      <c r="A1595" s="2" t="s">
        <v>3865</v>
      </c>
      <c r="B1595" s="2" t="s">
        <v>3865</v>
      </c>
      <c r="C1595" s="2" t="s">
        <v>36</v>
      </c>
      <c r="D1595" s="2" t="s">
        <v>37</v>
      </c>
      <c r="E1595" s="5" t="s">
        <v>219</v>
      </c>
      <c r="F1595" s="3" t="s">
        <v>220</v>
      </c>
      <c r="G1595" s="3" t="s">
        <v>90</v>
      </c>
      <c r="H1595" s="2" t="s">
        <v>22</v>
      </c>
      <c r="I1595" s="2" t="s">
        <v>3866</v>
      </c>
      <c r="J1595" s="3" t="str">
        <f>HYPERLINK("https://www.boe.es/gazeta/dias/1830/08/12/pdfs/GMD-1830-97.pdf#page=4","Abrir facsímil")</f>
        <v>Abrir facsímil</v>
      </c>
      <c r="K1595" s="3" t="s">
        <v>24</v>
      </c>
    </row>
    <row r="1596" spans="1:11" ht="42" customHeight="1">
      <c r="A1596" s="2" t="s">
        <v>3867</v>
      </c>
      <c r="B1596" s="2" t="s">
        <v>3867</v>
      </c>
      <c r="C1596" s="2" t="s">
        <v>27</v>
      </c>
      <c r="D1596" s="2" t="s">
        <v>18</v>
      </c>
      <c r="E1596" s="5" t="s">
        <v>507</v>
      </c>
      <c r="F1596" s="3" t="s">
        <v>508</v>
      </c>
      <c r="G1596" s="3" t="s">
        <v>1141</v>
      </c>
      <c r="H1596" s="2" t="s">
        <v>22</v>
      </c>
      <c r="I1596" s="2" t="s">
        <v>3868</v>
      </c>
      <c r="J1596" s="3" t="str">
        <f>HYPERLINK("https://www.boe.es/gazeta/dias/1830/02/16/pdfs/GMD-1830-20.pdf#page=4","Abrir facsímil")</f>
        <v>Abrir facsímil</v>
      </c>
      <c r="K1596" s="3" t="s">
        <v>24</v>
      </c>
    </row>
    <row r="1597" spans="1:11" ht="42" customHeight="1">
      <c r="A1597" s="2" t="s">
        <v>3867</v>
      </c>
      <c r="B1597" s="2" t="s">
        <v>3867</v>
      </c>
      <c r="C1597" s="2" t="s">
        <v>27</v>
      </c>
      <c r="D1597" s="2" t="s">
        <v>18</v>
      </c>
      <c r="E1597" s="5" t="s">
        <v>1796</v>
      </c>
      <c r="F1597" s="3" t="s">
        <v>1797</v>
      </c>
      <c r="G1597" s="3" t="s">
        <v>90</v>
      </c>
      <c r="H1597" s="2" t="s">
        <v>22</v>
      </c>
      <c r="I1597" s="2" t="s">
        <v>3869</v>
      </c>
      <c r="J1597" s="3" t="str">
        <f>HYPERLINK("https://www.boe.es/gazeta/dias/1830/05/25/pdfs/GMD-1830-63.pdf#page=4","Abrir facsímil")</f>
        <v>Abrir facsímil</v>
      </c>
      <c r="K1597" s="3" t="s">
        <v>24</v>
      </c>
    </row>
    <row r="1598" spans="1:11" ht="42" customHeight="1">
      <c r="A1598" s="2" t="s">
        <v>3867</v>
      </c>
      <c r="B1598" s="2" t="s">
        <v>3867</v>
      </c>
      <c r="C1598" s="2" t="s">
        <v>36</v>
      </c>
      <c r="D1598" s="2" t="s">
        <v>37</v>
      </c>
      <c r="E1598" s="5" t="s">
        <v>460</v>
      </c>
      <c r="F1598" s="3" t="s">
        <v>461</v>
      </c>
      <c r="G1598" s="3" t="s">
        <v>21</v>
      </c>
      <c r="H1598" s="2" t="s">
        <v>22</v>
      </c>
      <c r="I1598" s="2" t="s">
        <v>3870</v>
      </c>
      <c r="J1598" s="3" t="str">
        <f>HYPERLINK("https://www.boe.es/gazeta/dias/1830/08/03/pdfs/GMD-1830-93.pdf#page=3","Abrir facsímil")</f>
        <v>Abrir facsímil</v>
      </c>
      <c r="K1598" s="3" t="s">
        <v>24</v>
      </c>
    </row>
    <row r="1599" spans="1:11" ht="42" customHeight="1">
      <c r="A1599" s="2" t="s">
        <v>3871</v>
      </c>
      <c r="B1599" s="2" t="s">
        <v>3871</v>
      </c>
      <c r="C1599" s="2" t="s">
        <v>36</v>
      </c>
      <c r="D1599" s="2" t="s">
        <v>37</v>
      </c>
      <c r="E1599" s="5" t="s">
        <v>648</v>
      </c>
      <c r="F1599" s="3" t="s">
        <v>649</v>
      </c>
      <c r="G1599" s="3" t="s">
        <v>90</v>
      </c>
      <c r="H1599" s="2" t="s">
        <v>22</v>
      </c>
      <c r="I1599" s="2" t="s">
        <v>3872</v>
      </c>
      <c r="J1599" s="3" t="str">
        <f>HYPERLINK("https://www.boe.es/gazeta/dias/1830/09/11/pdfs/GMD-1830-110.pdf#page=4","Abrir facsímil")</f>
        <v>Abrir facsímil</v>
      </c>
      <c r="K1599" s="3" t="s">
        <v>24</v>
      </c>
    </row>
    <row r="1600" spans="1:11" ht="42" customHeight="1">
      <c r="A1600" s="2" t="s">
        <v>3873</v>
      </c>
      <c r="B1600" s="2" t="s">
        <v>3874</v>
      </c>
      <c r="C1600" s="2" t="s">
        <v>109</v>
      </c>
      <c r="D1600" s="2" t="s">
        <v>18</v>
      </c>
      <c r="E1600" s="5" t="s">
        <v>92</v>
      </c>
      <c r="F1600" s="3" t="s">
        <v>93</v>
      </c>
      <c r="G1600" s="3" t="s">
        <v>52</v>
      </c>
      <c r="H1600" s="2" t="s">
        <v>22</v>
      </c>
      <c r="I1600" s="2" t="s">
        <v>3875</v>
      </c>
      <c r="J1600" s="3" t="str">
        <f>HYPERLINK("https://www.boe.es/gazeta/dias/1830/06/15/pdfs/GMD-1830-72.pdf#page=1","Abrir facsímil")</f>
        <v>Abrir facsímil</v>
      </c>
      <c r="K1600" s="3" t="s">
        <v>24</v>
      </c>
    </row>
    <row r="1601" spans="1:11" ht="42" customHeight="1">
      <c r="A1601" s="2" t="s">
        <v>3876</v>
      </c>
      <c r="B1601" s="2" t="s">
        <v>3877</v>
      </c>
      <c r="C1601" s="2" t="s">
        <v>36</v>
      </c>
      <c r="D1601" s="2" t="s">
        <v>37</v>
      </c>
      <c r="E1601" s="5" t="s">
        <v>343</v>
      </c>
      <c r="F1601" s="3" t="s">
        <v>344</v>
      </c>
      <c r="G1601" s="3" t="s">
        <v>30</v>
      </c>
      <c r="H1601" s="2" t="s">
        <v>22</v>
      </c>
      <c r="I1601" s="2" t="s">
        <v>3878</v>
      </c>
      <c r="J1601" s="3" t="str">
        <f>HYPERLINK("https://www.boe.es/gazeta/dias/1830/07/20/pdfs/GMD-1830-87.pdf#page=2","Abrir facsímil")</f>
        <v>Abrir facsímil</v>
      </c>
      <c r="K1601" s="3" t="s">
        <v>24</v>
      </c>
    </row>
    <row r="1602" spans="1:11" ht="42" customHeight="1">
      <c r="A1602" s="2" t="s">
        <v>3879</v>
      </c>
      <c r="B1602" s="2" t="s">
        <v>3880</v>
      </c>
      <c r="C1602" s="2" t="s">
        <v>43</v>
      </c>
      <c r="D1602" s="2" t="s">
        <v>44</v>
      </c>
      <c r="E1602" s="5" t="s">
        <v>45</v>
      </c>
      <c r="F1602" s="3" t="s">
        <v>46</v>
      </c>
      <c r="G1602" s="3" t="s">
        <v>30</v>
      </c>
      <c r="H1602" s="2" t="s">
        <v>22</v>
      </c>
      <c r="I1602" s="2" t="s">
        <v>3881</v>
      </c>
      <c r="J1602" s="3" t="str">
        <f>HYPERLINK("https://www.boe.es/gazeta/dias/1830/01/05/pdfs/GMD-1830-2.pdf#page=2","Abrir facsímil")</f>
        <v>Abrir facsímil</v>
      </c>
      <c r="K1602" s="3" t="s">
        <v>24</v>
      </c>
    </row>
    <row r="1603" spans="1:11" ht="42" customHeight="1">
      <c r="A1603" s="2" t="s">
        <v>3879</v>
      </c>
      <c r="B1603" s="2" t="s">
        <v>3880</v>
      </c>
      <c r="C1603" s="2" t="s">
        <v>43</v>
      </c>
      <c r="D1603" s="2" t="s">
        <v>44</v>
      </c>
      <c r="E1603" s="5" t="s">
        <v>320</v>
      </c>
      <c r="F1603" s="3" t="s">
        <v>321</v>
      </c>
      <c r="G1603" s="3" t="s">
        <v>21</v>
      </c>
      <c r="H1603" s="2" t="s">
        <v>22</v>
      </c>
      <c r="I1603" s="2" t="s">
        <v>3882</v>
      </c>
      <c r="J1603" s="3" t="str">
        <f>HYPERLINK("https://www.boe.es/gazeta/dias/1830/03/09/pdfs/GMD-1830-29.pdf#page=3","Abrir facsímil")</f>
        <v>Abrir facsímil</v>
      </c>
      <c r="K1603" s="3" t="s">
        <v>24</v>
      </c>
    </row>
    <row r="1604" spans="1:11" ht="42" customHeight="1">
      <c r="A1604" s="2" t="s">
        <v>3883</v>
      </c>
      <c r="B1604" s="2" t="s">
        <v>3884</v>
      </c>
      <c r="C1604" s="2" t="s">
        <v>43</v>
      </c>
      <c r="D1604" s="2" t="s">
        <v>44</v>
      </c>
      <c r="E1604" s="5" t="s">
        <v>28</v>
      </c>
      <c r="F1604" s="3" t="s">
        <v>29</v>
      </c>
      <c r="G1604" s="3" t="s">
        <v>90</v>
      </c>
      <c r="H1604" s="2" t="s">
        <v>22</v>
      </c>
      <c r="I1604" s="2" t="s">
        <v>3885</v>
      </c>
      <c r="J1604" s="3" t="str">
        <f>HYPERLINK("https://www.boe.es/gazeta/dias/1830/12/28/pdfs/GMD-1830-158.pdf#page=4","Abrir facsímil")</f>
        <v>Abrir facsímil</v>
      </c>
      <c r="K1604" s="3" t="s">
        <v>24</v>
      </c>
    </row>
    <row r="1605" spans="1:11" ht="42" customHeight="1">
      <c r="A1605" s="2" t="s">
        <v>3886</v>
      </c>
      <c r="B1605" s="2" t="s">
        <v>3887</v>
      </c>
      <c r="C1605" s="2" t="s">
        <v>43</v>
      </c>
      <c r="D1605" s="2" t="s">
        <v>44</v>
      </c>
      <c r="E1605" s="5" t="s">
        <v>309</v>
      </c>
      <c r="F1605" s="3" t="s">
        <v>310</v>
      </c>
      <c r="G1605" s="3" t="s">
        <v>311</v>
      </c>
      <c r="H1605" s="2" t="s">
        <v>22</v>
      </c>
      <c r="I1605" s="2" t="s">
        <v>3888</v>
      </c>
      <c r="J1605" s="3" t="str">
        <f>HYPERLINK("https://www.boe.es/gazeta/dias/1830/01/28/pdfs/GMD-1830-12.pdf#page=8","Abrir facsímil")</f>
        <v>Abrir facsímil</v>
      </c>
      <c r="K1605" s="3" t="s">
        <v>24</v>
      </c>
    </row>
    <row r="1606" spans="1:11" ht="42" customHeight="1">
      <c r="A1606" s="2" t="s">
        <v>3889</v>
      </c>
      <c r="B1606" s="2" t="s">
        <v>3890</v>
      </c>
      <c r="C1606" s="2" t="s">
        <v>84</v>
      </c>
      <c r="D1606" s="2" t="s">
        <v>18</v>
      </c>
      <c r="E1606" s="5" t="s">
        <v>532</v>
      </c>
      <c r="F1606" s="3" t="s">
        <v>533</v>
      </c>
      <c r="G1606" s="3" t="s">
        <v>90</v>
      </c>
      <c r="H1606" s="2" t="s">
        <v>22</v>
      </c>
      <c r="I1606" s="2" t="s">
        <v>3891</v>
      </c>
      <c r="J1606" s="3" t="str">
        <f>HYPERLINK("https://www.boe.es/gazeta/dias/1830/01/19/pdfs/GMD-1830-8.pdf#page=4","Abrir facsímil")</f>
        <v>Abrir facsímil</v>
      </c>
      <c r="K1606" s="3" t="s">
        <v>24</v>
      </c>
    </row>
    <row r="1607" spans="1:11" ht="42" customHeight="1">
      <c r="A1607" s="2" t="s">
        <v>3892</v>
      </c>
      <c r="B1607" s="2" t="s">
        <v>3893</v>
      </c>
      <c r="C1607" s="2" t="s">
        <v>17</v>
      </c>
      <c r="D1607" s="2" t="s">
        <v>18</v>
      </c>
      <c r="E1607" s="5" t="s">
        <v>45</v>
      </c>
      <c r="F1607" s="3" t="s">
        <v>46</v>
      </c>
      <c r="G1607" s="3" t="s">
        <v>30</v>
      </c>
      <c r="H1607" s="2" t="s">
        <v>22</v>
      </c>
      <c r="I1607" s="2" t="s">
        <v>3894</v>
      </c>
      <c r="J1607" s="3" t="str">
        <f>HYPERLINK("https://www.boe.es/gazeta/dias/1830/01/05/pdfs/GMD-1830-2.pdf#page=2","Abrir facsímil")</f>
        <v>Abrir facsímil</v>
      </c>
      <c r="K1607" s="3" t="s">
        <v>24</v>
      </c>
    </row>
    <row r="1608" spans="1:11" ht="42" customHeight="1">
      <c r="A1608" s="2" t="s">
        <v>3895</v>
      </c>
      <c r="B1608" s="2" t="s">
        <v>3895</v>
      </c>
      <c r="C1608" s="2" t="s">
        <v>36</v>
      </c>
      <c r="D1608" s="2" t="s">
        <v>37</v>
      </c>
      <c r="E1608" s="5" t="s">
        <v>50</v>
      </c>
      <c r="F1608" s="3" t="s">
        <v>51</v>
      </c>
      <c r="G1608" s="3" t="s">
        <v>21</v>
      </c>
      <c r="H1608" s="2" t="s">
        <v>22</v>
      </c>
      <c r="I1608" s="2" t="s">
        <v>3896</v>
      </c>
      <c r="J1608" s="3" t="str">
        <f>HYPERLINK("https://www.boe.es/gazeta/dias/1830/07/27/pdfs/GMD-1830-90.pdf#page=3","Abrir facsímil")</f>
        <v>Abrir facsímil</v>
      </c>
      <c r="K1608" s="3" t="s">
        <v>24</v>
      </c>
    </row>
    <row r="1609" spans="1:11" ht="42" customHeight="1">
      <c r="A1609" s="2" t="s">
        <v>3897</v>
      </c>
      <c r="B1609" s="2" t="s">
        <v>3898</v>
      </c>
      <c r="C1609" s="2" t="s">
        <v>36</v>
      </c>
      <c r="D1609" s="2" t="s">
        <v>37</v>
      </c>
      <c r="E1609" s="5" t="s">
        <v>191</v>
      </c>
      <c r="F1609" s="3" t="s">
        <v>192</v>
      </c>
      <c r="G1609" s="3" t="s">
        <v>30</v>
      </c>
      <c r="H1609" s="2" t="s">
        <v>22</v>
      </c>
      <c r="I1609" s="2" t="s">
        <v>3899</v>
      </c>
      <c r="J1609" s="3" t="str">
        <f>HYPERLINK("https://www.boe.es/gazeta/dias/1830/01/21/pdfs/GMD-1830-9.pdf#page=2","Abrir facsímil")</f>
        <v>Abrir facsímil</v>
      </c>
      <c r="K1609" s="3" t="s">
        <v>24</v>
      </c>
    </row>
    <row r="1610" spans="1:11" ht="42" customHeight="1">
      <c r="A1610" s="2" t="s">
        <v>3900</v>
      </c>
      <c r="B1610" s="2" t="s">
        <v>3901</v>
      </c>
      <c r="C1610" s="2" t="s">
        <v>36</v>
      </c>
      <c r="D1610" s="2" t="s">
        <v>37</v>
      </c>
      <c r="E1610" s="5" t="s">
        <v>263</v>
      </c>
      <c r="F1610" s="3" t="s">
        <v>264</v>
      </c>
      <c r="G1610" s="3" t="s">
        <v>90</v>
      </c>
      <c r="H1610" s="2" t="s">
        <v>22</v>
      </c>
      <c r="I1610" s="2" t="s">
        <v>3902</v>
      </c>
      <c r="J1610" s="3" t="str">
        <f>HYPERLINK("https://www.boe.es/gazeta/dias/1830/07/03/pdfs/GMD-1830-80.pdf#page=4","Abrir facsímil")</f>
        <v>Abrir facsímil</v>
      </c>
      <c r="K1610" s="3" t="s">
        <v>24</v>
      </c>
    </row>
    <row r="1611" spans="1:11" ht="42" customHeight="1">
      <c r="A1611" s="2" t="s">
        <v>3903</v>
      </c>
      <c r="B1611" s="2" t="s">
        <v>3904</v>
      </c>
      <c r="C1611" s="2" t="s">
        <v>43</v>
      </c>
      <c r="D1611" s="2" t="s">
        <v>44</v>
      </c>
      <c r="E1611" s="5" t="s">
        <v>648</v>
      </c>
      <c r="F1611" s="3" t="s">
        <v>649</v>
      </c>
      <c r="G1611" s="3" t="s">
        <v>30</v>
      </c>
      <c r="H1611" s="2" t="s">
        <v>22</v>
      </c>
      <c r="I1611" s="2" t="s">
        <v>3905</v>
      </c>
      <c r="J1611" s="3" t="str">
        <f>HYPERLINK("https://www.boe.es/gazeta/dias/1830/09/11/pdfs/GMD-1830-110.pdf#page=2","Abrir facsímil")</f>
        <v>Abrir facsímil</v>
      </c>
      <c r="K1611" s="3" t="s">
        <v>24</v>
      </c>
    </row>
    <row r="1612" spans="1:11" ht="42" customHeight="1">
      <c r="A1612" s="2" t="s">
        <v>3906</v>
      </c>
      <c r="B1612" s="2" t="s">
        <v>3906</v>
      </c>
      <c r="C1612" s="2" t="s">
        <v>36</v>
      </c>
      <c r="D1612" s="2" t="s">
        <v>37</v>
      </c>
      <c r="E1612" s="5" t="s">
        <v>479</v>
      </c>
      <c r="F1612" s="3" t="s">
        <v>480</v>
      </c>
      <c r="G1612" s="3" t="s">
        <v>21</v>
      </c>
      <c r="H1612" s="2" t="s">
        <v>22</v>
      </c>
      <c r="I1612" s="2" t="s">
        <v>3907</v>
      </c>
      <c r="J1612" s="3" t="str">
        <f>HYPERLINK("https://www.boe.es/gazeta/dias/1830/03/25/pdfs/GMD-1830-36.pdf#page=3","Abrir facsímil")</f>
        <v>Abrir facsímil</v>
      </c>
      <c r="K1612" s="3" t="s">
        <v>24</v>
      </c>
    </row>
    <row r="1613" spans="1:11" ht="42" customHeight="1">
      <c r="A1613" s="2" t="s">
        <v>3908</v>
      </c>
      <c r="B1613" s="2" t="s">
        <v>3908</v>
      </c>
      <c r="C1613" s="2" t="s">
        <v>36</v>
      </c>
      <c r="D1613" s="2" t="s">
        <v>37</v>
      </c>
      <c r="E1613" s="5" t="s">
        <v>969</v>
      </c>
      <c r="F1613" s="3" t="s">
        <v>970</v>
      </c>
      <c r="G1613" s="3" t="s">
        <v>21</v>
      </c>
      <c r="H1613" s="2" t="s">
        <v>22</v>
      </c>
      <c r="I1613" s="2" t="s">
        <v>3909</v>
      </c>
      <c r="J1613" s="3" t="str">
        <f>HYPERLINK("https://www.boe.es/gazeta/dias/1830/10/12/pdfs/GMD-1830-123.pdf#page=3","Abrir facsímil")</f>
        <v>Abrir facsímil</v>
      </c>
      <c r="K1613" s="3" t="s">
        <v>24</v>
      </c>
    </row>
    <row r="1614" spans="1:11" ht="42" customHeight="1">
      <c r="A1614" s="2" t="s">
        <v>3910</v>
      </c>
      <c r="B1614" s="2" t="s">
        <v>3911</v>
      </c>
      <c r="C1614" s="2" t="s">
        <v>17</v>
      </c>
      <c r="D1614" s="2" t="s">
        <v>18</v>
      </c>
      <c r="E1614" s="5" t="s">
        <v>436</v>
      </c>
      <c r="F1614" s="3" t="s">
        <v>437</v>
      </c>
      <c r="G1614" s="3" t="s">
        <v>30</v>
      </c>
      <c r="H1614" s="2" t="s">
        <v>22</v>
      </c>
      <c r="I1614" s="2" t="s">
        <v>3912</v>
      </c>
      <c r="J1614" s="3" t="str">
        <f>HYPERLINK("https://www.boe.es/gazeta/dias/1830/04/06/pdfs/GMD-1830-41.pdf#page=2","Abrir facsímil")</f>
        <v>Abrir facsímil</v>
      </c>
      <c r="K1614" s="3" t="s">
        <v>24</v>
      </c>
    </row>
    <row r="1615" spans="1:11" ht="42" customHeight="1">
      <c r="A1615" s="2" t="s">
        <v>3913</v>
      </c>
      <c r="B1615" s="2" t="s">
        <v>3913</v>
      </c>
      <c r="C1615" s="2" t="s">
        <v>68</v>
      </c>
      <c r="D1615" s="2" t="s">
        <v>18</v>
      </c>
      <c r="E1615" s="5" t="s">
        <v>502</v>
      </c>
      <c r="F1615" s="3" t="s">
        <v>503</v>
      </c>
      <c r="G1615" s="3" t="s">
        <v>21</v>
      </c>
      <c r="H1615" s="2" t="s">
        <v>22</v>
      </c>
      <c r="I1615" s="2" t="s">
        <v>3914</v>
      </c>
      <c r="J1615" s="3" t="str">
        <f>HYPERLINK("https://www.boe.es/gazeta/dias/1830/09/18/pdfs/GMD-1830-113.pdf#page=3","Abrir facsímil")</f>
        <v>Abrir facsímil</v>
      </c>
      <c r="K1615" s="3" t="s">
        <v>24</v>
      </c>
    </row>
    <row r="1616" spans="1:11" ht="42" customHeight="1">
      <c r="A1616" s="2" t="s">
        <v>3915</v>
      </c>
      <c r="B1616" s="2" t="s">
        <v>3915</v>
      </c>
      <c r="C1616" s="2" t="s">
        <v>36</v>
      </c>
      <c r="D1616" s="2" t="s">
        <v>37</v>
      </c>
      <c r="E1616" s="5" t="s">
        <v>367</v>
      </c>
      <c r="F1616" s="3" t="s">
        <v>368</v>
      </c>
      <c r="G1616" s="3" t="s">
        <v>21</v>
      </c>
      <c r="H1616" s="2" t="s">
        <v>22</v>
      </c>
      <c r="I1616" s="2" t="s">
        <v>3916</v>
      </c>
      <c r="J1616" s="3" t="str">
        <f>HYPERLINK("https://www.boe.es/gazeta/dias/1830/09/02/pdfs/GMD-1830-106.pdf#page=3","Abrir facsímil")</f>
        <v>Abrir facsímil</v>
      </c>
      <c r="K1616" s="3" t="s">
        <v>24</v>
      </c>
    </row>
    <row r="1617" spans="1:11" ht="42" customHeight="1">
      <c r="A1617" s="2" t="s">
        <v>3915</v>
      </c>
      <c r="B1617" s="2" t="s">
        <v>3915</v>
      </c>
      <c r="C1617" s="2" t="s">
        <v>43</v>
      </c>
      <c r="D1617" s="2" t="s">
        <v>44</v>
      </c>
      <c r="E1617" s="5" t="s">
        <v>502</v>
      </c>
      <c r="F1617" s="3" t="s">
        <v>503</v>
      </c>
      <c r="G1617" s="3" t="s">
        <v>30</v>
      </c>
      <c r="H1617" s="2" t="s">
        <v>22</v>
      </c>
      <c r="I1617" s="2" t="s">
        <v>3917</v>
      </c>
      <c r="J1617" s="3" t="str">
        <f>HYPERLINK("https://www.boe.es/gazeta/dias/1830/09/18/pdfs/GMD-1830-113.pdf#page=2","Abrir facsímil")</f>
        <v>Abrir facsímil</v>
      </c>
      <c r="K1617" s="3" t="s">
        <v>24</v>
      </c>
    </row>
    <row r="1618" spans="1:11" ht="42" customHeight="1">
      <c r="A1618" s="2" t="s">
        <v>3915</v>
      </c>
      <c r="B1618" s="2" t="s">
        <v>3915</v>
      </c>
      <c r="C1618" s="2" t="s">
        <v>43</v>
      </c>
      <c r="D1618" s="2" t="s">
        <v>44</v>
      </c>
      <c r="E1618" s="5" t="s">
        <v>114</v>
      </c>
      <c r="F1618" s="3" t="s">
        <v>115</v>
      </c>
      <c r="G1618" s="3" t="s">
        <v>52</v>
      </c>
      <c r="H1618" s="2" t="s">
        <v>22</v>
      </c>
      <c r="I1618" s="2" t="s">
        <v>3918</v>
      </c>
      <c r="J1618" s="3" t="str">
        <f>HYPERLINK("https://www.boe.es/gazeta/dias/1830/11/30/pdfs/GMD-1830-146.pdf#page=1","Abrir facsímil")</f>
        <v>Abrir facsímil</v>
      </c>
      <c r="K1618" s="3" t="s">
        <v>24</v>
      </c>
    </row>
    <row r="1619" spans="1:11" ht="42" customHeight="1">
      <c r="A1619" s="2" t="s">
        <v>3915</v>
      </c>
      <c r="B1619" s="2" t="s">
        <v>3915</v>
      </c>
      <c r="C1619" s="2" t="s">
        <v>68</v>
      </c>
      <c r="D1619" s="2" t="s">
        <v>18</v>
      </c>
      <c r="E1619" s="5" t="s">
        <v>180</v>
      </c>
      <c r="F1619" s="3" t="s">
        <v>181</v>
      </c>
      <c r="G1619" s="3" t="s">
        <v>30</v>
      </c>
      <c r="H1619" s="2" t="s">
        <v>22</v>
      </c>
      <c r="I1619" s="2" t="s">
        <v>3919</v>
      </c>
      <c r="J1619" s="3" t="str">
        <f>HYPERLINK("https://www.boe.es/gazeta/dias/1830/12/11/pdfs/GMD-1830-151.pdf#page=2","Abrir facsímil")</f>
        <v>Abrir facsímil</v>
      </c>
      <c r="K1619" s="3" t="s">
        <v>24</v>
      </c>
    </row>
    <row r="1620" spans="1:11" ht="42" customHeight="1">
      <c r="A1620" s="2" t="s">
        <v>3920</v>
      </c>
      <c r="B1620" s="2" t="s">
        <v>3920</v>
      </c>
      <c r="C1620" s="2" t="s">
        <v>17</v>
      </c>
      <c r="D1620" s="2" t="s">
        <v>18</v>
      </c>
      <c r="E1620" s="5" t="s">
        <v>446</v>
      </c>
      <c r="F1620" s="3" t="s">
        <v>447</v>
      </c>
      <c r="G1620" s="3" t="s">
        <v>2239</v>
      </c>
      <c r="H1620" s="2" t="s">
        <v>22</v>
      </c>
      <c r="I1620" s="2" t="s">
        <v>3921</v>
      </c>
      <c r="J1620" s="3" t="str">
        <f>HYPERLINK("https://www.boe.es/gazeta/dias/1830/09/21/pdfs/GMD-1830-114.pdf#page=2","Abrir facsímil")</f>
        <v>Abrir facsímil</v>
      </c>
      <c r="K1620" s="3" t="s">
        <v>24</v>
      </c>
    </row>
    <row r="1621" spans="1:11" ht="42" customHeight="1">
      <c r="A1621" s="2" t="s">
        <v>3922</v>
      </c>
      <c r="B1621" s="2" t="s">
        <v>3923</v>
      </c>
      <c r="C1621" s="2" t="s">
        <v>27</v>
      </c>
      <c r="D1621" s="2" t="s">
        <v>18</v>
      </c>
      <c r="E1621" s="5" t="s">
        <v>426</v>
      </c>
      <c r="F1621" s="3" t="s">
        <v>427</v>
      </c>
      <c r="G1621" s="3" t="s">
        <v>21</v>
      </c>
      <c r="H1621" s="2" t="s">
        <v>22</v>
      </c>
      <c r="I1621" s="2" t="s">
        <v>3924</v>
      </c>
      <c r="J1621" s="3" t="str">
        <f>HYPERLINK("https://www.boe.es/gazeta/dias/1830/10/21/pdfs/GMD-1830-127.pdf#page=3","Abrir facsímil")</f>
        <v>Abrir facsímil</v>
      </c>
      <c r="K1621" s="3" t="s">
        <v>24</v>
      </c>
    </row>
    <row r="1622" spans="1:11" ht="42" customHeight="1">
      <c r="A1622" s="2" t="s">
        <v>3925</v>
      </c>
      <c r="B1622" s="2" t="s">
        <v>3926</v>
      </c>
      <c r="C1622" s="2" t="s">
        <v>17</v>
      </c>
      <c r="D1622" s="2" t="s">
        <v>18</v>
      </c>
      <c r="E1622" s="5" t="s">
        <v>653</v>
      </c>
      <c r="F1622" s="3" t="s">
        <v>654</v>
      </c>
      <c r="G1622" s="3" t="s">
        <v>90</v>
      </c>
      <c r="H1622" s="2" t="s">
        <v>22</v>
      </c>
      <c r="I1622" s="2" t="s">
        <v>3927</v>
      </c>
      <c r="J1622" s="3" t="str">
        <f>HYPERLINK("https://www.boe.es/gazeta/dias/1830/10/02/pdfs/GMD-1830-119.pdf#page=4","Abrir facsímil")</f>
        <v>Abrir facsímil</v>
      </c>
      <c r="K1622" s="3" t="s">
        <v>24</v>
      </c>
    </row>
    <row r="1623" spans="1:11" ht="42" customHeight="1">
      <c r="A1623" s="2" t="s">
        <v>3928</v>
      </c>
      <c r="B1623" s="2" t="s">
        <v>3929</v>
      </c>
      <c r="C1623" s="2" t="s">
        <v>43</v>
      </c>
      <c r="D1623" s="2" t="s">
        <v>44</v>
      </c>
      <c r="E1623" s="5" t="s">
        <v>708</v>
      </c>
      <c r="F1623" s="3" t="s">
        <v>709</v>
      </c>
      <c r="G1623" s="3" t="s">
        <v>21</v>
      </c>
      <c r="H1623" s="2" t="s">
        <v>22</v>
      </c>
      <c r="I1623" s="2" t="s">
        <v>3930</v>
      </c>
      <c r="J1623" s="3" t="str">
        <f>HYPERLINK("https://www.boe.es/gazeta/dias/1830/09/28/pdfs/GMD-1830-117.pdf#page=3","Abrir facsímil")</f>
        <v>Abrir facsímil</v>
      </c>
      <c r="K1623" s="3" t="s">
        <v>24</v>
      </c>
    </row>
    <row r="1624" spans="1:11" ht="42" customHeight="1">
      <c r="A1624" s="2" t="s">
        <v>3931</v>
      </c>
      <c r="B1624" s="2" t="s">
        <v>3932</v>
      </c>
      <c r="C1624" s="2" t="s">
        <v>36</v>
      </c>
      <c r="D1624" s="2" t="s">
        <v>37</v>
      </c>
      <c r="E1624" s="5" t="s">
        <v>185</v>
      </c>
      <c r="F1624" s="3" t="s">
        <v>186</v>
      </c>
      <c r="G1624" s="3" t="s">
        <v>187</v>
      </c>
      <c r="H1624" s="2" t="s">
        <v>22</v>
      </c>
      <c r="I1624" s="2" t="s">
        <v>3933</v>
      </c>
      <c r="J1624" s="3" t="str">
        <f>HYPERLINK("https://www.boe.es/gazeta/dias/1830/01/12/pdfs/GMD-1830-5.pdf#page=3","Abrir facsímil")</f>
        <v>Abrir facsímil</v>
      </c>
      <c r="K1624" s="3" t="s">
        <v>24</v>
      </c>
    </row>
    <row r="1625" spans="1:11" ht="42" customHeight="1">
      <c r="A1625" s="2" t="s">
        <v>3934</v>
      </c>
      <c r="B1625" s="2" t="s">
        <v>3935</v>
      </c>
      <c r="C1625" s="2" t="s">
        <v>36</v>
      </c>
      <c r="D1625" s="2" t="s">
        <v>37</v>
      </c>
      <c r="E1625" s="5" t="s">
        <v>431</v>
      </c>
      <c r="F1625" s="3" t="s">
        <v>432</v>
      </c>
      <c r="G1625" s="3" t="s">
        <v>90</v>
      </c>
      <c r="H1625" s="2" t="s">
        <v>31</v>
      </c>
      <c r="I1625" s="2" t="s">
        <v>3936</v>
      </c>
      <c r="J1625" s="3" t="str">
        <f>HYPERLINK("https://www.boe.es/gazeta/dias/1830/06/24/pdfs/GMD-1830-76.pdf#page=4","Abrir facsímil")</f>
        <v>Abrir facsímil</v>
      </c>
      <c r="K1625" s="3" t="s">
        <v>33</v>
      </c>
    </row>
    <row r="1626" spans="1:11" ht="42" customHeight="1">
      <c r="A1626" s="2" t="s">
        <v>3937</v>
      </c>
      <c r="B1626" s="2" t="s">
        <v>3938</v>
      </c>
      <c r="C1626" s="2" t="s">
        <v>84</v>
      </c>
      <c r="D1626" s="2" t="s">
        <v>18</v>
      </c>
      <c r="E1626" s="5" t="s">
        <v>45</v>
      </c>
      <c r="F1626" s="3" t="s">
        <v>46</v>
      </c>
      <c r="G1626" s="3" t="s">
        <v>21</v>
      </c>
      <c r="H1626" s="2" t="s">
        <v>22</v>
      </c>
      <c r="I1626" s="2" t="s">
        <v>3939</v>
      </c>
      <c r="J1626" s="3" t="str">
        <f>HYPERLINK("https://www.boe.es/gazeta/dias/1830/01/05/pdfs/GMD-1830-2.pdf#page=3","Abrir facsímil")</f>
        <v>Abrir facsímil</v>
      </c>
      <c r="K1626" s="3" t="s">
        <v>24</v>
      </c>
    </row>
    <row r="1627" spans="1:11" ht="42" customHeight="1">
      <c r="A1627" s="2" t="s">
        <v>3940</v>
      </c>
      <c r="B1627" s="2" t="s">
        <v>3940</v>
      </c>
      <c r="C1627" s="2" t="s">
        <v>36</v>
      </c>
      <c r="D1627" s="2" t="s">
        <v>37</v>
      </c>
      <c r="E1627" s="5" t="s">
        <v>1614</v>
      </c>
      <c r="F1627" s="3" t="s">
        <v>1615</v>
      </c>
      <c r="G1627" s="3" t="s">
        <v>30</v>
      </c>
      <c r="H1627" s="2" t="s">
        <v>22</v>
      </c>
      <c r="I1627" s="2" t="s">
        <v>3941</v>
      </c>
      <c r="J1627" s="3" t="str">
        <f>HYPERLINK("https://www.boe.es/gazeta/dias/1830/08/10/pdfs/GMD-1830-96.pdf#page=2","Abrir facsímil")</f>
        <v>Abrir facsímil</v>
      </c>
      <c r="K1627" s="3" t="s">
        <v>24</v>
      </c>
    </row>
    <row r="1628" spans="1:11" ht="42" customHeight="1">
      <c r="A1628" s="2" t="s">
        <v>3942</v>
      </c>
      <c r="B1628" s="2" t="s">
        <v>3943</v>
      </c>
      <c r="C1628" s="2" t="s">
        <v>36</v>
      </c>
      <c r="D1628" s="2" t="s">
        <v>37</v>
      </c>
      <c r="E1628" s="5" t="s">
        <v>185</v>
      </c>
      <c r="F1628" s="3" t="s">
        <v>186</v>
      </c>
      <c r="G1628" s="3" t="s">
        <v>187</v>
      </c>
      <c r="H1628" s="2" t="s">
        <v>22</v>
      </c>
      <c r="I1628" s="2" t="s">
        <v>3944</v>
      </c>
      <c r="J1628" s="3" t="str">
        <f>HYPERLINK("https://www.boe.es/gazeta/dias/1830/01/12/pdfs/GMD-1830-5.pdf#page=3","Abrir facsímil")</f>
        <v>Abrir facsímil</v>
      </c>
      <c r="K1628" s="3" t="s">
        <v>24</v>
      </c>
    </row>
    <row r="1629" spans="1:11" ht="42" customHeight="1">
      <c r="A1629" s="2" t="s">
        <v>3945</v>
      </c>
      <c r="B1629" s="2" t="s">
        <v>3946</v>
      </c>
      <c r="C1629" s="2" t="s">
        <v>36</v>
      </c>
      <c r="D1629" s="2" t="s">
        <v>37</v>
      </c>
      <c r="E1629" s="5" t="s">
        <v>408</v>
      </c>
      <c r="F1629" s="3" t="s">
        <v>409</v>
      </c>
      <c r="G1629" s="3" t="s">
        <v>90</v>
      </c>
      <c r="H1629" s="2" t="s">
        <v>22</v>
      </c>
      <c r="I1629" s="2" t="s">
        <v>3947</v>
      </c>
      <c r="J1629" s="3" t="str">
        <f>HYPERLINK("https://www.boe.es/gazeta/dias/1830/11/23/pdfs/GMD-1830-143.pdf#page=4","Abrir facsímil")</f>
        <v>Abrir facsímil</v>
      </c>
      <c r="K1629" s="3" t="s">
        <v>24</v>
      </c>
    </row>
    <row r="1630" spans="1:11" ht="42" customHeight="1">
      <c r="A1630" s="2" t="s">
        <v>3948</v>
      </c>
      <c r="B1630" s="2" t="s">
        <v>3949</v>
      </c>
      <c r="C1630" s="2" t="s">
        <v>36</v>
      </c>
      <c r="D1630" s="2" t="s">
        <v>37</v>
      </c>
      <c r="E1630" s="5" t="s">
        <v>211</v>
      </c>
      <c r="F1630" s="3" t="s">
        <v>212</v>
      </c>
      <c r="G1630" s="3" t="s">
        <v>90</v>
      </c>
      <c r="H1630" s="2" t="s">
        <v>22</v>
      </c>
      <c r="I1630" s="2" t="s">
        <v>3950</v>
      </c>
      <c r="J1630" s="3" t="str">
        <f>HYPERLINK("https://www.boe.es/gazeta/dias/1830/04/15/pdfs/GMD-1830-45.pdf#page=4","Abrir facsímil")</f>
        <v>Abrir facsímil</v>
      </c>
      <c r="K1630" s="3" t="s">
        <v>24</v>
      </c>
    </row>
    <row r="1631" spans="1:11" ht="42" customHeight="1">
      <c r="A1631" s="2" t="s">
        <v>3951</v>
      </c>
      <c r="B1631" s="2" t="s">
        <v>3952</v>
      </c>
      <c r="C1631" s="2" t="s">
        <v>43</v>
      </c>
      <c r="D1631" s="2" t="s">
        <v>44</v>
      </c>
      <c r="E1631" s="5" t="s">
        <v>648</v>
      </c>
      <c r="F1631" s="3" t="s">
        <v>649</v>
      </c>
      <c r="G1631" s="3" t="s">
        <v>90</v>
      </c>
      <c r="H1631" s="2" t="s">
        <v>22</v>
      </c>
      <c r="I1631" s="2" t="s">
        <v>3953</v>
      </c>
      <c r="J1631" s="3" t="str">
        <f>HYPERLINK("https://www.boe.es/gazeta/dias/1830/09/11/pdfs/GMD-1830-110.pdf#page=4","Abrir facsímil")</f>
        <v>Abrir facsímil</v>
      </c>
      <c r="K1631" s="3" t="s">
        <v>24</v>
      </c>
    </row>
    <row r="1632" spans="1:11" ht="42" customHeight="1">
      <c r="A1632" s="2" t="s">
        <v>3954</v>
      </c>
      <c r="B1632" s="2" t="s">
        <v>3955</v>
      </c>
      <c r="C1632" s="2" t="s">
        <v>17</v>
      </c>
      <c r="D1632" s="2" t="s">
        <v>18</v>
      </c>
      <c r="E1632" s="5" t="s">
        <v>566</v>
      </c>
      <c r="F1632" s="3" t="s">
        <v>567</v>
      </c>
      <c r="G1632" s="3" t="s">
        <v>90</v>
      </c>
      <c r="H1632" s="2" t="s">
        <v>31</v>
      </c>
      <c r="I1632" s="2" t="s">
        <v>3956</v>
      </c>
      <c r="J1632" s="3" t="str">
        <f>HYPERLINK("https://www.boe.es/gazeta/dias/1830/09/07/pdfs/GMD-1830-108.pdf#page=4","Abrir facsímil")</f>
        <v>Abrir facsímil</v>
      </c>
      <c r="K1632" s="3" t="s">
        <v>33</v>
      </c>
    </row>
    <row r="1633" spans="1:11" ht="42" customHeight="1">
      <c r="A1633" s="2" t="s">
        <v>3957</v>
      </c>
      <c r="B1633" s="2" t="s">
        <v>3958</v>
      </c>
      <c r="C1633" s="2" t="s">
        <v>68</v>
      </c>
      <c r="D1633" s="2" t="s">
        <v>18</v>
      </c>
      <c r="E1633" s="5" t="s">
        <v>1433</v>
      </c>
      <c r="F1633" s="3" t="s">
        <v>1434</v>
      </c>
      <c r="G1633" s="3" t="s">
        <v>30</v>
      </c>
      <c r="H1633" s="2" t="s">
        <v>22</v>
      </c>
      <c r="I1633" s="2" t="s">
        <v>3959</v>
      </c>
      <c r="J1633" s="3" t="str">
        <f>HYPERLINK("https://www.boe.es/gazeta/dias/1830/04/20/pdfs/GMD-1830-47.pdf#page=2","Abrir facsímil")</f>
        <v>Abrir facsímil</v>
      </c>
      <c r="K1633" s="3" t="s">
        <v>24</v>
      </c>
    </row>
    <row r="1634" spans="1:11" ht="42" customHeight="1">
      <c r="A1634" s="2" t="s">
        <v>3960</v>
      </c>
      <c r="B1634" s="2" t="s">
        <v>3961</v>
      </c>
      <c r="C1634" s="2" t="s">
        <v>84</v>
      </c>
      <c r="D1634" s="2" t="s">
        <v>18</v>
      </c>
      <c r="E1634" s="5" t="s">
        <v>375</v>
      </c>
      <c r="F1634" s="3" t="s">
        <v>376</v>
      </c>
      <c r="G1634" s="3" t="s">
        <v>21</v>
      </c>
      <c r="H1634" s="2" t="s">
        <v>31</v>
      </c>
      <c r="I1634" s="2" t="s">
        <v>3962</v>
      </c>
      <c r="J1634" s="3" t="str">
        <f>HYPERLINK("https://www.boe.es/gazeta/dias/1830/01/02/pdfs/GMD-1830-1.pdf#page=3","Abrir facsímil")</f>
        <v>Abrir facsímil</v>
      </c>
      <c r="K1634" s="3" t="s">
        <v>33</v>
      </c>
    </row>
    <row r="1635" spans="1:11" ht="42" customHeight="1">
      <c r="A1635" s="2" t="s">
        <v>3963</v>
      </c>
      <c r="B1635" s="2" t="s">
        <v>3963</v>
      </c>
      <c r="C1635" s="2" t="s">
        <v>36</v>
      </c>
      <c r="D1635" s="2" t="s">
        <v>37</v>
      </c>
      <c r="E1635" s="5" t="s">
        <v>1053</v>
      </c>
      <c r="F1635" s="3" t="s">
        <v>1054</v>
      </c>
      <c r="G1635" s="3" t="s">
        <v>90</v>
      </c>
      <c r="H1635" s="2" t="s">
        <v>22</v>
      </c>
      <c r="I1635" s="2" t="s">
        <v>3964</v>
      </c>
      <c r="J1635" s="3" t="str">
        <f>HYPERLINK("https://www.boe.es/gazeta/dias/1830/05/11/pdfs/GMD-1830-57.pdf#page=4","Abrir facsímil")</f>
        <v>Abrir facsímil</v>
      </c>
      <c r="K1635" s="3" t="s">
        <v>24</v>
      </c>
    </row>
    <row r="1636" spans="1:11" ht="42" customHeight="1">
      <c r="A1636" s="2" t="s">
        <v>3965</v>
      </c>
      <c r="B1636" s="2" t="s">
        <v>3965</v>
      </c>
      <c r="C1636" s="2" t="s">
        <v>84</v>
      </c>
      <c r="D1636" s="2" t="s">
        <v>18</v>
      </c>
      <c r="E1636" s="5" t="s">
        <v>898</v>
      </c>
      <c r="F1636" s="3" t="s">
        <v>899</v>
      </c>
      <c r="G1636" s="3" t="s">
        <v>52</v>
      </c>
      <c r="H1636" s="2" t="s">
        <v>22</v>
      </c>
      <c r="I1636" s="2" t="s">
        <v>3966</v>
      </c>
      <c r="J1636" s="3" t="str">
        <f>HYPERLINK("https://www.boe.es/gazeta/dias/1830/05/29/pdfs/GMD-1830-65.pdf#page=1","Abrir facsímil")</f>
        <v>Abrir facsímil</v>
      </c>
      <c r="K1636" s="3" t="s">
        <v>24</v>
      </c>
    </row>
    <row r="1637" spans="1:11" ht="42" customHeight="1">
      <c r="A1637" s="2" t="s">
        <v>3967</v>
      </c>
      <c r="B1637" s="2" t="s">
        <v>3968</v>
      </c>
      <c r="C1637" s="2" t="s">
        <v>36</v>
      </c>
      <c r="D1637" s="2" t="s">
        <v>37</v>
      </c>
      <c r="E1637" s="5" t="s">
        <v>403</v>
      </c>
      <c r="F1637" s="3" t="s">
        <v>404</v>
      </c>
      <c r="G1637" s="3" t="s">
        <v>90</v>
      </c>
      <c r="H1637" s="2" t="s">
        <v>22</v>
      </c>
      <c r="I1637" s="2" t="s">
        <v>3969</v>
      </c>
      <c r="J1637" s="3" t="str">
        <f>HYPERLINK("https://www.boe.es/gazeta/dias/1830/07/15/pdfs/GMD-1830-85.pdf#page=4","Abrir facsímil")</f>
        <v>Abrir facsímil</v>
      </c>
      <c r="K1637" s="3" t="s">
        <v>24</v>
      </c>
    </row>
    <row r="1638" spans="1:11" ht="42" customHeight="1">
      <c r="A1638" s="2" t="s">
        <v>3970</v>
      </c>
      <c r="B1638" s="2" t="s">
        <v>3970</v>
      </c>
      <c r="C1638" s="2" t="s">
        <v>68</v>
      </c>
      <c r="D1638" s="2" t="s">
        <v>18</v>
      </c>
      <c r="E1638" s="5" t="s">
        <v>305</v>
      </c>
      <c r="F1638" s="3" t="s">
        <v>306</v>
      </c>
      <c r="G1638" s="3" t="s">
        <v>30</v>
      </c>
      <c r="H1638" s="2" t="s">
        <v>22</v>
      </c>
      <c r="I1638" s="2" t="s">
        <v>3971</v>
      </c>
      <c r="J1638" s="3" t="str">
        <f>HYPERLINK("https://www.boe.es/gazeta/dias/1830/04/24/pdfs/GMD-1830-49.pdf#page=2","Abrir facsímil")</f>
        <v>Abrir facsímil</v>
      </c>
      <c r="K1638" s="3" t="s">
        <v>24</v>
      </c>
    </row>
    <row r="1639" spans="1:11" ht="42" customHeight="1">
      <c r="A1639" s="2" t="s">
        <v>3972</v>
      </c>
      <c r="B1639" s="2" t="s">
        <v>3973</v>
      </c>
      <c r="C1639" s="2" t="s">
        <v>36</v>
      </c>
      <c r="D1639" s="2" t="s">
        <v>37</v>
      </c>
      <c r="E1639" s="5" t="s">
        <v>733</v>
      </c>
      <c r="F1639" s="3" t="s">
        <v>734</v>
      </c>
      <c r="G1639" s="3" t="s">
        <v>52</v>
      </c>
      <c r="H1639" s="2" t="s">
        <v>22</v>
      </c>
      <c r="I1639" s="2" t="s">
        <v>3974</v>
      </c>
      <c r="J1639" s="3" t="str">
        <f>HYPERLINK("https://www.boe.es/gazeta/dias/1830/10/30/pdfs/GMD-1830-131.pdf#page=1","Abrir facsímil")</f>
        <v>Abrir facsímil</v>
      </c>
      <c r="K1639" s="3" t="s">
        <v>24</v>
      </c>
    </row>
    <row r="1640" spans="1:11" ht="42" customHeight="1">
      <c r="A1640" s="2" t="s">
        <v>3975</v>
      </c>
      <c r="B1640" s="2" t="s">
        <v>3975</v>
      </c>
      <c r="C1640" s="2" t="s">
        <v>36</v>
      </c>
      <c r="D1640" s="2" t="s">
        <v>37</v>
      </c>
      <c r="E1640" s="5" t="s">
        <v>388</v>
      </c>
      <c r="F1640" s="3" t="s">
        <v>389</v>
      </c>
      <c r="G1640" s="3" t="s">
        <v>52</v>
      </c>
      <c r="H1640" s="2" t="s">
        <v>22</v>
      </c>
      <c r="I1640" s="2" t="s">
        <v>3976</v>
      </c>
      <c r="J1640" s="3" t="str">
        <f>HYPERLINK("https://www.boe.es/gazeta/dias/1830/10/05/pdfs/GMD-1830-120.pdf#page=1","Abrir facsímil")</f>
        <v>Abrir facsímil</v>
      </c>
      <c r="K1640" s="3" t="s">
        <v>24</v>
      </c>
    </row>
    <row r="1641" spans="1:11" ht="42" customHeight="1">
      <c r="A1641" s="2" t="s">
        <v>3977</v>
      </c>
      <c r="B1641" s="2" t="s">
        <v>3977</v>
      </c>
      <c r="C1641" s="2" t="s">
        <v>36</v>
      </c>
      <c r="D1641" s="2" t="s">
        <v>37</v>
      </c>
      <c r="E1641" s="5" t="s">
        <v>281</v>
      </c>
      <c r="F1641" s="3" t="s">
        <v>282</v>
      </c>
      <c r="G1641" s="3" t="s">
        <v>21</v>
      </c>
      <c r="H1641" s="2" t="s">
        <v>22</v>
      </c>
      <c r="I1641" s="2" t="s">
        <v>3978</v>
      </c>
      <c r="J1641" s="3" t="str">
        <f>HYPERLINK("https://www.boe.es/gazeta/dias/1830/06/26/pdfs/GMD-1830-77.pdf#page=3","Abrir facsímil")</f>
        <v>Abrir facsímil</v>
      </c>
      <c r="K1641" s="3" t="s">
        <v>24</v>
      </c>
    </row>
    <row r="1642" spans="1:11" ht="42" customHeight="1">
      <c r="A1642" s="2" t="s">
        <v>3979</v>
      </c>
      <c r="B1642" s="2" t="s">
        <v>3979</v>
      </c>
      <c r="C1642" s="2" t="s">
        <v>36</v>
      </c>
      <c r="D1642" s="2" t="s">
        <v>37</v>
      </c>
      <c r="E1642" s="5" t="s">
        <v>708</v>
      </c>
      <c r="F1642" s="3" t="s">
        <v>709</v>
      </c>
      <c r="G1642" s="3" t="s">
        <v>21</v>
      </c>
      <c r="H1642" s="2" t="s">
        <v>22</v>
      </c>
      <c r="I1642" s="2" t="s">
        <v>3980</v>
      </c>
      <c r="J1642" s="3" t="str">
        <f>HYPERLINK("https://www.boe.es/gazeta/dias/1830/09/28/pdfs/GMD-1830-117.pdf#page=3","Abrir facsímil")</f>
        <v>Abrir facsímil</v>
      </c>
      <c r="K1642" s="3" t="s">
        <v>24</v>
      </c>
    </row>
    <row r="1643" spans="1:11" ht="42" customHeight="1">
      <c r="A1643" s="2" t="s">
        <v>3981</v>
      </c>
      <c r="B1643" s="2" t="s">
        <v>3981</v>
      </c>
      <c r="C1643" s="2" t="s">
        <v>36</v>
      </c>
      <c r="D1643" s="2" t="s">
        <v>37</v>
      </c>
      <c r="E1643" s="5" t="s">
        <v>28</v>
      </c>
      <c r="F1643" s="3" t="s">
        <v>29</v>
      </c>
      <c r="G1643" s="3" t="s">
        <v>30</v>
      </c>
      <c r="H1643" s="2" t="s">
        <v>22</v>
      </c>
      <c r="I1643" s="2" t="s">
        <v>3982</v>
      </c>
      <c r="J1643" s="3" t="str">
        <f>HYPERLINK("https://www.boe.es/gazeta/dias/1830/12/28/pdfs/GMD-1830-158.pdf#page=2","Abrir facsímil")</f>
        <v>Abrir facsímil</v>
      </c>
      <c r="K1643" s="3" t="s">
        <v>24</v>
      </c>
    </row>
    <row r="1644" spans="1:11" ht="42" customHeight="1">
      <c r="A1644" s="2" t="s">
        <v>3983</v>
      </c>
      <c r="B1644" s="2" t="s">
        <v>3984</v>
      </c>
      <c r="C1644" s="2" t="s">
        <v>84</v>
      </c>
      <c r="D1644" s="2" t="s">
        <v>18</v>
      </c>
      <c r="E1644" s="5" t="s">
        <v>624</v>
      </c>
      <c r="F1644" s="3" t="s">
        <v>625</v>
      </c>
      <c r="G1644" s="3" t="s">
        <v>90</v>
      </c>
      <c r="H1644" s="2" t="s">
        <v>31</v>
      </c>
      <c r="I1644" s="2" t="s">
        <v>3985</v>
      </c>
      <c r="J1644" s="3" t="str">
        <f>HYPERLINK("https://www.boe.es/gazeta/dias/1830/09/09/pdfs/GMD-1830-109.pdf#page=4","Abrir facsímil")</f>
        <v>Abrir facsímil</v>
      </c>
      <c r="K1644" s="3" t="s">
        <v>33</v>
      </c>
    </row>
    <row r="1645" spans="1:11" ht="42" customHeight="1">
      <c r="A1645" s="2" t="s">
        <v>3986</v>
      </c>
      <c r="B1645" s="2" t="s">
        <v>3987</v>
      </c>
      <c r="C1645" s="2" t="s">
        <v>27</v>
      </c>
      <c r="D1645" s="2" t="s">
        <v>18</v>
      </c>
      <c r="E1645" s="5" t="s">
        <v>185</v>
      </c>
      <c r="F1645" s="3" t="s">
        <v>186</v>
      </c>
      <c r="G1645" s="3" t="s">
        <v>206</v>
      </c>
      <c r="H1645" s="2" t="s">
        <v>22</v>
      </c>
      <c r="I1645" s="2" t="s">
        <v>3988</v>
      </c>
      <c r="J1645" s="3" t="str">
        <f>HYPERLINK("https://www.boe.es/gazeta/dias/1830/01/12/pdfs/GMD-1830-5.pdf#page=4","Abrir facsímil")</f>
        <v>Abrir facsímil</v>
      </c>
      <c r="K1645" s="3" t="s">
        <v>24</v>
      </c>
    </row>
    <row r="1646" spans="1:11" ht="42" customHeight="1">
      <c r="A1646" s="2" t="s">
        <v>3989</v>
      </c>
      <c r="B1646" s="2" t="s">
        <v>3990</v>
      </c>
      <c r="C1646" s="2" t="s">
        <v>17</v>
      </c>
      <c r="D1646" s="2" t="s">
        <v>18</v>
      </c>
      <c r="E1646" s="5" t="s">
        <v>161</v>
      </c>
      <c r="F1646" s="3" t="s">
        <v>162</v>
      </c>
      <c r="G1646" s="3" t="s">
        <v>21</v>
      </c>
      <c r="H1646" s="2" t="s">
        <v>22</v>
      </c>
      <c r="I1646" s="2" t="s">
        <v>3991</v>
      </c>
      <c r="J1646" s="3" t="str">
        <f>HYPERLINK("https://www.boe.es/gazeta/dias/1830/09/04/pdfs/GMD-1830-107.pdf#page=3","Abrir facsímil")</f>
        <v>Abrir facsímil</v>
      </c>
      <c r="K1646" s="3" t="s">
        <v>24</v>
      </c>
    </row>
    <row r="1647" spans="1:11" ht="42" customHeight="1">
      <c r="A1647" s="2" t="s">
        <v>3992</v>
      </c>
      <c r="B1647" s="2" t="s">
        <v>3993</v>
      </c>
      <c r="C1647" s="2" t="s">
        <v>36</v>
      </c>
      <c r="D1647" s="2" t="s">
        <v>37</v>
      </c>
      <c r="E1647" s="5" t="s">
        <v>648</v>
      </c>
      <c r="F1647" s="3" t="s">
        <v>649</v>
      </c>
      <c r="G1647" s="3" t="s">
        <v>21</v>
      </c>
      <c r="H1647" s="2" t="s">
        <v>22</v>
      </c>
      <c r="I1647" s="2" t="s">
        <v>3994</v>
      </c>
      <c r="J1647" s="3" t="str">
        <f>HYPERLINK("https://www.boe.es/gazeta/dias/1830/09/11/pdfs/GMD-1830-110.pdf#page=3","Abrir facsímil")</f>
        <v>Abrir facsímil</v>
      </c>
      <c r="K1647" s="3" t="s">
        <v>24</v>
      </c>
    </row>
    <row r="1648" spans="1:11" ht="42" customHeight="1">
      <c r="A1648" s="2" t="s">
        <v>3995</v>
      </c>
      <c r="B1648" s="2" t="s">
        <v>3996</v>
      </c>
      <c r="C1648" s="2" t="s">
        <v>17</v>
      </c>
      <c r="D1648" s="2" t="s">
        <v>18</v>
      </c>
      <c r="E1648" s="5" t="s">
        <v>1053</v>
      </c>
      <c r="F1648" s="3" t="s">
        <v>1054</v>
      </c>
      <c r="G1648" s="3" t="s">
        <v>21</v>
      </c>
      <c r="H1648" s="2" t="s">
        <v>22</v>
      </c>
      <c r="I1648" s="2" t="s">
        <v>3997</v>
      </c>
      <c r="J1648" s="3" t="str">
        <f>HYPERLINK("https://www.boe.es/gazeta/dias/1830/05/11/pdfs/GMD-1830-57.pdf#page=3","Abrir facsímil")</f>
        <v>Abrir facsímil</v>
      </c>
      <c r="K1648" s="3" t="s">
        <v>24</v>
      </c>
    </row>
    <row r="1649" spans="1:11" ht="42" customHeight="1">
      <c r="A1649" s="2" t="s">
        <v>3998</v>
      </c>
      <c r="B1649" s="2" t="s">
        <v>3998</v>
      </c>
      <c r="C1649" s="2" t="s">
        <v>36</v>
      </c>
      <c r="D1649" s="2" t="s">
        <v>37</v>
      </c>
      <c r="E1649" s="5" t="s">
        <v>388</v>
      </c>
      <c r="F1649" s="3" t="s">
        <v>389</v>
      </c>
      <c r="G1649" s="3" t="s">
        <v>30</v>
      </c>
      <c r="H1649" s="2" t="s">
        <v>22</v>
      </c>
      <c r="I1649" s="2" t="s">
        <v>3999</v>
      </c>
      <c r="J1649" s="3" t="str">
        <f>HYPERLINK("https://www.boe.es/gazeta/dias/1830/10/05/pdfs/GMD-1830-120.pdf#page=2","Abrir facsímil")</f>
        <v>Abrir facsímil</v>
      </c>
      <c r="K1649" s="3" t="s">
        <v>24</v>
      </c>
    </row>
    <row r="1650" spans="1:11" ht="42" customHeight="1">
      <c r="A1650" s="2" t="s">
        <v>4000</v>
      </c>
      <c r="B1650" s="2" t="s">
        <v>4000</v>
      </c>
      <c r="C1650" s="2" t="s">
        <v>36</v>
      </c>
      <c r="D1650" s="2" t="s">
        <v>37</v>
      </c>
      <c r="E1650" s="5" t="s">
        <v>1053</v>
      </c>
      <c r="F1650" s="3" t="s">
        <v>1054</v>
      </c>
      <c r="G1650" s="3" t="s">
        <v>30</v>
      </c>
      <c r="H1650" s="2" t="s">
        <v>22</v>
      </c>
      <c r="I1650" s="2" t="s">
        <v>4001</v>
      </c>
      <c r="J1650" s="3" t="str">
        <f>HYPERLINK("https://www.boe.es/gazeta/dias/1830/05/11/pdfs/GMD-1830-57.pdf#page=2","Abrir facsímil")</f>
        <v>Abrir facsímil</v>
      </c>
      <c r="K1650" s="3" t="s">
        <v>24</v>
      </c>
    </row>
    <row r="1651" spans="1:11" ht="42" customHeight="1">
      <c r="A1651" s="2" t="s">
        <v>4002</v>
      </c>
      <c r="B1651" s="2" t="s">
        <v>4003</v>
      </c>
      <c r="C1651" s="2" t="s">
        <v>36</v>
      </c>
      <c r="D1651" s="2" t="s">
        <v>37</v>
      </c>
      <c r="E1651" s="5" t="s">
        <v>2385</v>
      </c>
      <c r="F1651" s="3" t="s">
        <v>2386</v>
      </c>
      <c r="G1651" s="3" t="s">
        <v>52</v>
      </c>
      <c r="H1651" s="2" t="s">
        <v>22</v>
      </c>
      <c r="I1651" s="2" t="s">
        <v>4004</v>
      </c>
      <c r="J1651" s="3" t="str">
        <f>HYPERLINK("https://www.boe.es/gazeta/dias/1830/02/25/pdfs/GMD-1830-24.pdf#page=1","Abrir facsímil")</f>
        <v>Abrir facsímil</v>
      </c>
      <c r="K1651" s="3" t="s">
        <v>24</v>
      </c>
    </row>
    <row r="1652" spans="1:11" ht="42" customHeight="1">
      <c r="A1652" s="2" t="s">
        <v>4005</v>
      </c>
      <c r="B1652" s="2" t="s">
        <v>4006</v>
      </c>
      <c r="C1652" s="2" t="s">
        <v>84</v>
      </c>
      <c r="D1652" s="2" t="s">
        <v>18</v>
      </c>
      <c r="E1652" s="5" t="s">
        <v>553</v>
      </c>
      <c r="F1652" s="3" t="s">
        <v>554</v>
      </c>
      <c r="G1652" s="3" t="s">
        <v>90</v>
      </c>
      <c r="H1652" s="2" t="s">
        <v>22</v>
      </c>
      <c r="I1652" s="2" t="s">
        <v>4007</v>
      </c>
      <c r="J1652" s="3" t="str">
        <f>HYPERLINK("https://www.boe.es/gazeta/dias/1830/01/16/pdfs/GMD-1830-7.pdf#page=4","Abrir facsímil")</f>
        <v>Abrir facsímil</v>
      </c>
      <c r="K1652" s="3" t="s">
        <v>24</v>
      </c>
    </row>
    <row r="1653" spans="1:11" ht="42" customHeight="1">
      <c r="A1653" s="2" t="s">
        <v>4008</v>
      </c>
      <c r="B1653" s="2" t="s">
        <v>4009</v>
      </c>
      <c r="C1653" s="2" t="s">
        <v>84</v>
      </c>
      <c r="D1653" s="2" t="s">
        <v>18</v>
      </c>
      <c r="E1653" s="5" t="s">
        <v>553</v>
      </c>
      <c r="F1653" s="3" t="s">
        <v>554</v>
      </c>
      <c r="G1653" s="3" t="s">
        <v>90</v>
      </c>
      <c r="H1653" s="2" t="s">
        <v>31</v>
      </c>
      <c r="I1653" s="2" t="s">
        <v>4010</v>
      </c>
      <c r="J1653" s="3" t="str">
        <f>HYPERLINK("https://www.boe.es/gazeta/dias/1830/01/16/pdfs/GMD-1830-7.pdf#page=4","Abrir facsímil")</f>
        <v>Abrir facsímil</v>
      </c>
      <c r="K1653" s="3" t="s">
        <v>33</v>
      </c>
    </row>
    <row r="1654" spans="1:11" ht="42" customHeight="1">
      <c r="A1654" s="2" t="s">
        <v>4011</v>
      </c>
      <c r="B1654" s="2" t="s">
        <v>4012</v>
      </c>
      <c r="C1654" s="2" t="s">
        <v>17</v>
      </c>
      <c r="D1654" s="2" t="s">
        <v>18</v>
      </c>
      <c r="E1654" s="5" t="s">
        <v>524</v>
      </c>
      <c r="F1654" s="3" t="s">
        <v>525</v>
      </c>
      <c r="G1654" s="3" t="s">
        <v>90</v>
      </c>
      <c r="H1654" s="2" t="s">
        <v>22</v>
      </c>
      <c r="I1654" s="2" t="s">
        <v>4013</v>
      </c>
      <c r="J1654" s="3" t="str">
        <f>HYPERLINK("https://www.boe.es/gazeta/dias/1830/05/06/pdfs/GMD-1830-54.pdf#page=4","Abrir facsímil")</f>
        <v>Abrir facsímil</v>
      </c>
      <c r="K1654" s="3" t="s">
        <v>24</v>
      </c>
    </row>
    <row r="1655" spans="1:11" ht="42" customHeight="1">
      <c r="A1655" s="2" t="s">
        <v>4014</v>
      </c>
      <c r="B1655" s="2" t="s">
        <v>4015</v>
      </c>
      <c r="C1655" s="2" t="s">
        <v>84</v>
      </c>
      <c r="D1655" s="2" t="s">
        <v>18</v>
      </c>
      <c r="E1655" s="5" t="s">
        <v>161</v>
      </c>
      <c r="F1655" s="3" t="s">
        <v>162</v>
      </c>
      <c r="G1655" s="3" t="s">
        <v>21</v>
      </c>
      <c r="H1655" s="2" t="s">
        <v>22</v>
      </c>
      <c r="I1655" s="2" t="s">
        <v>4016</v>
      </c>
      <c r="J1655" s="3" t="str">
        <f>HYPERLINK("https://www.boe.es/gazeta/dias/1830/09/04/pdfs/GMD-1830-107.pdf#page=3","Abrir facsímil")</f>
        <v>Abrir facsímil</v>
      </c>
      <c r="K1655" s="3" t="s">
        <v>24</v>
      </c>
    </row>
    <row r="1656" spans="1:11" ht="42" customHeight="1">
      <c r="A1656" s="2" t="s">
        <v>4017</v>
      </c>
      <c r="B1656" s="2" t="s">
        <v>4018</v>
      </c>
      <c r="C1656" s="2" t="s">
        <v>43</v>
      </c>
      <c r="D1656" s="2" t="s">
        <v>44</v>
      </c>
      <c r="E1656" s="5" t="s">
        <v>133</v>
      </c>
      <c r="F1656" s="3" t="s">
        <v>134</v>
      </c>
      <c r="G1656" s="3" t="s">
        <v>52</v>
      </c>
      <c r="H1656" s="2" t="s">
        <v>22</v>
      </c>
      <c r="I1656" s="2" t="s">
        <v>4019</v>
      </c>
      <c r="J1656" s="3" t="str">
        <f>HYPERLINK("https://www.boe.es/gazeta/dias/1830/10/19/pdfs/GMD-1830-126.pdf#page=1","Abrir facsímil")</f>
        <v>Abrir facsímil</v>
      </c>
      <c r="K1656" s="3" t="s">
        <v>24</v>
      </c>
    </row>
    <row r="1657" spans="1:11" ht="42" customHeight="1">
      <c r="A1657" s="2" t="s">
        <v>4020</v>
      </c>
      <c r="B1657" s="2" t="s">
        <v>4020</v>
      </c>
      <c r="C1657" s="2" t="s">
        <v>36</v>
      </c>
      <c r="D1657" s="2" t="s">
        <v>37</v>
      </c>
      <c r="E1657" s="5" t="s">
        <v>281</v>
      </c>
      <c r="F1657" s="3" t="s">
        <v>282</v>
      </c>
      <c r="G1657" s="3" t="s">
        <v>21</v>
      </c>
      <c r="H1657" s="2" t="s">
        <v>22</v>
      </c>
      <c r="I1657" s="2" t="s">
        <v>4021</v>
      </c>
      <c r="J1657" s="3" t="str">
        <f>HYPERLINK("https://www.boe.es/gazeta/dias/1830/06/26/pdfs/GMD-1830-77.pdf#page=3","Abrir facsímil")</f>
        <v>Abrir facsímil</v>
      </c>
      <c r="K1657" s="3" t="s">
        <v>24</v>
      </c>
    </row>
    <row r="1658" spans="1:11" ht="42" customHeight="1">
      <c r="A1658" s="2" t="s">
        <v>4022</v>
      </c>
      <c r="B1658" s="2" t="s">
        <v>4023</v>
      </c>
      <c r="C1658" s="2" t="s">
        <v>109</v>
      </c>
      <c r="D1658" s="2" t="s">
        <v>18</v>
      </c>
      <c r="E1658" s="5" t="s">
        <v>680</v>
      </c>
      <c r="F1658" s="3" t="s">
        <v>681</v>
      </c>
      <c r="G1658" s="3" t="s">
        <v>52</v>
      </c>
      <c r="H1658" s="2" t="s">
        <v>22</v>
      </c>
      <c r="I1658" s="2" t="s">
        <v>4024</v>
      </c>
      <c r="J1658" s="3" t="str">
        <f>HYPERLINK("https://www.boe.es/gazeta/dias/1830/08/17/pdfs/GMD-1830-99.pdf#page=1","Abrir facsímil")</f>
        <v>Abrir facsímil</v>
      </c>
      <c r="K1658" s="3" t="s">
        <v>24</v>
      </c>
    </row>
    <row r="1659" spans="1:11" ht="42" customHeight="1">
      <c r="A1659" s="2" t="s">
        <v>4025</v>
      </c>
      <c r="B1659" s="2" t="s">
        <v>4025</v>
      </c>
      <c r="C1659" s="2" t="s">
        <v>109</v>
      </c>
      <c r="D1659" s="2" t="s">
        <v>18</v>
      </c>
      <c r="E1659" s="5" t="s">
        <v>1433</v>
      </c>
      <c r="F1659" s="3" t="s">
        <v>1434</v>
      </c>
      <c r="G1659" s="3" t="s">
        <v>30</v>
      </c>
      <c r="H1659" s="2" t="s">
        <v>22</v>
      </c>
      <c r="I1659" s="2" t="s">
        <v>4026</v>
      </c>
      <c r="J1659" s="3" t="str">
        <f>HYPERLINK("https://www.boe.es/gazeta/dias/1830/04/20/pdfs/GMD-1830-47.pdf#page=2","Abrir facsímil")</f>
        <v>Abrir facsímil</v>
      </c>
      <c r="K1659" s="3" t="s">
        <v>24</v>
      </c>
    </row>
    <row r="1660" spans="1:11" ht="42" customHeight="1">
      <c r="A1660" s="2" t="s">
        <v>4027</v>
      </c>
      <c r="B1660" s="2" t="s">
        <v>4028</v>
      </c>
      <c r="C1660" s="2" t="s">
        <v>36</v>
      </c>
      <c r="D1660" s="2" t="s">
        <v>37</v>
      </c>
      <c r="E1660" s="5" t="s">
        <v>123</v>
      </c>
      <c r="F1660" s="3" t="s">
        <v>124</v>
      </c>
      <c r="G1660" s="3" t="s">
        <v>52</v>
      </c>
      <c r="H1660" s="2" t="s">
        <v>22</v>
      </c>
      <c r="I1660" s="2" t="s">
        <v>4029</v>
      </c>
      <c r="J1660" s="3" t="str">
        <f>HYPERLINK("https://www.boe.es/gazeta/dias/1830/03/02/pdfs/GMD-1830-26.pdf#page=1","Abrir facsímil")</f>
        <v>Abrir facsímil</v>
      </c>
      <c r="K1660" s="3" t="s">
        <v>24</v>
      </c>
    </row>
    <row r="1661" spans="1:11" ht="42" customHeight="1">
      <c r="A1661" s="2" t="s">
        <v>4030</v>
      </c>
      <c r="B1661" s="2" t="s">
        <v>4030</v>
      </c>
      <c r="C1661" s="2" t="s">
        <v>43</v>
      </c>
      <c r="D1661" s="2" t="s">
        <v>44</v>
      </c>
      <c r="E1661" s="5" t="s">
        <v>64</v>
      </c>
      <c r="F1661" s="3" t="s">
        <v>65</v>
      </c>
      <c r="G1661" s="3" t="s">
        <v>52</v>
      </c>
      <c r="H1661" s="2" t="s">
        <v>22</v>
      </c>
      <c r="I1661" s="2" t="s">
        <v>4031</v>
      </c>
      <c r="J1661" s="3" t="str">
        <f>HYPERLINK("https://www.boe.es/gazeta/dias/1830/12/09/pdfs/GMD-1830-150.pdf#page=1","Abrir facsímil")</f>
        <v>Abrir facsímil</v>
      </c>
      <c r="K1661" s="3" t="s">
        <v>24</v>
      </c>
    </row>
    <row r="1662" spans="1:11" ht="42" customHeight="1">
      <c r="A1662" s="2" t="s">
        <v>4030</v>
      </c>
      <c r="B1662" s="2" t="s">
        <v>4030</v>
      </c>
      <c r="C1662" s="2" t="s">
        <v>43</v>
      </c>
      <c r="D1662" s="2" t="s">
        <v>44</v>
      </c>
      <c r="E1662" s="5" t="s">
        <v>180</v>
      </c>
      <c r="F1662" s="3" t="s">
        <v>181</v>
      </c>
      <c r="G1662" s="3" t="s">
        <v>30</v>
      </c>
      <c r="H1662" s="2" t="s">
        <v>22</v>
      </c>
      <c r="I1662" s="2" t="s">
        <v>4032</v>
      </c>
      <c r="J1662" s="3" t="str">
        <f>HYPERLINK("https://www.boe.es/gazeta/dias/1830/12/11/pdfs/GMD-1830-151.pdf#page=2","Abrir facsímil")</f>
        <v>Abrir facsímil</v>
      </c>
      <c r="K1662" s="3" t="s">
        <v>24</v>
      </c>
    </row>
    <row r="1663" spans="1:11" ht="42" customHeight="1">
      <c r="A1663" s="2" t="s">
        <v>4030</v>
      </c>
      <c r="B1663" s="2" t="s">
        <v>4030</v>
      </c>
      <c r="C1663" s="2" t="s">
        <v>36</v>
      </c>
      <c r="D1663" s="2" t="s">
        <v>37</v>
      </c>
      <c r="E1663" s="5" t="s">
        <v>396</v>
      </c>
      <c r="F1663" s="3" t="s">
        <v>397</v>
      </c>
      <c r="G1663" s="3" t="s">
        <v>52</v>
      </c>
      <c r="H1663" s="2" t="s">
        <v>22</v>
      </c>
      <c r="I1663" s="2" t="s">
        <v>4033</v>
      </c>
      <c r="J1663" s="3" t="str">
        <f>HYPERLINK("https://www.boe.es/gazeta/dias/1830/12/14/pdfs/GMD-1830-152.pdf#page=1","Abrir facsímil")</f>
        <v>Abrir facsímil</v>
      </c>
      <c r="K1663" s="3" t="s">
        <v>24</v>
      </c>
    </row>
    <row r="1664" spans="1:11" ht="42" customHeight="1">
      <c r="A1664" s="2" t="s">
        <v>4034</v>
      </c>
      <c r="B1664" s="2" t="s">
        <v>4034</v>
      </c>
      <c r="C1664" s="2" t="s">
        <v>43</v>
      </c>
      <c r="D1664" s="2" t="s">
        <v>44</v>
      </c>
      <c r="E1664" s="5" t="s">
        <v>170</v>
      </c>
      <c r="F1664" s="3" t="s">
        <v>171</v>
      </c>
      <c r="G1664" s="3" t="s">
        <v>30</v>
      </c>
      <c r="H1664" s="2" t="s">
        <v>22</v>
      </c>
      <c r="I1664" s="2" t="s">
        <v>4035</v>
      </c>
      <c r="J1664" s="3" t="str">
        <f>HYPERLINK("https://www.boe.es/gazeta/dias/1830/12/04/pdfs/GMD-1830-148.pdf#page=2","Abrir facsímil")</f>
        <v>Abrir facsímil</v>
      </c>
      <c r="K1664" s="3" t="s">
        <v>24</v>
      </c>
    </row>
    <row r="1665" spans="1:11" ht="42" customHeight="1">
      <c r="A1665" s="2" t="s">
        <v>4036</v>
      </c>
      <c r="B1665" s="2" t="s">
        <v>4036</v>
      </c>
      <c r="C1665" s="2" t="s">
        <v>43</v>
      </c>
      <c r="D1665" s="2" t="s">
        <v>44</v>
      </c>
      <c r="E1665" s="5" t="s">
        <v>117</v>
      </c>
      <c r="F1665" s="3" t="s">
        <v>118</v>
      </c>
      <c r="G1665" s="3" t="s">
        <v>30</v>
      </c>
      <c r="H1665" s="2" t="s">
        <v>22</v>
      </c>
      <c r="I1665" s="2" t="s">
        <v>4037</v>
      </c>
      <c r="J1665" s="3" t="str">
        <f>HYPERLINK("https://www.boe.es/gazeta/dias/1830/12/02/pdfs/GMD-1830-147.pdf#page=2","Abrir facsímil")</f>
        <v>Abrir facsímil</v>
      </c>
      <c r="K1665" s="3" t="s">
        <v>24</v>
      </c>
    </row>
    <row r="1666" spans="1:11" ht="42" customHeight="1">
      <c r="A1666" s="2" t="s">
        <v>4038</v>
      </c>
      <c r="B1666" s="2" t="s">
        <v>4039</v>
      </c>
      <c r="C1666" s="2" t="s">
        <v>43</v>
      </c>
      <c r="D1666" s="2" t="s">
        <v>44</v>
      </c>
      <c r="E1666" s="5" t="s">
        <v>499</v>
      </c>
      <c r="F1666" s="3" t="s">
        <v>500</v>
      </c>
      <c r="G1666" s="3" t="s">
        <v>21</v>
      </c>
      <c r="H1666" s="2" t="s">
        <v>22</v>
      </c>
      <c r="I1666" s="2" t="s">
        <v>4040</v>
      </c>
      <c r="J1666" s="3" t="str">
        <f>HYPERLINK("https://www.boe.es/gazeta/dias/1830/04/03/pdfs/GMD-1830-40.pdf#page=3","Abrir facsímil")</f>
        <v>Abrir facsímil</v>
      </c>
      <c r="K1666" s="3" t="s">
        <v>24</v>
      </c>
    </row>
    <row r="1667" spans="1:11" ht="42" customHeight="1">
      <c r="A1667" s="2" t="s">
        <v>4041</v>
      </c>
      <c r="B1667" s="2" t="s">
        <v>4042</v>
      </c>
      <c r="C1667" s="2" t="s">
        <v>36</v>
      </c>
      <c r="D1667" s="2" t="s">
        <v>37</v>
      </c>
      <c r="E1667" s="5" t="s">
        <v>653</v>
      </c>
      <c r="F1667" s="3" t="s">
        <v>654</v>
      </c>
      <c r="G1667" s="3" t="s">
        <v>90</v>
      </c>
      <c r="H1667" s="2" t="s">
        <v>31</v>
      </c>
      <c r="I1667" s="2" t="s">
        <v>4043</v>
      </c>
      <c r="J1667" s="3" t="str">
        <f>HYPERLINK("https://www.boe.es/gazeta/dias/1830/10/02/pdfs/GMD-1830-119.pdf#page=4","Abrir facsímil")</f>
        <v>Abrir facsímil</v>
      </c>
      <c r="K1667" s="3" t="s">
        <v>33</v>
      </c>
    </row>
    <row r="1668" spans="1:11" ht="42" customHeight="1">
      <c r="A1668" s="2" t="s">
        <v>4044</v>
      </c>
      <c r="B1668" s="2" t="s">
        <v>4045</v>
      </c>
      <c r="C1668" s="2" t="s">
        <v>36</v>
      </c>
      <c r="D1668" s="2" t="s">
        <v>37</v>
      </c>
      <c r="E1668" s="5" t="s">
        <v>431</v>
      </c>
      <c r="F1668" s="3" t="s">
        <v>432</v>
      </c>
      <c r="G1668" s="3" t="s">
        <v>21</v>
      </c>
      <c r="H1668" s="2" t="s">
        <v>22</v>
      </c>
      <c r="I1668" s="2" t="s">
        <v>4046</v>
      </c>
      <c r="J1668" s="3" t="str">
        <f>HYPERLINK("https://www.boe.es/gazeta/dias/1830/06/24/pdfs/GMD-1830-76.pdf#page=3","Abrir facsímil")</f>
        <v>Abrir facsímil</v>
      </c>
      <c r="K1668" s="3" t="s">
        <v>24</v>
      </c>
    </row>
    <row r="1669" spans="1:11" ht="42" customHeight="1">
      <c r="A1669" s="2" t="s">
        <v>4047</v>
      </c>
      <c r="B1669" s="2" t="s">
        <v>4048</v>
      </c>
      <c r="C1669" s="2" t="s">
        <v>17</v>
      </c>
      <c r="D1669" s="2" t="s">
        <v>18</v>
      </c>
      <c r="E1669" s="5" t="s">
        <v>149</v>
      </c>
      <c r="F1669" s="3" t="s">
        <v>150</v>
      </c>
      <c r="G1669" s="3" t="s">
        <v>90</v>
      </c>
      <c r="H1669" s="2" t="s">
        <v>22</v>
      </c>
      <c r="I1669" s="2" t="s">
        <v>4049</v>
      </c>
      <c r="J1669" s="3" t="str">
        <f>HYPERLINK("https://www.boe.es/gazeta/dias/1830/01/07/pdfs/GMD-1830-3.pdf#page=4","Abrir facsímil")</f>
        <v>Abrir facsímil</v>
      </c>
      <c r="K1669" s="3" t="s">
        <v>24</v>
      </c>
    </row>
    <row r="1670" spans="1:11" ht="42" customHeight="1">
      <c r="A1670" s="2" t="s">
        <v>4050</v>
      </c>
      <c r="B1670" s="2" t="s">
        <v>4050</v>
      </c>
      <c r="C1670" s="2" t="s">
        <v>36</v>
      </c>
      <c r="D1670" s="2" t="s">
        <v>37</v>
      </c>
      <c r="E1670" s="5" t="s">
        <v>281</v>
      </c>
      <c r="F1670" s="3" t="s">
        <v>282</v>
      </c>
      <c r="G1670" s="3" t="s">
        <v>21</v>
      </c>
      <c r="H1670" s="2" t="s">
        <v>22</v>
      </c>
      <c r="I1670" s="2" t="s">
        <v>4051</v>
      </c>
      <c r="J1670" s="3" t="str">
        <f>HYPERLINK("https://www.boe.es/gazeta/dias/1830/06/26/pdfs/GMD-1830-77.pdf#page=3","Abrir facsímil")</f>
        <v>Abrir facsímil</v>
      </c>
      <c r="K1670" s="3" t="s">
        <v>24</v>
      </c>
    </row>
    <row r="1671" spans="1:11" ht="42" customHeight="1">
      <c r="A1671" s="2" t="s">
        <v>4052</v>
      </c>
      <c r="B1671" s="2" t="s">
        <v>4053</v>
      </c>
      <c r="C1671" s="2" t="s">
        <v>17</v>
      </c>
      <c r="D1671" s="2" t="s">
        <v>18</v>
      </c>
      <c r="E1671" s="5" t="s">
        <v>367</v>
      </c>
      <c r="F1671" s="3" t="s">
        <v>368</v>
      </c>
      <c r="G1671" s="3" t="s">
        <v>90</v>
      </c>
      <c r="H1671" s="2" t="s">
        <v>22</v>
      </c>
      <c r="I1671" s="2" t="s">
        <v>4054</v>
      </c>
      <c r="J1671" s="3" t="str">
        <f>HYPERLINK("https://www.boe.es/gazeta/dias/1830/09/02/pdfs/GMD-1830-106.pdf#page=4","Abrir facsímil")</f>
        <v>Abrir facsímil</v>
      </c>
      <c r="K1671" s="3" t="s">
        <v>24</v>
      </c>
    </row>
    <row r="1672" spans="1:11" ht="42" customHeight="1">
      <c r="A1672" s="2" t="s">
        <v>4055</v>
      </c>
      <c r="B1672" s="2" t="s">
        <v>4056</v>
      </c>
      <c r="C1672" s="2" t="s">
        <v>17</v>
      </c>
      <c r="D1672" s="2" t="s">
        <v>18</v>
      </c>
      <c r="E1672" s="5" t="s">
        <v>637</v>
      </c>
      <c r="F1672" s="3" t="s">
        <v>638</v>
      </c>
      <c r="G1672" s="3" t="s">
        <v>90</v>
      </c>
      <c r="H1672" s="2" t="s">
        <v>31</v>
      </c>
      <c r="I1672" s="2" t="s">
        <v>4057</v>
      </c>
      <c r="J1672" s="3" t="str">
        <f>HYPERLINK("https://www.boe.es/gazeta/dias/1830/08/28/pdfs/GMD-1830-104.pdf#page=4","Abrir facsímil")</f>
        <v>Abrir facsímil</v>
      </c>
      <c r="K1672" s="3" t="s">
        <v>33</v>
      </c>
    </row>
    <row r="1673" spans="1:11" ht="42" customHeight="1">
      <c r="A1673" s="2" t="s">
        <v>4058</v>
      </c>
      <c r="B1673" s="2" t="s">
        <v>4059</v>
      </c>
      <c r="C1673" s="2" t="s">
        <v>36</v>
      </c>
      <c r="D1673" s="2" t="s">
        <v>37</v>
      </c>
      <c r="E1673" s="5" t="s">
        <v>460</v>
      </c>
      <c r="F1673" s="3" t="s">
        <v>461</v>
      </c>
      <c r="G1673" s="3" t="s">
        <v>90</v>
      </c>
      <c r="H1673" s="2" t="s">
        <v>22</v>
      </c>
      <c r="I1673" s="2" t="s">
        <v>4060</v>
      </c>
      <c r="J1673" s="3" t="str">
        <f>HYPERLINK("https://www.boe.es/gazeta/dias/1830/08/03/pdfs/GMD-1830-93.pdf#page=4","Abrir facsímil")</f>
        <v>Abrir facsímil</v>
      </c>
      <c r="K1673" s="3" t="s">
        <v>24</v>
      </c>
    </row>
    <row r="1674" spans="1:11" ht="42" customHeight="1">
      <c r="A1674" s="2" t="s">
        <v>4061</v>
      </c>
      <c r="B1674" s="2" t="s">
        <v>4062</v>
      </c>
      <c r="C1674" s="2" t="s">
        <v>27</v>
      </c>
      <c r="D1674" s="2" t="s">
        <v>18</v>
      </c>
      <c r="E1674" s="5" t="s">
        <v>507</v>
      </c>
      <c r="F1674" s="3" t="s">
        <v>508</v>
      </c>
      <c r="G1674" s="3" t="s">
        <v>30</v>
      </c>
      <c r="H1674" s="2" t="s">
        <v>22</v>
      </c>
      <c r="I1674" s="2" t="s">
        <v>4063</v>
      </c>
      <c r="J1674" s="3" t="str">
        <f>HYPERLINK("https://www.boe.es/gazeta/dias/1830/02/16/pdfs/GMD-1830-20.pdf#page=2","Abrir facsímil")</f>
        <v>Abrir facsímil</v>
      </c>
      <c r="K1674" s="3" t="s">
        <v>24</v>
      </c>
    </row>
    <row r="1675" spans="1:11" ht="42" customHeight="1">
      <c r="A1675" s="2" t="s">
        <v>4064</v>
      </c>
      <c r="B1675" s="2" t="s">
        <v>4065</v>
      </c>
      <c r="C1675" s="2" t="s">
        <v>55</v>
      </c>
      <c r="D1675" s="2" t="s">
        <v>18</v>
      </c>
      <c r="E1675" s="5" t="s">
        <v>426</v>
      </c>
      <c r="F1675" s="3" t="s">
        <v>427</v>
      </c>
      <c r="G1675" s="3" t="s">
        <v>21</v>
      </c>
      <c r="H1675" s="2" t="s">
        <v>22</v>
      </c>
      <c r="I1675" s="2" t="s">
        <v>4066</v>
      </c>
      <c r="J1675" s="3" t="str">
        <f>HYPERLINK("https://www.boe.es/gazeta/dias/1830/10/21/pdfs/GMD-1830-127.pdf#page=3","Abrir facsímil")</f>
        <v>Abrir facsímil</v>
      </c>
      <c r="K1675" s="3" t="s">
        <v>24</v>
      </c>
    </row>
    <row r="1676" spans="1:11" ht="42" customHeight="1">
      <c r="A1676" s="2" t="s">
        <v>4067</v>
      </c>
      <c r="B1676" s="2" t="s">
        <v>4067</v>
      </c>
      <c r="C1676" s="2" t="s">
        <v>36</v>
      </c>
      <c r="D1676" s="2" t="s">
        <v>37</v>
      </c>
      <c r="E1676" s="5" t="s">
        <v>149</v>
      </c>
      <c r="F1676" s="3" t="s">
        <v>150</v>
      </c>
      <c r="G1676" s="3" t="s">
        <v>21</v>
      </c>
      <c r="H1676" s="2" t="s">
        <v>22</v>
      </c>
      <c r="I1676" s="2" t="s">
        <v>4068</v>
      </c>
      <c r="J1676" s="3" t="str">
        <f>HYPERLINK("https://www.boe.es/gazeta/dias/1830/01/07/pdfs/GMD-1830-3.pdf#page=3","Abrir facsímil")</f>
        <v>Abrir facsímil</v>
      </c>
      <c r="K1676" s="3" t="s">
        <v>24</v>
      </c>
    </row>
    <row r="1677" spans="1:11" ht="42" customHeight="1">
      <c r="A1677" s="2" t="s">
        <v>4069</v>
      </c>
      <c r="B1677" s="2" t="s">
        <v>4070</v>
      </c>
      <c r="C1677" s="2" t="s">
        <v>43</v>
      </c>
      <c r="D1677" s="2" t="s">
        <v>44</v>
      </c>
      <c r="E1677" s="5" t="s">
        <v>320</v>
      </c>
      <c r="F1677" s="3" t="s">
        <v>321</v>
      </c>
      <c r="G1677" s="3" t="s">
        <v>21</v>
      </c>
      <c r="H1677" s="2" t="s">
        <v>22</v>
      </c>
      <c r="I1677" s="2" t="s">
        <v>4071</v>
      </c>
      <c r="J1677" s="3" t="str">
        <f>HYPERLINK("https://www.boe.es/gazeta/dias/1830/03/09/pdfs/GMD-1830-29.pdf#page=3","Abrir facsímil")</f>
        <v>Abrir facsímil</v>
      </c>
      <c r="K1677" s="3" t="s">
        <v>24</v>
      </c>
    </row>
    <row r="1678" spans="1:11" ht="42" customHeight="1">
      <c r="A1678" s="2" t="s">
        <v>4072</v>
      </c>
      <c r="B1678" s="2" t="s">
        <v>4073</v>
      </c>
      <c r="C1678" s="2" t="s">
        <v>36</v>
      </c>
      <c r="D1678" s="2" t="s">
        <v>37</v>
      </c>
      <c r="E1678" s="5" t="s">
        <v>499</v>
      </c>
      <c r="F1678" s="3" t="s">
        <v>500</v>
      </c>
      <c r="G1678" s="3" t="s">
        <v>21</v>
      </c>
      <c r="H1678" s="2" t="s">
        <v>22</v>
      </c>
      <c r="I1678" s="2" t="s">
        <v>4074</v>
      </c>
      <c r="J1678" s="3" t="str">
        <f>HYPERLINK("https://www.boe.es/gazeta/dias/1830/04/03/pdfs/GMD-1830-40.pdf#page=3","Abrir facsímil")</f>
        <v>Abrir facsímil</v>
      </c>
      <c r="K1678" s="3" t="s">
        <v>24</v>
      </c>
    </row>
    <row r="1679" spans="1:11" ht="42" customHeight="1">
      <c r="A1679" s="2" t="s">
        <v>4075</v>
      </c>
      <c r="B1679" s="2" t="s">
        <v>4076</v>
      </c>
      <c r="C1679" s="2" t="s">
        <v>17</v>
      </c>
      <c r="D1679" s="2" t="s">
        <v>18</v>
      </c>
      <c r="E1679" s="5" t="s">
        <v>45</v>
      </c>
      <c r="F1679" s="3" t="s">
        <v>46</v>
      </c>
      <c r="G1679" s="3" t="s">
        <v>21</v>
      </c>
      <c r="H1679" s="2" t="s">
        <v>22</v>
      </c>
      <c r="I1679" s="2" t="s">
        <v>4077</v>
      </c>
      <c r="J1679" s="3" t="str">
        <f>HYPERLINK("https://www.boe.es/gazeta/dias/1830/01/05/pdfs/GMD-1830-2.pdf#page=3","Abrir facsímil")</f>
        <v>Abrir facsímil</v>
      </c>
      <c r="K1679" s="3" t="s">
        <v>24</v>
      </c>
    </row>
    <row r="1680" spans="1:11" ht="42" customHeight="1">
      <c r="A1680" s="2" t="s">
        <v>4078</v>
      </c>
      <c r="B1680" s="2" t="s">
        <v>4079</v>
      </c>
      <c r="C1680" s="2" t="s">
        <v>17</v>
      </c>
      <c r="D1680" s="2" t="s">
        <v>18</v>
      </c>
      <c r="E1680" s="5" t="s">
        <v>1622</v>
      </c>
      <c r="F1680" s="3" t="s">
        <v>1623</v>
      </c>
      <c r="G1680" s="3" t="s">
        <v>21</v>
      </c>
      <c r="H1680" s="2" t="s">
        <v>22</v>
      </c>
      <c r="I1680" s="2" t="s">
        <v>4080</v>
      </c>
      <c r="J1680" s="3" t="str">
        <f>HYPERLINK("https://www.boe.es/gazeta/dias/1830/12/18/pdfs/GMD-1830-154.pdf#page=3","Abrir facsímil")</f>
        <v>Abrir facsímil</v>
      </c>
      <c r="K1680" s="3" t="s">
        <v>24</v>
      </c>
    </row>
    <row r="1681" spans="1:11" ht="42" customHeight="1">
      <c r="A1681" s="2" t="s">
        <v>4081</v>
      </c>
      <c r="B1681" s="2" t="s">
        <v>4082</v>
      </c>
      <c r="C1681" s="2" t="s">
        <v>17</v>
      </c>
      <c r="D1681" s="2" t="s">
        <v>18</v>
      </c>
      <c r="E1681" s="5" t="s">
        <v>56</v>
      </c>
      <c r="F1681" s="3" t="s">
        <v>57</v>
      </c>
      <c r="G1681" s="3" t="s">
        <v>90</v>
      </c>
      <c r="H1681" s="2" t="s">
        <v>31</v>
      </c>
      <c r="I1681" s="2" t="s">
        <v>4083</v>
      </c>
      <c r="J1681" s="3" t="str">
        <f>HYPERLINK("https://www.boe.es/gazeta/dias/1830/06/19/pdfs/GMD-1830-74.pdf#page=4","Abrir facsímil")</f>
        <v>Abrir facsímil</v>
      </c>
      <c r="K1681" s="3" t="s">
        <v>33</v>
      </c>
    </row>
    <row r="1682" spans="1:11" ht="42" customHeight="1">
      <c r="A1682" s="2" t="s">
        <v>4084</v>
      </c>
      <c r="B1682" s="2" t="s">
        <v>4084</v>
      </c>
      <c r="C1682" s="2" t="s">
        <v>109</v>
      </c>
      <c r="D1682" s="2" t="s">
        <v>18</v>
      </c>
      <c r="E1682" s="5" t="s">
        <v>999</v>
      </c>
      <c r="F1682" s="3" t="s">
        <v>1000</v>
      </c>
      <c r="G1682" s="3" t="s">
        <v>30</v>
      </c>
      <c r="H1682" s="2" t="s">
        <v>22</v>
      </c>
      <c r="I1682" s="2" t="s">
        <v>4085</v>
      </c>
      <c r="J1682" s="3" t="str">
        <f>HYPERLINK("https://www.boe.es/gazeta/dias/1830/11/02/pdfs/GMD-1830-133.pdf#page=2","Abrir facsímil")</f>
        <v>Abrir facsímil</v>
      </c>
      <c r="K1682" s="3" t="s">
        <v>24</v>
      </c>
    </row>
    <row r="1683" spans="1:11" ht="42" customHeight="1">
      <c r="A1683" s="2" t="s">
        <v>4084</v>
      </c>
      <c r="B1683" s="2" t="s">
        <v>4084</v>
      </c>
      <c r="C1683" s="2" t="s">
        <v>43</v>
      </c>
      <c r="D1683" s="2" t="s">
        <v>44</v>
      </c>
      <c r="E1683" s="5" t="s">
        <v>4086</v>
      </c>
      <c r="F1683" s="3" t="s">
        <v>4087</v>
      </c>
      <c r="G1683" s="3" t="s">
        <v>52</v>
      </c>
      <c r="H1683" s="2" t="s">
        <v>22</v>
      </c>
      <c r="I1683" s="2" t="s">
        <v>4088</v>
      </c>
      <c r="J1683" s="3" t="str">
        <f>HYPERLINK("https://www.boe.es/gazeta/dias/1830/12/21/pdfs/GMD-1830-155.pdf#page=1","Abrir facsímil")</f>
        <v>Abrir facsímil</v>
      </c>
      <c r="K1683" s="3" t="s">
        <v>24</v>
      </c>
    </row>
    <row r="1684" spans="1:11" ht="42" customHeight="1">
      <c r="A1684" s="2" t="s">
        <v>4089</v>
      </c>
      <c r="B1684" s="2" t="s">
        <v>4089</v>
      </c>
      <c r="C1684" s="2" t="s">
        <v>36</v>
      </c>
      <c r="D1684" s="2" t="s">
        <v>37</v>
      </c>
      <c r="E1684" s="5" t="s">
        <v>408</v>
      </c>
      <c r="F1684" s="3" t="s">
        <v>409</v>
      </c>
      <c r="G1684" s="3" t="s">
        <v>30</v>
      </c>
      <c r="H1684" s="2" t="s">
        <v>22</v>
      </c>
      <c r="I1684" s="2" t="s">
        <v>4090</v>
      </c>
      <c r="J1684" s="3" t="str">
        <f>HYPERLINK("https://www.boe.es/gazeta/dias/1830/11/23/pdfs/GMD-1830-143.pdf#page=2","Abrir facsímil")</f>
        <v>Abrir facsímil</v>
      </c>
      <c r="K1684" s="3" t="s">
        <v>24</v>
      </c>
    </row>
    <row r="1685" spans="1:11" ht="42" customHeight="1">
      <c r="A1685" s="2" t="s">
        <v>4091</v>
      </c>
      <c r="B1685" s="2" t="s">
        <v>4091</v>
      </c>
      <c r="C1685" s="2" t="s">
        <v>17</v>
      </c>
      <c r="D1685" s="2" t="s">
        <v>18</v>
      </c>
      <c r="E1685" s="5" t="s">
        <v>431</v>
      </c>
      <c r="F1685" s="3" t="s">
        <v>432</v>
      </c>
      <c r="G1685" s="3" t="s">
        <v>30</v>
      </c>
      <c r="H1685" s="2" t="s">
        <v>22</v>
      </c>
      <c r="I1685" s="2" t="s">
        <v>4092</v>
      </c>
      <c r="J1685" s="3" t="str">
        <f>HYPERLINK("https://www.boe.es/gazeta/dias/1830/06/24/pdfs/GMD-1830-76.pdf#page=2","Abrir facsímil")</f>
        <v>Abrir facsímil</v>
      </c>
      <c r="K1685" s="3" t="s">
        <v>24</v>
      </c>
    </row>
    <row r="1686" spans="1:11" ht="42" customHeight="1">
      <c r="A1686" s="2" t="s">
        <v>4091</v>
      </c>
      <c r="B1686" s="2" t="s">
        <v>4091</v>
      </c>
      <c r="C1686" s="2" t="s">
        <v>55</v>
      </c>
      <c r="D1686" s="2" t="s">
        <v>18</v>
      </c>
      <c r="E1686" s="5" t="s">
        <v>426</v>
      </c>
      <c r="F1686" s="3" t="s">
        <v>427</v>
      </c>
      <c r="G1686" s="3" t="s">
        <v>21</v>
      </c>
      <c r="H1686" s="2" t="s">
        <v>22</v>
      </c>
      <c r="I1686" s="2" t="s">
        <v>4093</v>
      </c>
      <c r="J1686" s="3" t="str">
        <f>HYPERLINK("https://www.boe.es/gazeta/dias/1830/10/21/pdfs/GMD-1830-127.pdf#page=3","Abrir facsímil")</f>
        <v>Abrir facsímil</v>
      </c>
      <c r="K1686" s="3" t="s">
        <v>24</v>
      </c>
    </row>
    <row r="1687" spans="1:11" ht="42" customHeight="1">
      <c r="A1687" s="2" t="s">
        <v>4094</v>
      </c>
      <c r="B1687" s="2" t="s">
        <v>4095</v>
      </c>
      <c r="C1687" s="2" t="s">
        <v>36</v>
      </c>
      <c r="D1687" s="2" t="s">
        <v>37</v>
      </c>
      <c r="E1687" s="5" t="s">
        <v>879</v>
      </c>
      <c r="F1687" s="3" t="s">
        <v>880</v>
      </c>
      <c r="G1687" s="3" t="s">
        <v>21</v>
      </c>
      <c r="H1687" s="2" t="s">
        <v>22</v>
      </c>
      <c r="I1687" s="2" t="s">
        <v>4096</v>
      </c>
      <c r="J1687" s="3" t="str">
        <f>HYPERLINK("https://www.boe.es/gazeta/dias/1830/05/15/pdfs/GMD-1830-59.pdf#page=3","Abrir facsímil")</f>
        <v>Abrir facsímil</v>
      </c>
      <c r="K1687" s="3" t="s">
        <v>24</v>
      </c>
    </row>
    <row r="1688" spans="1:11" ht="42" customHeight="1">
      <c r="A1688" s="2" t="s">
        <v>4097</v>
      </c>
      <c r="B1688" s="2" t="s">
        <v>4098</v>
      </c>
      <c r="C1688" s="2" t="s">
        <v>109</v>
      </c>
      <c r="D1688" s="2" t="s">
        <v>18</v>
      </c>
      <c r="E1688" s="5" t="s">
        <v>185</v>
      </c>
      <c r="F1688" s="3" t="s">
        <v>186</v>
      </c>
      <c r="G1688" s="3" t="s">
        <v>206</v>
      </c>
      <c r="H1688" s="2" t="s">
        <v>22</v>
      </c>
      <c r="I1688" s="2" t="s">
        <v>4099</v>
      </c>
      <c r="J1688" s="3" t="str">
        <f>HYPERLINK("https://www.boe.es/gazeta/dias/1830/01/12/pdfs/GMD-1830-5.pdf#page=4","Abrir facsímil")</f>
        <v>Abrir facsímil</v>
      </c>
      <c r="K1688" s="3" t="s">
        <v>24</v>
      </c>
    </row>
    <row r="1689" spans="1:11" ht="42" customHeight="1">
      <c r="A1689" s="2" t="s">
        <v>4100</v>
      </c>
      <c r="B1689" s="2" t="s">
        <v>4101</v>
      </c>
      <c r="C1689" s="2" t="s">
        <v>84</v>
      </c>
      <c r="D1689" s="2" t="s">
        <v>18</v>
      </c>
      <c r="E1689" s="5" t="s">
        <v>128</v>
      </c>
      <c r="F1689" s="3" t="s">
        <v>129</v>
      </c>
      <c r="G1689" s="3" t="s">
        <v>90</v>
      </c>
      <c r="H1689" s="2" t="s">
        <v>22</v>
      </c>
      <c r="I1689" s="2" t="s">
        <v>4102</v>
      </c>
      <c r="J1689" s="3" t="str">
        <f>HYPERLINK("https://www.boe.es/gazeta/dias/1830/02/23/pdfs/GMD-1830-23.pdf#page=4","Abrir facsímil")</f>
        <v>Abrir facsímil</v>
      </c>
      <c r="K1689" s="3" t="s">
        <v>24</v>
      </c>
    </row>
    <row r="1690" spans="1:11" ht="42" customHeight="1">
      <c r="A1690" s="2" t="s">
        <v>4103</v>
      </c>
      <c r="B1690" s="2" t="s">
        <v>4103</v>
      </c>
      <c r="C1690" s="2" t="s">
        <v>68</v>
      </c>
      <c r="D1690" s="2" t="s">
        <v>18</v>
      </c>
      <c r="E1690" s="5" t="s">
        <v>383</v>
      </c>
      <c r="F1690" s="3" t="s">
        <v>384</v>
      </c>
      <c r="G1690" s="3" t="s">
        <v>30</v>
      </c>
      <c r="H1690" s="2" t="s">
        <v>22</v>
      </c>
      <c r="I1690" s="2" t="s">
        <v>4104</v>
      </c>
      <c r="J1690" s="3" t="str">
        <f>HYPERLINK("https://www.boe.es/gazeta/dias/1830/06/12/pdfs/GMD-1830-71.pdf#page=2","Abrir facsímil")</f>
        <v>Abrir facsímil</v>
      </c>
      <c r="K1690" s="3" t="s">
        <v>24</v>
      </c>
    </row>
    <row r="1691" spans="1:11" ht="42" customHeight="1">
      <c r="A1691" s="2" t="s">
        <v>4105</v>
      </c>
      <c r="B1691" s="2" t="s">
        <v>4105</v>
      </c>
      <c r="C1691" s="2" t="s">
        <v>17</v>
      </c>
      <c r="D1691" s="2" t="s">
        <v>18</v>
      </c>
      <c r="E1691" s="5" t="s">
        <v>185</v>
      </c>
      <c r="F1691" s="3" t="s">
        <v>186</v>
      </c>
      <c r="G1691" s="3" t="s">
        <v>52</v>
      </c>
      <c r="H1691" s="2" t="s">
        <v>22</v>
      </c>
      <c r="I1691" s="2" t="s">
        <v>4106</v>
      </c>
      <c r="J1691" s="3" t="str">
        <f>HYPERLINK("https://www.boe.es/gazeta/dias/1830/01/12/pdfs/GMD-1830-5.pdf#page=1","Abrir facsímil")</f>
        <v>Abrir facsímil</v>
      </c>
      <c r="K1691" s="3" t="s">
        <v>24</v>
      </c>
    </row>
    <row r="1692" spans="1:11" ht="42" customHeight="1">
      <c r="A1692" s="2" t="s">
        <v>4107</v>
      </c>
      <c r="B1692" s="2" t="s">
        <v>4107</v>
      </c>
      <c r="C1692" s="2" t="s">
        <v>36</v>
      </c>
      <c r="D1692" s="2" t="s">
        <v>37</v>
      </c>
      <c r="E1692" s="5" t="s">
        <v>50</v>
      </c>
      <c r="F1692" s="3" t="s">
        <v>51</v>
      </c>
      <c r="G1692" s="3" t="s">
        <v>30</v>
      </c>
      <c r="H1692" s="2" t="s">
        <v>22</v>
      </c>
      <c r="I1692" s="2" t="s">
        <v>4108</v>
      </c>
      <c r="J1692" s="3" t="str">
        <f>HYPERLINK("https://www.boe.es/gazeta/dias/1830/07/27/pdfs/GMD-1830-90.pdf#page=2","Abrir facsímil")</f>
        <v>Abrir facsímil</v>
      </c>
      <c r="K1692" s="3" t="s">
        <v>24</v>
      </c>
    </row>
    <row r="1693" spans="1:11" ht="42" customHeight="1">
      <c r="A1693" s="2" t="s">
        <v>4109</v>
      </c>
      <c r="B1693" s="2" t="s">
        <v>4109</v>
      </c>
      <c r="C1693" s="2" t="s">
        <v>43</v>
      </c>
      <c r="D1693" s="2" t="s">
        <v>44</v>
      </c>
      <c r="E1693" s="5" t="s">
        <v>77</v>
      </c>
      <c r="F1693" s="3" t="s">
        <v>78</v>
      </c>
      <c r="G1693" s="3" t="s">
        <v>30</v>
      </c>
      <c r="H1693" s="2" t="s">
        <v>22</v>
      </c>
      <c r="I1693" s="2" t="s">
        <v>4110</v>
      </c>
      <c r="J1693" s="3" t="str">
        <f>HYPERLINK("https://www.boe.es/gazeta/dias/1830/01/09/pdfs/GMD-1830-4.pdf#page=2","Abrir facsímil")</f>
        <v>Abrir facsímil</v>
      </c>
      <c r="K1693" s="3" t="s">
        <v>24</v>
      </c>
    </row>
    <row r="1694" spans="1:11" ht="42" customHeight="1">
      <c r="A1694" s="2" t="s">
        <v>4109</v>
      </c>
      <c r="B1694" s="2" t="s">
        <v>4109</v>
      </c>
      <c r="C1694" s="2" t="s">
        <v>43</v>
      </c>
      <c r="D1694" s="2" t="s">
        <v>44</v>
      </c>
      <c r="E1694" s="5" t="s">
        <v>309</v>
      </c>
      <c r="F1694" s="3" t="s">
        <v>310</v>
      </c>
      <c r="G1694" s="3" t="s">
        <v>21</v>
      </c>
      <c r="H1694" s="2" t="s">
        <v>22</v>
      </c>
      <c r="I1694" s="2" t="s">
        <v>4111</v>
      </c>
      <c r="J1694" s="3" t="str">
        <f>HYPERLINK("https://www.boe.es/gazeta/dias/1830/01/28/pdfs/GMD-1830-12.pdf#page=3","Abrir facsímil")</f>
        <v>Abrir facsímil</v>
      </c>
      <c r="K1694" s="3" t="s">
        <v>24</v>
      </c>
    </row>
    <row r="1695" spans="1:11" ht="42" customHeight="1">
      <c r="A1695" s="2" t="s">
        <v>4109</v>
      </c>
      <c r="B1695" s="2" t="s">
        <v>4109</v>
      </c>
      <c r="C1695" s="2" t="s">
        <v>36</v>
      </c>
      <c r="D1695" s="2" t="s">
        <v>37</v>
      </c>
      <c r="E1695" s="5" t="s">
        <v>19</v>
      </c>
      <c r="F1695" s="3" t="s">
        <v>20</v>
      </c>
      <c r="G1695" s="3" t="s">
        <v>52</v>
      </c>
      <c r="H1695" s="2" t="s">
        <v>22</v>
      </c>
      <c r="I1695" s="2" t="s">
        <v>4112</v>
      </c>
      <c r="J1695" s="3" t="str">
        <f>HYPERLINK("https://www.boe.es/gazeta/dias/1830/02/20/pdfs/GMD-1830-22.pdf#page=1","Abrir facsímil")</f>
        <v>Abrir facsímil</v>
      </c>
      <c r="K1695" s="3" t="s">
        <v>24</v>
      </c>
    </row>
    <row r="1696" spans="1:11" ht="42" customHeight="1">
      <c r="A1696" s="2" t="s">
        <v>4109</v>
      </c>
      <c r="B1696" s="2" t="s">
        <v>4109</v>
      </c>
      <c r="C1696" s="2" t="s">
        <v>36</v>
      </c>
      <c r="D1696" s="2" t="s">
        <v>37</v>
      </c>
      <c r="E1696" s="5" t="s">
        <v>60</v>
      </c>
      <c r="F1696" s="3" t="s">
        <v>61</v>
      </c>
      <c r="G1696" s="3" t="s">
        <v>30</v>
      </c>
      <c r="H1696" s="2" t="s">
        <v>22</v>
      </c>
      <c r="I1696" s="2" t="s">
        <v>4113</v>
      </c>
      <c r="J1696" s="3" t="str">
        <f>HYPERLINK("https://www.boe.es/gazeta/dias/1830/02/27/pdfs/GMD-1830-25.pdf#page=2","Abrir facsímil")</f>
        <v>Abrir facsímil</v>
      </c>
      <c r="K1696" s="3" t="s">
        <v>24</v>
      </c>
    </row>
    <row r="1697" spans="1:11" ht="42" customHeight="1">
      <c r="A1697" s="2" t="s">
        <v>4109</v>
      </c>
      <c r="B1697" s="2" t="s">
        <v>4109</v>
      </c>
      <c r="C1697" s="2" t="s">
        <v>68</v>
      </c>
      <c r="D1697" s="2" t="s">
        <v>18</v>
      </c>
      <c r="E1697" s="5" t="s">
        <v>88</v>
      </c>
      <c r="F1697" s="3" t="s">
        <v>89</v>
      </c>
      <c r="G1697" s="3" t="s">
        <v>90</v>
      </c>
      <c r="H1697" s="2" t="s">
        <v>22</v>
      </c>
      <c r="I1697" s="2" t="s">
        <v>4114</v>
      </c>
      <c r="J1697" s="3" t="str">
        <f>HYPERLINK("https://www.boe.es/gazeta/dias/1830/04/01/pdfs/GMD-1830-39.pdf#page=4","Abrir facsímil")</f>
        <v>Abrir facsímil</v>
      </c>
      <c r="K1697" s="3" t="s">
        <v>24</v>
      </c>
    </row>
    <row r="1698" spans="1:11" ht="42" customHeight="1">
      <c r="A1698" s="2" t="s">
        <v>4109</v>
      </c>
      <c r="B1698" s="2" t="s">
        <v>4109</v>
      </c>
      <c r="C1698" s="2" t="s">
        <v>43</v>
      </c>
      <c r="D1698" s="2" t="s">
        <v>44</v>
      </c>
      <c r="E1698" s="5" t="s">
        <v>436</v>
      </c>
      <c r="F1698" s="3" t="s">
        <v>437</v>
      </c>
      <c r="G1698" s="3" t="s">
        <v>30</v>
      </c>
      <c r="H1698" s="2" t="s">
        <v>22</v>
      </c>
      <c r="I1698" s="2" t="s">
        <v>4115</v>
      </c>
      <c r="J1698" s="3" t="str">
        <f>HYPERLINK("https://www.boe.es/gazeta/dias/1830/04/06/pdfs/GMD-1830-41.pdf#page=2","Abrir facsímil")</f>
        <v>Abrir facsímil</v>
      </c>
      <c r="K1698" s="3" t="s">
        <v>24</v>
      </c>
    </row>
    <row r="1699" spans="1:11" ht="42" customHeight="1">
      <c r="A1699" s="2" t="s">
        <v>4109</v>
      </c>
      <c r="B1699" s="2" t="s">
        <v>4109</v>
      </c>
      <c r="C1699" s="2" t="s">
        <v>68</v>
      </c>
      <c r="D1699" s="2" t="s">
        <v>18</v>
      </c>
      <c r="E1699" s="5" t="s">
        <v>524</v>
      </c>
      <c r="F1699" s="3" t="s">
        <v>525</v>
      </c>
      <c r="G1699" s="3" t="s">
        <v>21</v>
      </c>
      <c r="H1699" s="2" t="s">
        <v>22</v>
      </c>
      <c r="I1699" s="2" t="s">
        <v>4116</v>
      </c>
      <c r="J1699" s="3" t="str">
        <f>HYPERLINK("https://www.boe.es/gazeta/dias/1830/05/06/pdfs/GMD-1830-54.pdf#page=3","Abrir facsímil")</f>
        <v>Abrir facsímil</v>
      </c>
      <c r="K1699" s="3" t="s">
        <v>24</v>
      </c>
    </row>
    <row r="1700" spans="1:11" ht="42" customHeight="1">
      <c r="A1700" s="2" t="s">
        <v>4109</v>
      </c>
      <c r="B1700" s="2" t="s">
        <v>4109</v>
      </c>
      <c r="C1700" s="2" t="s">
        <v>68</v>
      </c>
      <c r="D1700" s="2" t="s">
        <v>18</v>
      </c>
      <c r="E1700" s="5" t="s">
        <v>357</v>
      </c>
      <c r="F1700" s="3" t="s">
        <v>358</v>
      </c>
      <c r="G1700" s="3" t="s">
        <v>980</v>
      </c>
      <c r="H1700" s="2" t="s">
        <v>22</v>
      </c>
      <c r="I1700" s="2" t="s">
        <v>4117</v>
      </c>
      <c r="J1700" s="3" t="str">
        <f>HYPERLINK("https://www.boe.es/gazeta/dias/1830/05/08/pdfs/GMD-1830-55.pdf#page=3","Abrir facsímil")</f>
        <v>Abrir facsímil</v>
      </c>
      <c r="K1700" s="3" t="s">
        <v>24</v>
      </c>
    </row>
    <row r="1701" spans="1:11" ht="42" customHeight="1">
      <c r="A1701" s="2" t="s">
        <v>4109</v>
      </c>
      <c r="B1701" s="2" t="s">
        <v>4109</v>
      </c>
      <c r="C1701" s="2" t="s">
        <v>36</v>
      </c>
      <c r="D1701" s="2" t="s">
        <v>37</v>
      </c>
      <c r="E1701" s="5" t="s">
        <v>383</v>
      </c>
      <c r="F1701" s="3" t="s">
        <v>384</v>
      </c>
      <c r="G1701" s="3" t="s">
        <v>52</v>
      </c>
      <c r="H1701" s="2" t="s">
        <v>22</v>
      </c>
      <c r="I1701" s="2" t="s">
        <v>4118</v>
      </c>
      <c r="J1701" s="3" t="str">
        <f>HYPERLINK("https://www.boe.es/gazeta/dias/1830/06/12/pdfs/GMD-1830-71.pdf#page=1","Abrir facsímil")</f>
        <v>Abrir facsímil</v>
      </c>
      <c r="K1701" s="3" t="s">
        <v>24</v>
      </c>
    </row>
    <row r="1702" spans="1:11" ht="42" customHeight="1">
      <c r="A1702" s="2" t="s">
        <v>4109</v>
      </c>
      <c r="B1702" s="2" t="s">
        <v>4109</v>
      </c>
      <c r="C1702" s="2" t="s">
        <v>36</v>
      </c>
      <c r="D1702" s="2" t="s">
        <v>37</v>
      </c>
      <c r="E1702" s="5" t="s">
        <v>103</v>
      </c>
      <c r="F1702" s="3" t="s">
        <v>104</v>
      </c>
      <c r="G1702" s="3" t="s">
        <v>30</v>
      </c>
      <c r="H1702" s="2" t="s">
        <v>22</v>
      </c>
      <c r="I1702" s="2" t="s">
        <v>4119</v>
      </c>
      <c r="J1702" s="3" t="str">
        <f>HYPERLINK("https://www.boe.es/gazeta/dias/1830/07/01/pdfs/GMD-1830-79.pdf#page=2","Abrir facsímil")</f>
        <v>Abrir facsímil</v>
      </c>
      <c r="K1702" s="3" t="s">
        <v>24</v>
      </c>
    </row>
    <row r="1703" spans="1:11" ht="42" customHeight="1">
      <c r="A1703" s="2" t="s">
        <v>4109</v>
      </c>
      <c r="B1703" s="2" t="s">
        <v>4109</v>
      </c>
      <c r="C1703" s="2" t="s">
        <v>36</v>
      </c>
      <c r="D1703" s="2" t="s">
        <v>37</v>
      </c>
      <c r="E1703" s="5" t="s">
        <v>289</v>
      </c>
      <c r="F1703" s="3" t="s">
        <v>290</v>
      </c>
      <c r="G1703" s="3" t="s">
        <v>291</v>
      </c>
      <c r="H1703" s="2" t="s">
        <v>22</v>
      </c>
      <c r="I1703" s="2" t="s">
        <v>4120</v>
      </c>
      <c r="J1703" s="3" t="str">
        <f>HYPERLINK("https://www.boe.es/gazeta/dias/1830/07/06/pdfs/GMD-1830-81.pdf#page=3","Abrir facsímil")</f>
        <v>Abrir facsímil</v>
      </c>
      <c r="K1703" s="3" t="s">
        <v>24</v>
      </c>
    </row>
    <row r="1704" spans="1:11" ht="42" customHeight="1">
      <c r="A1704" s="2" t="s">
        <v>4109</v>
      </c>
      <c r="B1704" s="2" t="s">
        <v>4109</v>
      </c>
      <c r="C1704" s="2" t="s">
        <v>17</v>
      </c>
      <c r="D1704" s="2" t="s">
        <v>18</v>
      </c>
      <c r="E1704" s="5" t="s">
        <v>2457</v>
      </c>
      <c r="F1704" s="3" t="s">
        <v>2458</v>
      </c>
      <c r="G1704" s="3" t="s">
        <v>21</v>
      </c>
      <c r="H1704" s="2" t="s">
        <v>22</v>
      </c>
      <c r="I1704" s="2" t="s">
        <v>4121</v>
      </c>
      <c r="J1704" s="3" t="str">
        <f>HYPERLINK("https://www.boe.es/gazeta/dias/1830/07/24/pdfs/GMD-1830-89.pdf#page=3","Abrir facsímil")</f>
        <v>Abrir facsímil</v>
      </c>
      <c r="K1704" s="3" t="s">
        <v>24</v>
      </c>
    </row>
    <row r="1705" spans="1:11" ht="42" customHeight="1">
      <c r="A1705" s="2" t="s">
        <v>4109</v>
      </c>
      <c r="B1705" s="2" t="s">
        <v>4109</v>
      </c>
      <c r="C1705" s="2" t="s">
        <v>36</v>
      </c>
      <c r="D1705" s="2" t="s">
        <v>37</v>
      </c>
      <c r="E1705" s="5" t="s">
        <v>364</v>
      </c>
      <c r="F1705" s="3" t="s">
        <v>365</v>
      </c>
      <c r="G1705" s="3" t="s">
        <v>30</v>
      </c>
      <c r="H1705" s="2" t="s">
        <v>22</v>
      </c>
      <c r="I1705" s="2" t="s">
        <v>4122</v>
      </c>
      <c r="J1705" s="3" t="str">
        <f>HYPERLINK("https://www.boe.es/gazeta/dias/1830/08/26/pdfs/GMD-1830-103.pdf#page=2","Abrir facsímil")</f>
        <v>Abrir facsímil</v>
      </c>
      <c r="K1705" s="3" t="s">
        <v>24</v>
      </c>
    </row>
    <row r="1706" spans="1:11" ht="42" customHeight="1">
      <c r="A1706" s="2" t="s">
        <v>4109</v>
      </c>
      <c r="B1706" s="2" t="s">
        <v>4109</v>
      </c>
      <c r="C1706" s="2" t="s">
        <v>109</v>
      </c>
      <c r="D1706" s="2" t="s">
        <v>18</v>
      </c>
      <c r="E1706" s="5" t="s">
        <v>624</v>
      </c>
      <c r="F1706" s="3" t="s">
        <v>625</v>
      </c>
      <c r="G1706" s="3" t="s">
        <v>52</v>
      </c>
      <c r="H1706" s="2" t="s">
        <v>22</v>
      </c>
      <c r="I1706" s="2" t="s">
        <v>4123</v>
      </c>
      <c r="J1706" s="3" t="str">
        <f>HYPERLINK("https://www.boe.es/gazeta/dias/1830/09/09/pdfs/GMD-1830-109.pdf#page=1","Abrir facsímil")</f>
        <v>Abrir facsímil</v>
      </c>
      <c r="K1706" s="3" t="s">
        <v>24</v>
      </c>
    </row>
    <row r="1707" spans="1:11" ht="42" customHeight="1">
      <c r="A1707" s="2" t="s">
        <v>4109</v>
      </c>
      <c r="B1707" s="2" t="s">
        <v>4109</v>
      </c>
      <c r="C1707" s="2" t="s">
        <v>109</v>
      </c>
      <c r="D1707" s="2" t="s">
        <v>18</v>
      </c>
      <c r="E1707" s="5" t="s">
        <v>648</v>
      </c>
      <c r="F1707" s="3" t="s">
        <v>649</v>
      </c>
      <c r="G1707" s="3" t="s">
        <v>52</v>
      </c>
      <c r="H1707" s="2" t="s">
        <v>22</v>
      </c>
      <c r="I1707" s="2" t="s">
        <v>4124</v>
      </c>
      <c r="J1707" s="3" t="str">
        <f>HYPERLINK("https://www.boe.es/gazeta/dias/1830/09/11/pdfs/GMD-1830-110.pdf#page=1","Abrir facsímil")</f>
        <v>Abrir facsímil</v>
      </c>
      <c r="K1707" s="3" t="s">
        <v>24</v>
      </c>
    </row>
    <row r="1708" spans="1:11" ht="42" customHeight="1">
      <c r="A1708" s="2" t="s">
        <v>4109</v>
      </c>
      <c r="B1708" s="2" t="s">
        <v>4109</v>
      </c>
      <c r="C1708" s="2" t="s">
        <v>17</v>
      </c>
      <c r="D1708" s="2" t="s">
        <v>18</v>
      </c>
      <c r="E1708" s="5" t="s">
        <v>201</v>
      </c>
      <c r="F1708" s="3" t="s">
        <v>202</v>
      </c>
      <c r="G1708" s="3" t="s">
        <v>21</v>
      </c>
      <c r="H1708" s="2" t="s">
        <v>22</v>
      </c>
      <c r="I1708" s="2" t="s">
        <v>4125</v>
      </c>
      <c r="J1708" s="3" t="str">
        <f>HYPERLINK("https://www.boe.es/gazeta/dias/1830/09/16/pdfs/GMD-1830-112.pdf#page=3","Abrir facsímil")</f>
        <v>Abrir facsímil</v>
      </c>
      <c r="K1708" s="3" t="s">
        <v>24</v>
      </c>
    </row>
    <row r="1709" spans="1:11" ht="42" customHeight="1">
      <c r="A1709" s="2" t="s">
        <v>4109</v>
      </c>
      <c r="B1709" s="2" t="s">
        <v>4109</v>
      </c>
      <c r="C1709" s="2" t="s">
        <v>17</v>
      </c>
      <c r="D1709" s="2" t="s">
        <v>18</v>
      </c>
      <c r="E1709" s="5" t="s">
        <v>1119</v>
      </c>
      <c r="F1709" s="3" t="s">
        <v>1120</v>
      </c>
      <c r="G1709" s="3" t="s">
        <v>52</v>
      </c>
      <c r="H1709" s="2" t="s">
        <v>22</v>
      </c>
      <c r="I1709" s="2" t="s">
        <v>4126</v>
      </c>
      <c r="J1709" s="3" t="str">
        <f>HYPERLINK("https://www.boe.es/gazeta/dias/1830/11/20/pdfs/GMD-1830-141.pdf#page=1","Abrir facsímil")</f>
        <v>Abrir facsímil</v>
      </c>
      <c r="K1709" s="3" t="s">
        <v>24</v>
      </c>
    </row>
    <row r="1710" spans="1:11" ht="42" customHeight="1">
      <c r="A1710" s="2" t="s">
        <v>4127</v>
      </c>
      <c r="B1710" s="2" t="s">
        <v>4128</v>
      </c>
      <c r="C1710" s="2" t="s">
        <v>17</v>
      </c>
      <c r="D1710" s="2" t="s">
        <v>18</v>
      </c>
      <c r="E1710" s="5" t="s">
        <v>266</v>
      </c>
      <c r="F1710" s="3" t="s">
        <v>267</v>
      </c>
      <c r="G1710" s="3" t="s">
        <v>21</v>
      </c>
      <c r="H1710" s="2" t="s">
        <v>31</v>
      </c>
      <c r="I1710" s="2" t="s">
        <v>4129</v>
      </c>
      <c r="J1710" s="3" t="str">
        <f>HYPERLINK("https://www.boe.es/gazeta/dias/1830/10/23/pdfs/GMD-1830-128.pdf#page=3","Abrir facsímil")</f>
        <v>Abrir facsímil</v>
      </c>
      <c r="K1710" s="3" t="s">
        <v>33</v>
      </c>
    </row>
    <row r="1711" spans="1:11" ht="42" customHeight="1">
      <c r="A1711" s="2" t="s">
        <v>4130</v>
      </c>
      <c r="B1711" s="2" t="s">
        <v>4130</v>
      </c>
      <c r="C1711" s="2" t="s">
        <v>55</v>
      </c>
      <c r="D1711" s="2" t="s">
        <v>18</v>
      </c>
      <c r="E1711" s="5" t="s">
        <v>123</v>
      </c>
      <c r="F1711" s="3" t="s">
        <v>124</v>
      </c>
      <c r="G1711" s="3" t="s">
        <v>30</v>
      </c>
      <c r="H1711" s="2" t="s">
        <v>22</v>
      </c>
      <c r="I1711" s="2" t="s">
        <v>4131</v>
      </c>
      <c r="J1711" s="3" t="str">
        <f>HYPERLINK("https://www.boe.es/gazeta/dias/1830/03/02/pdfs/GMD-1830-26.pdf#page=2","Abrir facsímil")</f>
        <v>Abrir facsímil</v>
      </c>
      <c r="K1711" s="3" t="s">
        <v>24</v>
      </c>
    </row>
    <row r="1712" spans="1:11" ht="42" customHeight="1">
      <c r="A1712" s="2" t="s">
        <v>4132</v>
      </c>
      <c r="B1712" s="2" t="s">
        <v>4132</v>
      </c>
      <c r="C1712" s="2" t="s">
        <v>36</v>
      </c>
      <c r="D1712" s="2" t="s">
        <v>37</v>
      </c>
      <c r="E1712" s="5" t="s">
        <v>624</v>
      </c>
      <c r="F1712" s="3" t="s">
        <v>625</v>
      </c>
      <c r="G1712" s="3" t="s">
        <v>21</v>
      </c>
      <c r="H1712" s="2" t="s">
        <v>22</v>
      </c>
      <c r="I1712" s="2" t="s">
        <v>4133</v>
      </c>
      <c r="J1712" s="3" t="str">
        <f>HYPERLINK("https://www.boe.es/gazeta/dias/1830/09/09/pdfs/GMD-1830-109.pdf#page=3","Abrir facsímil")</f>
        <v>Abrir facsímil</v>
      </c>
      <c r="K1712" s="3" t="s">
        <v>24</v>
      </c>
    </row>
    <row r="1713" spans="1:11" ht="42" customHeight="1">
      <c r="A1713" s="2" t="s">
        <v>4134</v>
      </c>
      <c r="B1713" s="2" t="s">
        <v>4134</v>
      </c>
      <c r="C1713" s="2" t="s">
        <v>84</v>
      </c>
      <c r="D1713" s="2" t="s">
        <v>18</v>
      </c>
      <c r="E1713" s="5" t="s">
        <v>196</v>
      </c>
      <c r="F1713" s="3" t="s">
        <v>197</v>
      </c>
      <c r="G1713" s="3" t="s">
        <v>30</v>
      </c>
      <c r="H1713" s="2" t="s">
        <v>22</v>
      </c>
      <c r="I1713" s="2" t="s">
        <v>4135</v>
      </c>
      <c r="J1713" s="3" t="str">
        <f>HYPERLINK("https://www.boe.es/gazeta/dias/1830/07/29/pdfs/GMD-1830-91.pdf#page=2","Abrir facsímil")</f>
        <v>Abrir facsímil</v>
      </c>
      <c r="K1713" s="3" t="s">
        <v>24</v>
      </c>
    </row>
    <row r="1714" spans="1:11" ht="42" customHeight="1">
      <c r="A1714" s="2" t="s">
        <v>4136</v>
      </c>
      <c r="B1714" s="2" t="s">
        <v>4136</v>
      </c>
      <c r="C1714" s="2" t="s">
        <v>36</v>
      </c>
      <c r="D1714" s="2" t="s">
        <v>37</v>
      </c>
      <c r="E1714" s="5" t="s">
        <v>191</v>
      </c>
      <c r="F1714" s="3" t="s">
        <v>192</v>
      </c>
      <c r="G1714" s="3" t="s">
        <v>21</v>
      </c>
      <c r="H1714" s="2" t="s">
        <v>22</v>
      </c>
      <c r="I1714" s="2" t="s">
        <v>4137</v>
      </c>
      <c r="J1714" s="3" t="str">
        <f>HYPERLINK("https://www.boe.es/gazeta/dias/1830/01/21/pdfs/GMD-1830-9.pdf#page=3","Abrir facsímil")</f>
        <v>Abrir facsímil</v>
      </c>
      <c r="K1714" s="3" t="s">
        <v>24</v>
      </c>
    </row>
    <row r="1715" spans="1:11" ht="42" customHeight="1">
      <c r="A1715" s="2" t="s">
        <v>4136</v>
      </c>
      <c r="B1715" s="2" t="s">
        <v>4136</v>
      </c>
      <c r="C1715" s="2" t="s">
        <v>68</v>
      </c>
      <c r="D1715" s="2" t="s">
        <v>18</v>
      </c>
      <c r="E1715" s="5" t="s">
        <v>2696</v>
      </c>
      <c r="F1715" s="3" t="s">
        <v>2697</v>
      </c>
      <c r="G1715" s="3" t="s">
        <v>52</v>
      </c>
      <c r="H1715" s="2" t="s">
        <v>22</v>
      </c>
      <c r="I1715" s="2" t="s">
        <v>4138</v>
      </c>
      <c r="J1715" s="3" t="str">
        <f>HYPERLINK("https://www.boe.es/gazeta/dias/1830/03/27/pdfs/GMD-1830-37.pdf#page=1","Abrir facsímil")</f>
        <v>Abrir facsímil</v>
      </c>
      <c r="K1715" s="3" t="s">
        <v>24</v>
      </c>
    </row>
    <row r="1716" spans="1:11" ht="42" customHeight="1">
      <c r="A1716" s="2" t="s">
        <v>4136</v>
      </c>
      <c r="B1716" s="2" t="s">
        <v>4136</v>
      </c>
      <c r="C1716" s="2" t="s">
        <v>17</v>
      </c>
      <c r="D1716" s="2" t="s">
        <v>18</v>
      </c>
      <c r="E1716" s="5" t="s">
        <v>1806</v>
      </c>
      <c r="F1716" s="3" t="s">
        <v>1807</v>
      </c>
      <c r="G1716" s="3" t="s">
        <v>30</v>
      </c>
      <c r="H1716" s="2" t="s">
        <v>22</v>
      </c>
      <c r="I1716" s="2" t="s">
        <v>4139</v>
      </c>
      <c r="J1716" s="3" t="str">
        <f>HYPERLINK("https://www.boe.es/gazeta/dias/1830/05/01/pdfs/GMD-1830-52.pdf#page=2","Abrir facsímil")</f>
        <v>Abrir facsímil</v>
      </c>
      <c r="K1716" s="3" t="s">
        <v>24</v>
      </c>
    </row>
    <row r="1717" spans="1:11" ht="42" customHeight="1">
      <c r="A1717" s="2" t="s">
        <v>4136</v>
      </c>
      <c r="B1717" s="2" t="s">
        <v>4136</v>
      </c>
      <c r="C1717" s="2" t="s">
        <v>36</v>
      </c>
      <c r="D1717" s="2" t="s">
        <v>37</v>
      </c>
      <c r="E1717" s="5" t="s">
        <v>276</v>
      </c>
      <c r="F1717" s="3" t="s">
        <v>277</v>
      </c>
      <c r="G1717" s="3" t="s">
        <v>30</v>
      </c>
      <c r="H1717" s="2" t="s">
        <v>22</v>
      </c>
      <c r="I1717" s="2" t="s">
        <v>4140</v>
      </c>
      <c r="J1717" s="3" t="str">
        <f>HYPERLINK("https://www.boe.es/gazeta/dias/1830/06/05/pdfs/GMD-1830-68.pdf#page=2","Abrir facsímil")</f>
        <v>Abrir facsímil</v>
      </c>
      <c r="K1717" s="3" t="s">
        <v>24</v>
      </c>
    </row>
    <row r="1718" spans="1:11" ht="42" customHeight="1">
      <c r="A1718" s="2" t="s">
        <v>4136</v>
      </c>
      <c r="B1718" s="2" t="s">
        <v>4136</v>
      </c>
      <c r="C1718" s="2" t="s">
        <v>36</v>
      </c>
      <c r="D1718" s="2" t="s">
        <v>37</v>
      </c>
      <c r="E1718" s="5" t="s">
        <v>1044</v>
      </c>
      <c r="F1718" s="3" t="s">
        <v>1045</v>
      </c>
      <c r="G1718" s="3" t="s">
        <v>30</v>
      </c>
      <c r="H1718" s="2" t="s">
        <v>22</v>
      </c>
      <c r="I1718" s="2" t="s">
        <v>4141</v>
      </c>
      <c r="J1718" s="3" t="str">
        <f>HYPERLINK("https://www.boe.es/gazeta/dias/1830/08/19/pdfs/GMD-1830-100.pdf#page=2","Abrir facsímil")</f>
        <v>Abrir facsímil</v>
      </c>
      <c r="K1718" s="3" t="s">
        <v>24</v>
      </c>
    </row>
    <row r="1719" spans="1:11" ht="42" customHeight="1">
      <c r="A1719" s="2" t="s">
        <v>4136</v>
      </c>
      <c r="B1719" s="2" t="s">
        <v>4136</v>
      </c>
      <c r="C1719" s="2" t="s">
        <v>68</v>
      </c>
      <c r="D1719" s="2" t="s">
        <v>18</v>
      </c>
      <c r="E1719" s="5" t="s">
        <v>396</v>
      </c>
      <c r="F1719" s="3" t="s">
        <v>397</v>
      </c>
      <c r="G1719" s="3" t="s">
        <v>52</v>
      </c>
      <c r="H1719" s="2" t="s">
        <v>22</v>
      </c>
      <c r="I1719" s="2" t="s">
        <v>4142</v>
      </c>
      <c r="J1719" s="3" t="str">
        <f>HYPERLINK("https://www.boe.es/gazeta/dias/1830/12/14/pdfs/GMD-1830-152.pdf#page=1","Abrir facsímil")</f>
        <v>Abrir facsímil</v>
      </c>
      <c r="K1719" s="3" t="s">
        <v>24</v>
      </c>
    </row>
    <row r="1720" spans="1:11" ht="42" customHeight="1">
      <c r="A1720" s="2" t="s">
        <v>4143</v>
      </c>
      <c r="B1720" s="2" t="s">
        <v>4143</v>
      </c>
      <c r="C1720" s="2" t="s">
        <v>17</v>
      </c>
      <c r="D1720" s="2" t="s">
        <v>18</v>
      </c>
      <c r="E1720" s="5" t="s">
        <v>352</v>
      </c>
      <c r="F1720" s="3" t="s">
        <v>353</v>
      </c>
      <c r="G1720" s="3" t="s">
        <v>30</v>
      </c>
      <c r="H1720" s="2" t="s">
        <v>22</v>
      </c>
      <c r="I1720" s="2" t="s">
        <v>4144</v>
      </c>
      <c r="J1720" s="3" t="str">
        <f>HYPERLINK("https://www.boe.es/gazeta/dias/1830/04/10/pdfs/GMD-1830-43.pdf#page=2","Abrir facsímil")</f>
        <v>Abrir facsímil</v>
      </c>
      <c r="K1720" s="3" t="s">
        <v>24</v>
      </c>
    </row>
    <row r="1721" spans="1:11" ht="42" customHeight="1">
      <c r="A1721" s="2" t="s">
        <v>4145</v>
      </c>
      <c r="B1721" s="2" t="s">
        <v>4145</v>
      </c>
      <c r="C1721" s="2" t="s">
        <v>36</v>
      </c>
      <c r="D1721" s="2" t="s">
        <v>37</v>
      </c>
      <c r="E1721" s="5" t="s">
        <v>64</v>
      </c>
      <c r="F1721" s="3" t="s">
        <v>65</v>
      </c>
      <c r="G1721" s="3" t="s">
        <v>30</v>
      </c>
      <c r="H1721" s="2" t="s">
        <v>22</v>
      </c>
      <c r="I1721" s="2" t="s">
        <v>4146</v>
      </c>
      <c r="J1721" s="3" t="str">
        <f>HYPERLINK("https://www.boe.es/gazeta/dias/1830/12/09/pdfs/GMD-1830-150.pdf#page=2","Abrir facsímil")</f>
        <v>Abrir facsímil</v>
      </c>
      <c r="K1721" s="3" t="s">
        <v>24</v>
      </c>
    </row>
    <row r="1722" spans="1:11" ht="42" customHeight="1">
      <c r="A1722" s="2" t="s">
        <v>4147</v>
      </c>
      <c r="B1722" s="2" t="s">
        <v>4147</v>
      </c>
      <c r="C1722" s="2" t="s">
        <v>36</v>
      </c>
      <c r="D1722" s="2" t="s">
        <v>37</v>
      </c>
      <c r="E1722" s="5" t="s">
        <v>180</v>
      </c>
      <c r="F1722" s="3" t="s">
        <v>181</v>
      </c>
      <c r="G1722" s="3" t="s">
        <v>52</v>
      </c>
      <c r="H1722" s="2" t="s">
        <v>22</v>
      </c>
      <c r="I1722" s="2" t="s">
        <v>4148</v>
      </c>
      <c r="J1722" s="3" t="str">
        <f>HYPERLINK("https://www.boe.es/gazeta/dias/1830/12/11/pdfs/GMD-1830-151.pdf#page=1","Abrir facsímil")</f>
        <v>Abrir facsímil</v>
      </c>
      <c r="K1722" s="3" t="s">
        <v>24</v>
      </c>
    </row>
    <row r="1723" spans="1:11" ht="42" customHeight="1">
      <c r="A1723" s="2" t="s">
        <v>4149</v>
      </c>
      <c r="B1723" s="2" t="s">
        <v>4150</v>
      </c>
      <c r="C1723" s="2" t="s">
        <v>43</v>
      </c>
      <c r="D1723" s="2" t="s">
        <v>44</v>
      </c>
      <c r="E1723" s="5" t="s">
        <v>246</v>
      </c>
      <c r="F1723" s="3" t="s">
        <v>247</v>
      </c>
      <c r="G1723" s="3" t="s">
        <v>52</v>
      </c>
      <c r="H1723" s="2" t="s">
        <v>22</v>
      </c>
      <c r="I1723" s="2" t="s">
        <v>4151</v>
      </c>
      <c r="J1723" s="3" t="str">
        <f>HYPERLINK("https://www.boe.es/gazeta/dias/1830/03/13/pdfs/GMD-1830-31.pdf#page=1","Abrir facsímil")</f>
        <v>Abrir facsímil</v>
      </c>
      <c r="K1723" s="3" t="s">
        <v>24</v>
      </c>
    </row>
    <row r="1724" spans="1:11" ht="42" customHeight="1">
      <c r="A1724" s="2" t="s">
        <v>4152</v>
      </c>
      <c r="B1724" s="2" t="s">
        <v>4153</v>
      </c>
      <c r="C1724" s="2" t="s">
        <v>36</v>
      </c>
      <c r="D1724" s="2" t="s">
        <v>37</v>
      </c>
      <c r="E1724" s="5" t="s">
        <v>256</v>
      </c>
      <c r="F1724" s="3" t="s">
        <v>257</v>
      </c>
      <c r="G1724" s="3" t="s">
        <v>52</v>
      </c>
      <c r="H1724" s="2" t="s">
        <v>22</v>
      </c>
      <c r="I1724" s="2" t="s">
        <v>4154</v>
      </c>
      <c r="J1724" s="3" t="str">
        <f>HYPERLINK("https://www.boe.es/gazeta/dias/1830/08/07/pdfs/GMD-1830-95.pdf#page=1","Abrir facsímil")</f>
        <v>Abrir facsímil</v>
      </c>
      <c r="K1724" s="3" t="s">
        <v>24</v>
      </c>
    </row>
    <row r="1725" spans="1:11" ht="42" customHeight="1">
      <c r="A1725" s="2" t="s">
        <v>4155</v>
      </c>
      <c r="B1725" s="2" t="s">
        <v>4156</v>
      </c>
      <c r="C1725" s="2" t="s">
        <v>36</v>
      </c>
      <c r="D1725" s="2" t="s">
        <v>37</v>
      </c>
      <c r="E1725" s="5" t="s">
        <v>64</v>
      </c>
      <c r="F1725" s="3" t="s">
        <v>65</v>
      </c>
      <c r="G1725" s="3" t="s">
        <v>90</v>
      </c>
      <c r="H1725" s="2" t="s">
        <v>22</v>
      </c>
      <c r="I1725" s="2" t="s">
        <v>4157</v>
      </c>
      <c r="J1725" s="3" t="str">
        <f>HYPERLINK("https://www.boe.es/gazeta/dias/1830/12/09/pdfs/GMD-1830-150.pdf#page=4","Abrir facsímil")</f>
        <v>Abrir facsímil</v>
      </c>
      <c r="K1725" s="3" t="s">
        <v>24</v>
      </c>
    </row>
    <row r="1726" spans="1:11" ht="42" customHeight="1">
      <c r="A1726" s="2" t="s">
        <v>4158</v>
      </c>
      <c r="B1726" s="2" t="s">
        <v>4159</v>
      </c>
      <c r="C1726" s="2" t="s">
        <v>36</v>
      </c>
      <c r="D1726" s="2" t="s">
        <v>37</v>
      </c>
      <c r="E1726" s="5" t="s">
        <v>426</v>
      </c>
      <c r="F1726" s="3" t="s">
        <v>427</v>
      </c>
      <c r="G1726" s="3" t="s">
        <v>21</v>
      </c>
      <c r="H1726" s="2" t="s">
        <v>22</v>
      </c>
      <c r="I1726" s="2" t="s">
        <v>4160</v>
      </c>
      <c r="J1726" s="3" t="str">
        <f>HYPERLINK("https://www.boe.es/gazeta/dias/1830/10/21/pdfs/GMD-1830-127.pdf#page=3","Abrir facsímil")</f>
        <v>Abrir facsímil</v>
      </c>
      <c r="K1726" s="3" t="s">
        <v>24</v>
      </c>
    </row>
    <row r="1727" spans="1:11" ht="42" customHeight="1">
      <c r="A1727" s="2" t="s">
        <v>4161</v>
      </c>
      <c r="B1727" s="2" t="s">
        <v>4162</v>
      </c>
      <c r="C1727" s="2" t="s">
        <v>27</v>
      </c>
      <c r="D1727" s="2" t="s">
        <v>18</v>
      </c>
      <c r="E1727" s="5" t="s">
        <v>708</v>
      </c>
      <c r="F1727" s="3" t="s">
        <v>709</v>
      </c>
      <c r="G1727" s="3" t="s">
        <v>1961</v>
      </c>
      <c r="H1727" s="2" t="s">
        <v>22</v>
      </c>
      <c r="I1727" s="2" t="s">
        <v>4163</v>
      </c>
      <c r="J1727" s="3" t="str">
        <f>HYPERLINK("https://www.boe.es/gazeta/dias/1830/09/28/pdfs/GMD-1830-117.pdf#page=4","Abrir facsímil")</f>
        <v>Abrir facsímil</v>
      </c>
      <c r="K1727" s="3" t="s">
        <v>24</v>
      </c>
    </row>
    <row r="1728" spans="1:11" ht="42" customHeight="1">
      <c r="A1728" s="2" t="s">
        <v>4164</v>
      </c>
      <c r="B1728" s="2" t="s">
        <v>4164</v>
      </c>
      <c r="C1728" s="2" t="s">
        <v>55</v>
      </c>
      <c r="D1728" s="2" t="s">
        <v>18</v>
      </c>
      <c r="E1728" s="5" t="s">
        <v>426</v>
      </c>
      <c r="F1728" s="3" t="s">
        <v>427</v>
      </c>
      <c r="G1728" s="3" t="s">
        <v>30</v>
      </c>
      <c r="H1728" s="2" t="s">
        <v>22</v>
      </c>
      <c r="I1728" s="2" t="s">
        <v>4165</v>
      </c>
      <c r="J1728" s="3" t="str">
        <f>HYPERLINK("https://www.boe.es/gazeta/dias/1830/10/21/pdfs/GMD-1830-127.pdf#page=2","Abrir facsímil")</f>
        <v>Abrir facsímil</v>
      </c>
      <c r="K1728" s="3" t="s">
        <v>24</v>
      </c>
    </row>
    <row r="1729" spans="1:11" ht="42" customHeight="1">
      <c r="A1729" s="2" t="s">
        <v>4166</v>
      </c>
      <c r="B1729" s="2" t="s">
        <v>4167</v>
      </c>
      <c r="C1729" s="2" t="s">
        <v>55</v>
      </c>
      <c r="D1729" s="2" t="s">
        <v>18</v>
      </c>
      <c r="E1729" s="5" t="s">
        <v>426</v>
      </c>
      <c r="F1729" s="3" t="s">
        <v>427</v>
      </c>
      <c r="G1729" s="3" t="s">
        <v>21</v>
      </c>
      <c r="H1729" s="2" t="s">
        <v>22</v>
      </c>
      <c r="I1729" s="2" t="s">
        <v>4168</v>
      </c>
      <c r="J1729" s="3" t="str">
        <f>HYPERLINK("https://www.boe.es/gazeta/dias/1830/10/21/pdfs/GMD-1830-127.pdf#page=3","Abrir facsímil")</f>
        <v>Abrir facsímil</v>
      </c>
      <c r="K1729" s="3" t="s">
        <v>24</v>
      </c>
    </row>
    <row r="1730" spans="1:11" ht="42" customHeight="1">
      <c r="A1730" s="2" t="s">
        <v>4169</v>
      </c>
      <c r="B1730" s="2" t="s">
        <v>4169</v>
      </c>
      <c r="C1730" s="2" t="s">
        <v>36</v>
      </c>
      <c r="D1730" s="2" t="s">
        <v>37</v>
      </c>
      <c r="E1730" s="5" t="s">
        <v>716</v>
      </c>
      <c r="F1730" s="3" t="s">
        <v>717</v>
      </c>
      <c r="G1730" s="3" t="s">
        <v>30</v>
      </c>
      <c r="H1730" s="2" t="s">
        <v>22</v>
      </c>
      <c r="I1730" s="2" t="s">
        <v>4170</v>
      </c>
      <c r="J1730" s="3" t="str">
        <f>HYPERLINK("https://www.boe.es/gazeta/dias/1830/08/24/pdfs/GMD-1830-102.pdf#page=2","Abrir facsímil")</f>
        <v>Abrir facsímil</v>
      </c>
      <c r="K1730" s="3" t="s">
        <v>24</v>
      </c>
    </row>
    <row r="1731" spans="1:11" ht="42" customHeight="1">
      <c r="A1731" s="2" t="s">
        <v>4171</v>
      </c>
      <c r="B1731" s="2" t="s">
        <v>4171</v>
      </c>
      <c r="C1731" s="2" t="s">
        <v>43</v>
      </c>
      <c r="D1731" s="2" t="s">
        <v>44</v>
      </c>
      <c r="E1731" s="5" t="s">
        <v>370</v>
      </c>
      <c r="F1731" s="3" t="s">
        <v>371</v>
      </c>
      <c r="G1731" s="3" t="s">
        <v>30</v>
      </c>
      <c r="H1731" s="2" t="s">
        <v>22</v>
      </c>
      <c r="I1731" s="2" t="s">
        <v>4172</v>
      </c>
      <c r="J1731" s="3" t="str">
        <f>HYPERLINK("https://www.boe.es/gazeta/dias/1830/10/14/pdfs/GMD-1830-124.pdf#page=2","Abrir facsímil")</f>
        <v>Abrir facsímil</v>
      </c>
      <c r="K1731" s="3" t="s">
        <v>24</v>
      </c>
    </row>
    <row r="1732" spans="1:11" ht="42" customHeight="1">
      <c r="A1732" s="2" t="s">
        <v>4173</v>
      </c>
      <c r="B1732" s="2" t="s">
        <v>4174</v>
      </c>
      <c r="C1732" s="2" t="s">
        <v>36</v>
      </c>
      <c r="D1732" s="2" t="s">
        <v>37</v>
      </c>
      <c r="E1732" s="5" t="s">
        <v>1639</v>
      </c>
      <c r="F1732" s="3" t="s">
        <v>1640</v>
      </c>
      <c r="G1732" s="3" t="s">
        <v>90</v>
      </c>
      <c r="H1732" s="2" t="s">
        <v>22</v>
      </c>
      <c r="I1732" s="2" t="s">
        <v>4175</v>
      </c>
      <c r="J1732" s="3" t="str">
        <f>HYPERLINK("https://www.boe.es/gazeta/dias/1830/12/16/pdfs/GMD-1830-153.pdf#page=4","Abrir facsímil")</f>
        <v>Abrir facsímil</v>
      </c>
      <c r="K1732" s="3" t="s">
        <v>24</v>
      </c>
    </row>
    <row r="1733" spans="1:11" ht="42" customHeight="1">
      <c r="A1733" s="2" t="s">
        <v>4176</v>
      </c>
      <c r="B1733" s="2" t="s">
        <v>4177</v>
      </c>
      <c r="C1733" s="2" t="s">
        <v>109</v>
      </c>
      <c r="D1733" s="2" t="s">
        <v>18</v>
      </c>
      <c r="E1733" s="5" t="s">
        <v>161</v>
      </c>
      <c r="F1733" s="3" t="s">
        <v>162</v>
      </c>
      <c r="G1733" s="3" t="s">
        <v>21</v>
      </c>
      <c r="H1733" s="2" t="s">
        <v>22</v>
      </c>
      <c r="I1733" s="2" t="s">
        <v>4178</v>
      </c>
      <c r="J1733" s="3" t="str">
        <f>HYPERLINK("https://www.boe.es/gazeta/dias/1830/09/04/pdfs/GMD-1830-107.pdf#page=3","Abrir facsímil")</f>
        <v>Abrir facsímil</v>
      </c>
      <c r="K1733" s="3" t="s">
        <v>24</v>
      </c>
    </row>
    <row r="1734" spans="1:11" ht="42" customHeight="1">
      <c r="A1734" s="2" t="s">
        <v>4179</v>
      </c>
      <c r="B1734" s="2" t="s">
        <v>4179</v>
      </c>
      <c r="C1734" s="2" t="s">
        <v>36</v>
      </c>
      <c r="D1734" s="2" t="s">
        <v>37</v>
      </c>
      <c r="E1734" s="5" t="s">
        <v>28</v>
      </c>
      <c r="F1734" s="3" t="s">
        <v>29</v>
      </c>
      <c r="G1734" s="3" t="s">
        <v>90</v>
      </c>
      <c r="H1734" s="2" t="s">
        <v>22</v>
      </c>
      <c r="I1734" s="2" t="s">
        <v>4180</v>
      </c>
      <c r="J1734" s="3" t="str">
        <f>HYPERLINK("https://www.boe.es/gazeta/dias/1830/12/28/pdfs/GMD-1830-158.pdf#page=4","Abrir facsímil")</f>
        <v>Abrir facsímil</v>
      </c>
      <c r="K1734" s="3" t="s">
        <v>24</v>
      </c>
    </row>
    <row r="1735" spans="1:11" ht="42" customHeight="1">
      <c r="A1735" s="2" t="s">
        <v>4181</v>
      </c>
      <c r="B1735" s="2" t="s">
        <v>4182</v>
      </c>
      <c r="C1735" s="2" t="s">
        <v>84</v>
      </c>
      <c r="D1735" s="2" t="s">
        <v>18</v>
      </c>
      <c r="E1735" s="5" t="s">
        <v>624</v>
      </c>
      <c r="F1735" s="3" t="s">
        <v>625</v>
      </c>
      <c r="G1735" s="3" t="s">
        <v>90</v>
      </c>
      <c r="H1735" s="2" t="s">
        <v>31</v>
      </c>
      <c r="I1735" s="2" t="s">
        <v>4183</v>
      </c>
      <c r="J1735" s="3" t="str">
        <f>HYPERLINK("https://www.boe.es/gazeta/dias/1830/09/09/pdfs/GMD-1830-109.pdf#page=4","Abrir facsímil")</f>
        <v>Abrir facsímil</v>
      </c>
      <c r="K1735" s="3" t="s">
        <v>33</v>
      </c>
    </row>
    <row r="1736" spans="1:11" ht="42" customHeight="1">
      <c r="A1736" s="2" t="s">
        <v>4184</v>
      </c>
      <c r="B1736" s="2" t="s">
        <v>4185</v>
      </c>
      <c r="C1736" s="2" t="s">
        <v>36</v>
      </c>
      <c r="D1736" s="2" t="s">
        <v>37</v>
      </c>
      <c r="E1736" s="5" t="s">
        <v>201</v>
      </c>
      <c r="F1736" s="3" t="s">
        <v>202</v>
      </c>
      <c r="G1736" s="3" t="s">
        <v>90</v>
      </c>
      <c r="H1736" s="2" t="s">
        <v>22</v>
      </c>
      <c r="I1736" s="2" t="s">
        <v>4186</v>
      </c>
      <c r="J1736" s="3" t="str">
        <f>HYPERLINK("https://www.boe.es/gazeta/dias/1830/09/16/pdfs/GMD-1830-112.pdf#page=4","Abrir facsímil")</f>
        <v>Abrir facsímil</v>
      </c>
      <c r="K1736" s="3" t="s">
        <v>24</v>
      </c>
    </row>
    <row r="1737" spans="1:11" ht="42" customHeight="1">
      <c r="A1737" s="2" t="s">
        <v>4187</v>
      </c>
      <c r="B1737" s="2" t="s">
        <v>4187</v>
      </c>
      <c r="C1737" s="2" t="s">
        <v>17</v>
      </c>
      <c r="D1737" s="2" t="s">
        <v>18</v>
      </c>
      <c r="E1737" s="5" t="s">
        <v>1126</v>
      </c>
      <c r="F1737" s="3" t="s">
        <v>1127</v>
      </c>
      <c r="G1737" s="3" t="s">
        <v>4188</v>
      </c>
      <c r="H1737" s="2" t="s">
        <v>22</v>
      </c>
      <c r="I1737" s="2" t="s">
        <v>4189</v>
      </c>
      <c r="J1737" s="3" t="str">
        <f>HYPERLINK("https://www.boe.es/gazeta/dias/1830/03/06/pdfs/GMD-1830-28.pdf#page=4","Abrir facsímil")</f>
        <v>Abrir facsímil</v>
      </c>
      <c r="K1737" s="3" t="s">
        <v>24</v>
      </c>
    </row>
    <row r="1738" spans="1:11" ht="42" customHeight="1">
      <c r="A1738" s="2" t="s">
        <v>4190</v>
      </c>
      <c r="B1738" s="2" t="s">
        <v>4191</v>
      </c>
      <c r="C1738" s="2" t="s">
        <v>55</v>
      </c>
      <c r="D1738" s="2" t="s">
        <v>18</v>
      </c>
      <c r="E1738" s="5" t="s">
        <v>426</v>
      </c>
      <c r="F1738" s="3" t="s">
        <v>427</v>
      </c>
      <c r="G1738" s="3" t="s">
        <v>21</v>
      </c>
      <c r="H1738" s="2" t="s">
        <v>22</v>
      </c>
      <c r="I1738" s="2" t="s">
        <v>4192</v>
      </c>
      <c r="J1738" s="3" t="str">
        <f>HYPERLINK("https://www.boe.es/gazeta/dias/1830/10/21/pdfs/GMD-1830-127.pdf#page=3","Abrir facsímil")</f>
        <v>Abrir facsímil</v>
      </c>
      <c r="K1738" s="3" t="s">
        <v>24</v>
      </c>
    </row>
    <row r="1739" spans="1:11" ht="42" customHeight="1">
      <c r="A1739" s="2" t="s">
        <v>4193</v>
      </c>
      <c r="B1739" s="2" t="s">
        <v>4194</v>
      </c>
      <c r="C1739" s="2" t="s">
        <v>36</v>
      </c>
      <c r="D1739" s="2" t="s">
        <v>37</v>
      </c>
      <c r="E1739" s="5" t="s">
        <v>1126</v>
      </c>
      <c r="F1739" s="3" t="s">
        <v>1127</v>
      </c>
      <c r="G1739" s="3" t="s">
        <v>4188</v>
      </c>
      <c r="H1739" s="2" t="s">
        <v>22</v>
      </c>
      <c r="I1739" s="2" t="s">
        <v>4195</v>
      </c>
      <c r="J1739" s="3" t="str">
        <f>HYPERLINK("https://www.boe.es/gazeta/dias/1830/03/06/pdfs/GMD-1830-28.pdf#page=4","Abrir facsímil")</f>
        <v>Abrir facsímil</v>
      </c>
      <c r="K1739" s="3" t="s">
        <v>24</v>
      </c>
    </row>
    <row r="1740" spans="1:11" ht="42" customHeight="1">
      <c r="A1740" s="2" t="s">
        <v>4193</v>
      </c>
      <c r="B1740" s="2" t="s">
        <v>4194</v>
      </c>
      <c r="C1740" s="2" t="s">
        <v>36</v>
      </c>
      <c r="D1740" s="2" t="s">
        <v>37</v>
      </c>
      <c r="E1740" s="5" t="s">
        <v>1639</v>
      </c>
      <c r="F1740" s="3" t="s">
        <v>1640</v>
      </c>
      <c r="G1740" s="3" t="s">
        <v>90</v>
      </c>
      <c r="H1740" s="2" t="s">
        <v>22</v>
      </c>
      <c r="I1740" s="2" t="s">
        <v>4196</v>
      </c>
      <c r="J1740" s="3" t="str">
        <f>HYPERLINK("https://www.boe.es/gazeta/dias/1830/12/16/pdfs/GMD-1830-153.pdf#page=4","Abrir facsímil")</f>
        <v>Abrir facsímil</v>
      </c>
      <c r="K1740" s="3" t="s">
        <v>24</v>
      </c>
    </row>
    <row r="1741" spans="1:11" ht="42" customHeight="1">
      <c r="A1741" s="2" t="s">
        <v>4197</v>
      </c>
      <c r="B1741" s="2" t="s">
        <v>4198</v>
      </c>
      <c r="C1741" s="2" t="s">
        <v>17</v>
      </c>
      <c r="D1741" s="2" t="s">
        <v>18</v>
      </c>
      <c r="E1741" s="5" t="s">
        <v>45</v>
      </c>
      <c r="F1741" s="3" t="s">
        <v>46</v>
      </c>
      <c r="G1741" s="3" t="s">
        <v>21</v>
      </c>
      <c r="H1741" s="2" t="s">
        <v>22</v>
      </c>
      <c r="I1741" s="2" t="s">
        <v>4199</v>
      </c>
      <c r="J1741" s="3" t="str">
        <f>HYPERLINK("https://www.boe.es/gazeta/dias/1830/01/05/pdfs/GMD-1830-2.pdf#page=3","Abrir facsímil")</f>
        <v>Abrir facsímil</v>
      </c>
      <c r="K1741" s="3" t="s">
        <v>24</v>
      </c>
    </row>
    <row r="1742" spans="1:11" ht="42" customHeight="1">
      <c r="A1742" s="2" t="s">
        <v>4200</v>
      </c>
      <c r="B1742" s="2" t="s">
        <v>4201</v>
      </c>
      <c r="C1742" s="2" t="s">
        <v>36</v>
      </c>
      <c r="D1742" s="2" t="s">
        <v>37</v>
      </c>
      <c r="E1742" s="5" t="s">
        <v>211</v>
      </c>
      <c r="F1742" s="3" t="s">
        <v>212</v>
      </c>
      <c r="G1742" s="3" t="s">
        <v>52</v>
      </c>
      <c r="H1742" s="2" t="s">
        <v>22</v>
      </c>
      <c r="I1742" s="2" t="s">
        <v>4202</v>
      </c>
      <c r="J1742" s="3" t="str">
        <f>HYPERLINK("https://www.boe.es/gazeta/dias/1830/04/15/pdfs/GMD-1830-45.pdf#page=1","Abrir facsímil")</f>
        <v>Abrir facsímil</v>
      </c>
      <c r="K1742" s="3" t="s">
        <v>24</v>
      </c>
    </row>
    <row r="1743" spans="1:11" ht="42" customHeight="1">
      <c r="A1743" s="2" t="s">
        <v>4203</v>
      </c>
      <c r="B1743" s="2" t="s">
        <v>4204</v>
      </c>
      <c r="C1743" s="2" t="s">
        <v>55</v>
      </c>
      <c r="D1743" s="2" t="s">
        <v>18</v>
      </c>
      <c r="E1743" s="5" t="s">
        <v>69</v>
      </c>
      <c r="F1743" s="3" t="s">
        <v>70</v>
      </c>
      <c r="G1743" s="3" t="s">
        <v>1749</v>
      </c>
      <c r="H1743" s="2" t="s">
        <v>22</v>
      </c>
      <c r="I1743" s="2" t="s">
        <v>4205</v>
      </c>
      <c r="J1743" s="3" t="str">
        <f>HYPERLINK("https://www.boe.es/gazeta/dias/1830/10/16/pdfs/GMD-1830-125.pdf#page=2","Abrir facsímil")</f>
        <v>Abrir facsímil</v>
      </c>
      <c r="K1743" s="3" t="s">
        <v>24</v>
      </c>
    </row>
    <row r="1744" spans="1:11" ht="42" customHeight="1">
      <c r="A1744" s="2" t="s">
        <v>4206</v>
      </c>
      <c r="B1744" s="2" t="s">
        <v>4207</v>
      </c>
      <c r="C1744" s="2" t="s">
        <v>43</v>
      </c>
      <c r="D1744" s="2" t="s">
        <v>44</v>
      </c>
      <c r="E1744" s="5" t="s">
        <v>133</v>
      </c>
      <c r="F1744" s="3" t="s">
        <v>134</v>
      </c>
      <c r="G1744" s="3" t="s">
        <v>52</v>
      </c>
      <c r="H1744" s="2" t="s">
        <v>22</v>
      </c>
      <c r="I1744" s="2" t="s">
        <v>4208</v>
      </c>
      <c r="J1744" s="3" t="str">
        <f>HYPERLINK("https://www.boe.es/gazeta/dias/1830/10/19/pdfs/GMD-1830-126.pdf#page=1","Abrir facsímil")</f>
        <v>Abrir facsímil</v>
      </c>
      <c r="K1744" s="3" t="s">
        <v>24</v>
      </c>
    </row>
    <row r="1745" spans="1:11" ht="42" customHeight="1">
      <c r="A1745" s="2" t="s">
        <v>4209</v>
      </c>
      <c r="B1745" s="2" t="s">
        <v>4210</v>
      </c>
      <c r="C1745" s="2" t="s">
        <v>43</v>
      </c>
      <c r="D1745" s="2" t="s">
        <v>44</v>
      </c>
      <c r="E1745" s="5" t="s">
        <v>408</v>
      </c>
      <c r="F1745" s="3" t="s">
        <v>409</v>
      </c>
      <c r="G1745" s="3" t="s">
        <v>90</v>
      </c>
      <c r="H1745" s="2" t="s">
        <v>22</v>
      </c>
      <c r="I1745" s="2" t="s">
        <v>4211</v>
      </c>
      <c r="J1745" s="3" t="str">
        <f>HYPERLINK("https://www.boe.es/gazeta/dias/1830/11/23/pdfs/GMD-1830-143.pdf#page=4","Abrir facsímil")</f>
        <v>Abrir facsímil</v>
      </c>
      <c r="K1745" s="3" t="s">
        <v>24</v>
      </c>
    </row>
    <row r="1746" spans="1:11" ht="42" customHeight="1">
      <c r="A1746" s="2" t="s">
        <v>4212</v>
      </c>
      <c r="B1746" s="2" t="s">
        <v>4213</v>
      </c>
      <c r="C1746" s="2" t="s">
        <v>36</v>
      </c>
      <c r="D1746" s="2" t="s">
        <v>37</v>
      </c>
      <c r="E1746" s="5" t="s">
        <v>1433</v>
      </c>
      <c r="F1746" s="3" t="s">
        <v>1434</v>
      </c>
      <c r="G1746" s="3" t="s">
        <v>90</v>
      </c>
      <c r="H1746" s="2" t="s">
        <v>22</v>
      </c>
      <c r="I1746" s="2" t="s">
        <v>4214</v>
      </c>
      <c r="J1746" s="3" t="str">
        <f>HYPERLINK("https://www.boe.es/gazeta/dias/1830/04/20/pdfs/GMD-1830-47.pdf#page=4","Abrir facsímil")</f>
        <v>Abrir facsímil</v>
      </c>
      <c r="K1746" s="3" t="s">
        <v>24</v>
      </c>
    </row>
    <row r="1747" spans="1:11" ht="42" customHeight="1">
      <c r="A1747" s="2" t="s">
        <v>4215</v>
      </c>
      <c r="B1747" s="2" t="s">
        <v>4215</v>
      </c>
      <c r="C1747" s="2" t="s">
        <v>36</v>
      </c>
      <c r="D1747" s="2" t="s">
        <v>37</v>
      </c>
      <c r="E1747" s="5" t="s">
        <v>246</v>
      </c>
      <c r="F1747" s="3" t="s">
        <v>247</v>
      </c>
      <c r="G1747" s="3" t="s">
        <v>21</v>
      </c>
      <c r="H1747" s="2" t="s">
        <v>22</v>
      </c>
      <c r="I1747" s="2" t="s">
        <v>4216</v>
      </c>
      <c r="J1747" s="3" t="str">
        <f>HYPERLINK("https://www.boe.es/gazeta/dias/1830/03/13/pdfs/GMD-1830-31.pdf#page=3","Abrir facsímil")</f>
        <v>Abrir facsímil</v>
      </c>
      <c r="K1747" s="3" t="s">
        <v>24</v>
      </c>
    </row>
    <row r="1748" spans="1:11" ht="42" customHeight="1">
      <c r="A1748" s="2" t="s">
        <v>4217</v>
      </c>
      <c r="B1748" s="2" t="s">
        <v>4218</v>
      </c>
      <c r="C1748" s="2" t="s">
        <v>17</v>
      </c>
      <c r="D1748" s="2" t="s">
        <v>18</v>
      </c>
      <c r="E1748" s="5" t="s">
        <v>191</v>
      </c>
      <c r="F1748" s="3" t="s">
        <v>192</v>
      </c>
      <c r="G1748" s="3" t="s">
        <v>30</v>
      </c>
      <c r="H1748" s="2" t="s">
        <v>22</v>
      </c>
      <c r="I1748" s="2" t="s">
        <v>4219</v>
      </c>
      <c r="J1748" s="3" t="str">
        <f>HYPERLINK("https://www.boe.es/gazeta/dias/1830/01/21/pdfs/GMD-1830-9.pdf#page=2","Abrir facsímil")</f>
        <v>Abrir facsímil</v>
      </c>
      <c r="K1748" s="3" t="s">
        <v>24</v>
      </c>
    </row>
    <row r="1749" spans="1:11" ht="42" customHeight="1">
      <c r="A1749" s="2" t="s">
        <v>4220</v>
      </c>
      <c r="B1749" s="2" t="s">
        <v>4221</v>
      </c>
      <c r="C1749" s="2" t="s">
        <v>36</v>
      </c>
      <c r="D1749" s="2" t="s">
        <v>37</v>
      </c>
      <c r="E1749" s="5" t="s">
        <v>191</v>
      </c>
      <c r="F1749" s="3" t="s">
        <v>192</v>
      </c>
      <c r="G1749" s="3" t="s">
        <v>30</v>
      </c>
      <c r="H1749" s="2" t="s">
        <v>22</v>
      </c>
      <c r="I1749" s="2" t="s">
        <v>4222</v>
      </c>
      <c r="J1749" s="3" t="str">
        <f>HYPERLINK("https://www.boe.es/gazeta/dias/1830/01/21/pdfs/GMD-1830-9.pdf#page=2","Abrir facsímil")</f>
        <v>Abrir facsímil</v>
      </c>
      <c r="K1749" s="3" t="s">
        <v>24</v>
      </c>
    </row>
    <row r="1750" spans="1:11" ht="42" customHeight="1">
      <c r="A1750" s="2" t="s">
        <v>4223</v>
      </c>
      <c r="B1750" s="2" t="s">
        <v>4224</v>
      </c>
      <c r="C1750" s="2" t="s">
        <v>109</v>
      </c>
      <c r="D1750" s="2" t="s">
        <v>18</v>
      </c>
      <c r="E1750" s="5" t="s">
        <v>45</v>
      </c>
      <c r="F1750" s="3" t="s">
        <v>46</v>
      </c>
      <c r="G1750" s="3" t="s">
        <v>21</v>
      </c>
      <c r="H1750" s="2" t="s">
        <v>22</v>
      </c>
      <c r="I1750" s="2" t="s">
        <v>4225</v>
      </c>
      <c r="J1750" s="3" t="str">
        <f>HYPERLINK("https://www.boe.es/gazeta/dias/1830/01/05/pdfs/GMD-1830-2.pdf#page=3","Abrir facsímil")</f>
        <v>Abrir facsímil</v>
      </c>
      <c r="K1750" s="3" t="s">
        <v>24</v>
      </c>
    </row>
    <row r="1751" spans="1:11" ht="42" customHeight="1">
      <c r="A1751" s="2" t="s">
        <v>4226</v>
      </c>
      <c r="B1751" s="2" t="s">
        <v>4226</v>
      </c>
      <c r="C1751" s="2" t="s">
        <v>36</v>
      </c>
      <c r="D1751" s="2" t="s">
        <v>37</v>
      </c>
      <c r="E1751" s="5" t="s">
        <v>502</v>
      </c>
      <c r="F1751" s="3" t="s">
        <v>503</v>
      </c>
      <c r="G1751" s="3" t="s">
        <v>21</v>
      </c>
      <c r="H1751" s="2" t="s">
        <v>22</v>
      </c>
      <c r="I1751" s="2" t="s">
        <v>4227</v>
      </c>
      <c r="J1751" s="3" t="str">
        <f>HYPERLINK("https://www.boe.es/gazeta/dias/1830/09/18/pdfs/GMD-1830-113.pdf#page=3","Abrir facsímil")</f>
        <v>Abrir facsímil</v>
      </c>
      <c r="K1751" s="3" t="s">
        <v>24</v>
      </c>
    </row>
    <row r="1752" spans="1:11" ht="42" customHeight="1">
      <c r="A1752" s="2" t="s">
        <v>4228</v>
      </c>
      <c r="B1752" s="2" t="s">
        <v>4229</v>
      </c>
      <c r="C1752" s="2" t="s">
        <v>36</v>
      </c>
      <c r="D1752" s="2" t="s">
        <v>37</v>
      </c>
      <c r="E1752" s="5" t="s">
        <v>502</v>
      </c>
      <c r="F1752" s="3" t="s">
        <v>503</v>
      </c>
      <c r="G1752" s="3" t="s">
        <v>21</v>
      </c>
      <c r="H1752" s="2" t="s">
        <v>22</v>
      </c>
      <c r="I1752" s="2" t="s">
        <v>4230</v>
      </c>
      <c r="J1752" s="3" t="str">
        <f>HYPERLINK("https://www.boe.es/gazeta/dias/1830/09/18/pdfs/GMD-1830-113.pdf#page=3","Abrir facsímil")</f>
        <v>Abrir facsímil</v>
      </c>
      <c r="K1752" s="3" t="s">
        <v>24</v>
      </c>
    </row>
    <row r="1753" spans="1:11" ht="42" customHeight="1">
      <c r="A1753" s="2" t="s">
        <v>4231</v>
      </c>
      <c r="B1753" s="2" t="s">
        <v>4232</v>
      </c>
      <c r="C1753" s="2" t="s">
        <v>36</v>
      </c>
      <c r="D1753" s="2" t="s">
        <v>37</v>
      </c>
      <c r="E1753" s="5" t="s">
        <v>1476</v>
      </c>
      <c r="F1753" s="3" t="s">
        <v>1477</v>
      </c>
      <c r="G1753" s="3" t="s">
        <v>90</v>
      </c>
      <c r="H1753" s="2" t="s">
        <v>22</v>
      </c>
      <c r="I1753" s="2" t="s">
        <v>4233</v>
      </c>
      <c r="J1753" s="3" t="str">
        <f>HYPERLINK("https://www.boe.es/gazeta/dias/1830/07/08/pdfs/GMD-1830-82.pdf#page=4","Abrir facsímil")</f>
        <v>Abrir facsímil</v>
      </c>
      <c r="K1753" s="3" t="s">
        <v>24</v>
      </c>
    </row>
    <row r="1754" spans="1:11" ht="42" customHeight="1">
      <c r="A1754" s="2" t="s">
        <v>4234</v>
      </c>
      <c r="B1754" s="2" t="s">
        <v>4235</v>
      </c>
      <c r="C1754" s="2" t="s">
        <v>36</v>
      </c>
      <c r="D1754" s="2" t="s">
        <v>37</v>
      </c>
      <c r="E1754" s="5" t="s">
        <v>687</v>
      </c>
      <c r="F1754" s="3" t="s">
        <v>688</v>
      </c>
      <c r="G1754" s="3" t="s">
        <v>21</v>
      </c>
      <c r="H1754" s="2" t="s">
        <v>22</v>
      </c>
      <c r="I1754" s="2" t="s">
        <v>4236</v>
      </c>
      <c r="J1754" s="3" t="str">
        <f>HYPERLINK("https://www.boe.es/gazeta/dias/1830/06/10/pdfs/GMD-1830-70.pdf#page=3","Abrir facsímil")</f>
        <v>Abrir facsímil</v>
      </c>
      <c r="K1754" s="3" t="s">
        <v>24</v>
      </c>
    </row>
    <row r="1755" spans="1:11" ht="42" customHeight="1">
      <c r="A1755" s="2" t="s">
        <v>4237</v>
      </c>
      <c r="B1755" s="2" t="s">
        <v>4238</v>
      </c>
      <c r="C1755" s="2" t="s">
        <v>17</v>
      </c>
      <c r="D1755" s="2" t="s">
        <v>18</v>
      </c>
      <c r="E1755" s="5" t="s">
        <v>263</v>
      </c>
      <c r="F1755" s="3" t="s">
        <v>264</v>
      </c>
      <c r="G1755" s="3" t="s">
        <v>90</v>
      </c>
      <c r="H1755" s="2" t="s">
        <v>22</v>
      </c>
      <c r="I1755" s="2" t="s">
        <v>4239</v>
      </c>
      <c r="J1755" s="3" t="str">
        <f>HYPERLINK("https://www.boe.es/gazeta/dias/1830/07/03/pdfs/GMD-1830-80.pdf#page=4","Abrir facsímil")</f>
        <v>Abrir facsímil</v>
      </c>
      <c r="K1755" s="3" t="s">
        <v>24</v>
      </c>
    </row>
    <row r="1756" spans="1:11" ht="42" customHeight="1">
      <c r="A1756" s="2" t="s">
        <v>4240</v>
      </c>
      <c r="B1756" s="2" t="s">
        <v>4241</v>
      </c>
      <c r="C1756" s="2" t="s">
        <v>43</v>
      </c>
      <c r="D1756" s="2" t="s">
        <v>44</v>
      </c>
      <c r="E1756" s="5" t="s">
        <v>133</v>
      </c>
      <c r="F1756" s="3" t="s">
        <v>134</v>
      </c>
      <c r="G1756" s="3" t="s">
        <v>52</v>
      </c>
      <c r="H1756" s="2" t="s">
        <v>22</v>
      </c>
      <c r="I1756" s="2" t="s">
        <v>4242</v>
      </c>
      <c r="J1756" s="3" t="str">
        <f>HYPERLINK("https://www.boe.es/gazeta/dias/1830/10/19/pdfs/GMD-1830-126.pdf#page=1","Abrir facsímil")</f>
        <v>Abrir facsímil</v>
      </c>
      <c r="K1756" s="3" t="s">
        <v>24</v>
      </c>
    </row>
    <row r="1757" spans="1:11" ht="42" customHeight="1">
      <c r="A1757" s="2" t="s">
        <v>4243</v>
      </c>
      <c r="B1757" s="2" t="s">
        <v>4244</v>
      </c>
      <c r="C1757" s="2" t="s">
        <v>17</v>
      </c>
      <c r="D1757" s="2" t="s">
        <v>18</v>
      </c>
      <c r="E1757" s="5" t="s">
        <v>256</v>
      </c>
      <c r="F1757" s="3" t="s">
        <v>257</v>
      </c>
      <c r="G1757" s="3" t="s">
        <v>90</v>
      </c>
      <c r="H1757" s="2" t="s">
        <v>22</v>
      </c>
      <c r="I1757" s="2" t="s">
        <v>4245</v>
      </c>
      <c r="J1757" s="3" t="str">
        <f>HYPERLINK("https://www.boe.es/gazeta/dias/1830/08/07/pdfs/GMD-1830-95.pdf#page=4","Abrir facsímil")</f>
        <v>Abrir facsímil</v>
      </c>
      <c r="K1757" s="3" t="s">
        <v>24</v>
      </c>
    </row>
    <row r="1758" spans="1:11" ht="42" customHeight="1">
      <c r="A1758" s="2" t="s">
        <v>4246</v>
      </c>
      <c r="B1758" s="2" t="s">
        <v>4246</v>
      </c>
      <c r="C1758" s="2" t="s">
        <v>36</v>
      </c>
      <c r="D1758" s="2" t="s">
        <v>37</v>
      </c>
      <c r="E1758" s="5" t="s">
        <v>299</v>
      </c>
      <c r="F1758" s="3" t="s">
        <v>300</v>
      </c>
      <c r="G1758" s="3" t="s">
        <v>301</v>
      </c>
      <c r="H1758" s="2" t="s">
        <v>22</v>
      </c>
      <c r="I1758" s="2" t="s">
        <v>4247</v>
      </c>
      <c r="J1758" s="3" t="str">
        <f>HYPERLINK("https://www.boe.es/gazeta/dias/1830/02/13/pdfs/GMD-1830-19.pdf#page=3","Abrir facsímil")</f>
        <v>Abrir facsímil</v>
      </c>
      <c r="K1758" s="3" t="s">
        <v>24</v>
      </c>
    </row>
    <row r="1759" spans="1:11" ht="42" customHeight="1">
      <c r="A1759" s="2" t="s">
        <v>4248</v>
      </c>
      <c r="B1759" s="2" t="s">
        <v>4249</v>
      </c>
      <c r="C1759" s="2" t="s">
        <v>68</v>
      </c>
      <c r="D1759" s="2" t="s">
        <v>18</v>
      </c>
      <c r="E1759" s="5" t="s">
        <v>348</v>
      </c>
      <c r="F1759" s="3" t="s">
        <v>349</v>
      </c>
      <c r="G1759" s="3" t="s">
        <v>90</v>
      </c>
      <c r="H1759" s="2" t="s">
        <v>22</v>
      </c>
      <c r="I1759" s="2" t="s">
        <v>4250</v>
      </c>
      <c r="J1759" s="3" t="str">
        <f>HYPERLINK("https://www.boe.es/gazeta/dias/1830/01/30/pdfs/GMD-1830-13.pdf#page=4","Abrir facsímil")</f>
        <v>Abrir facsímil</v>
      </c>
      <c r="K1759" s="3" t="s">
        <v>24</v>
      </c>
    </row>
    <row r="1760" spans="1:11" ht="42" customHeight="1">
      <c r="A1760" s="2" t="s">
        <v>4251</v>
      </c>
      <c r="B1760" s="2" t="s">
        <v>4252</v>
      </c>
      <c r="C1760" s="2" t="s">
        <v>36</v>
      </c>
      <c r="D1760" s="2" t="s">
        <v>37</v>
      </c>
      <c r="E1760" s="5" t="s">
        <v>1242</v>
      </c>
      <c r="F1760" s="3" t="s">
        <v>1243</v>
      </c>
      <c r="G1760" s="3" t="s">
        <v>90</v>
      </c>
      <c r="H1760" s="2" t="s">
        <v>31</v>
      </c>
      <c r="I1760" s="2" t="s">
        <v>4253</v>
      </c>
      <c r="J1760" s="3" t="str">
        <f>HYPERLINK("https://www.boe.es/gazeta/dias/1830/05/20/pdfs/GMD-1830-61.pdf#page=4","Abrir facsímil")</f>
        <v>Abrir facsímil</v>
      </c>
      <c r="K1760" s="3" t="s">
        <v>33</v>
      </c>
    </row>
    <row r="1761" spans="1:11" ht="42" customHeight="1">
      <c r="A1761" s="2" t="s">
        <v>4254</v>
      </c>
      <c r="B1761" s="2" t="s">
        <v>4255</v>
      </c>
      <c r="C1761" s="2" t="s">
        <v>17</v>
      </c>
      <c r="D1761" s="2" t="s">
        <v>18</v>
      </c>
      <c r="E1761" s="5" t="s">
        <v>1195</v>
      </c>
      <c r="F1761" s="3" t="s">
        <v>1196</v>
      </c>
      <c r="G1761" s="3" t="s">
        <v>90</v>
      </c>
      <c r="H1761" s="2" t="s">
        <v>22</v>
      </c>
      <c r="I1761" s="2" t="s">
        <v>4256</v>
      </c>
      <c r="J1761" s="3" t="str">
        <f>HYPERLINK("https://www.boe.es/gazeta/dias/1830/02/06/pdfs/GMD-1830-16.pdf#page=4","Abrir facsímil")</f>
        <v>Abrir facsímil</v>
      </c>
      <c r="K1761" s="3" t="s">
        <v>24</v>
      </c>
    </row>
    <row r="1762" spans="1:11" ht="42" customHeight="1">
      <c r="A1762" s="2" t="s">
        <v>4257</v>
      </c>
      <c r="B1762" s="2" t="s">
        <v>4258</v>
      </c>
      <c r="C1762" s="2" t="s">
        <v>17</v>
      </c>
      <c r="D1762" s="2" t="s">
        <v>18</v>
      </c>
      <c r="E1762" s="5" t="s">
        <v>524</v>
      </c>
      <c r="F1762" s="3" t="s">
        <v>525</v>
      </c>
      <c r="G1762" s="3" t="s">
        <v>90</v>
      </c>
      <c r="H1762" s="2" t="s">
        <v>22</v>
      </c>
      <c r="I1762" s="2" t="s">
        <v>4259</v>
      </c>
      <c r="J1762" s="3" t="str">
        <f>HYPERLINK("https://www.boe.es/gazeta/dias/1830/05/06/pdfs/GMD-1830-54.pdf#page=4","Abrir facsímil")</f>
        <v>Abrir facsímil</v>
      </c>
      <c r="K1762" s="3" t="s">
        <v>24</v>
      </c>
    </row>
    <row r="1763" spans="1:11" ht="42" customHeight="1">
      <c r="A1763" s="2" t="s">
        <v>4260</v>
      </c>
      <c r="B1763" s="2" t="s">
        <v>4261</v>
      </c>
      <c r="C1763" s="2" t="s">
        <v>17</v>
      </c>
      <c r="D1763" s="2" t="s">
        <v>18</v>
      </c>
      <c r="E1763" s="5" t="s">
        <v>305</v>
      </c>
      <c r="F1763" s="3" t="s">
        <v>306</v>
      </c>
      <c r="G1763" s="3" t="s">
        <v>52</v>
      </c>
      <c r="H1763" s="2" t="s">
        <v>22</v>
      </c>
      <c r="I1763" s="2" t="s">
        <v>4262</v>
      </c>
      <c r="J1763" s="3" t="str">
        <f>HYPERLINK("https://www.boe.es/gazeta/dias/1830/04/24/pdfs/GMD-1830-49.pdf#page=1","Abrir facsímil")</f>
        <v>Abrir facsímil</v>
      </c>
      <c r="K1763" s="3" t="s">
        <v>24</v>
      </c>
    </row>
    <row r="1764" spans="1:11" ht="42" customHeight="1">
      <c r="A1764" s="2" t="s">
        <v>4263</v>
      </c>
      <c r="B1764" s="2" t="s">
        <v>4264</v>
      </c>
      <c r="C1764" s="2" t="s">
        <v>36</v>
      </c>
      <c r="D1764" s="2" t="s">
        <v>37</v>
      </c>
      <c r="E1764" s="5" t="s">
        <v>403</v>
      </c>
      <c r="F1764" s="3" t="s">
        <v>404</v>
      </c>
      <c r="G1764" s="3" t="s">
        <v>90</v>
      </c>
      <c r="H1764" s="2" t="s">
        <v>22</v>
      </c>
      <c r="I1764" s="2" t="s">
        <v>4265</v>
      </c>
      <c r="J1764" s="3" t="str">
        <f>HYPERLINK("https://www.boe.es/gazeta/dias/1830/07/15/pdfs/GMD-1830-85.pdf#page=4","Abrir facsímil")</f>
        <v>Abrir facsímil</v>
      </c>
      <c r="K1764" s="3" t="s">
        <v>24</v>
      </c>
    </row>
    <row r="1765" spans="1:11" ht="42" customHeight="1">
      <c r="A1765" s="2" t="s">
        <v>4266</v>
      </c>
      <c r="B1765" s="2" t="s">
        <v>4267</v>
      </c>
      <c r="C1765" s="2" t="s">
        <v>36</v>
      </c>
      <c r="D1765" s="2" t="s">
        <v>37</v>
      </c>
      <c r="E1765" s="5" t="s">
        <v>502</v>
      </c>
      <c r="F1765" s="3" t="s">
        <v>503</v>
      </c>
      <c r="G1765" s="3" t="s">
        <v>21</v>
      </c>
      <c r="H1765" s="2" t="s">
        <v>22</v>
      </c>
      <c r="I1765" s="2" t="s">
        <v>4268</v>
      </c>
      <c r="J1765" s="3" t="str">
        <f>HYPERLINK("https://www.boe.es/gazeta/dias/1830/09/18/pdfs/GMD-1830-113.pdf#page=3","Abrir facsímil")</f>
        <v>Abrir facsímil</v>
      </c>
      <c r="K1765" s="3" t="s">
        <v>24</v>
      </c>
    </row>
    <row r="1766" spans="1:11" ht="42" customHeight="1">
      <c r="A1766" s="2" t="s">
        <v>4269</v>
      </c>
      <c r="B1766" s="2" t="s">
        <v>4270</v>
      </c>
      <c r="C1766" s="2" t="s">
        <v>36</v>
      </c>
      <c r="D1766" s="2" t="s">
        <v>37</v>
      </c>
      <c r="E1766" s="5" t="s">
        <v>733</v>
      </c>
      <c r="F1766" s="3" t="s">
        <v>734</v>
      </c>
      <c r="G1766" s="3" t="s">
        <v>52</v>
      </c>
      <c r="H1766" s="2" t="s">
        <v>22</v>
      </c>
      <c r="I1766" s="2" t="s">
        <v>4271</v>
      </c>
      <c r="J1766" s="3" t="str">
        <f>HYPERLINK("https://www.boe.es/gazeta/dias/1830/10/30/pdfs/GMD-1830-131.pdf#page=1","Abrir facsímil")</f>
        <v>Abrir facsímil</v>
      </c>
      <c r="K1766" s="3" t="s">
        <v>24</v>
      </c>
    </row>
    <row r="1767" spans="1:11" ht="42" customHeight="1">
      <c r="A1767" s="2" t="s">
        <v>4272</v>
      </c>
      <c r="B1767" s="2" t="s">
        <v>4272</v>
      </c>
      <c r="C1767" s="2" t="s">
        <v>43</v>
      </c>
      <c r="D1767" s="2" t="s">
        <v>44</v>
      </c>
      <c r="E1767" s="5" t="s">
        <v>88</v>
      </c>
      <c r="F1767" s="3" t="s">
        <v>89</v>
      </c>
      <c r="G1767" s="3" t="s">
        <v>90</v>
      </c>
      <c r="H1767" s="2" t="s">
        <v>22</v>
      </c>
      <c r="I1767" s="2" t="s">
        <v>4273</v>
      </c>
      <c r="J1767" s="3" t="str">
        <f>HYPERLINK("https://www.boe.es/gazeta/dias/1830/04/01/pdfs/GMD-1830-39.pdf#page=4","Abrir facsímil")</f>
        <v>Abrir facsímil</v>
      </c>
      <c r="K1767" s="3" t="s">
        <v>24</v>
      </c>
    </row>
    <row r="1768" spans="1:11" ht="42" customHeight="1">
      <c r="A1768" s="2" t="s">
        <v>4274</v>
      </c>
      <c r="B1768" s="2" t="s">
        <v>4274</v>
      </c>
      <c r="C1768" s="2" t="s">
        <v>36</v>
      </c>
      <c r="D1768" s="2" t="s">
        <v>37</v>
      </c>
      <c r="E1768" s="5" t="s">
        <v>487</v>
      </c>
      <c r="F1768" s="3" t="s">
        <v>488</v>
      </c>
      <c r="G1768" s="3" t="s">
        <v>90</v>
      </c>
      <c r="H1768" s="2" t="s">
        <v>22</v>
      </c>
      <c r="I1768" s="2" t="s">
        <v>4275</v>
      </c>
      <c r="J1768" s="3" t="str">
        <f>HYPERLINK("https://www.boe.es/gazeta/dias/1830/03/18/pdfs/GMD-1830-33.pdf#page=4","Abrir facsímil")</f>
        <v>Abrir facsímil</v>
      </c>
      <c r="K1768" s="3" t="s">
        <v>24</v>
      </c>
    </row>
    <row r="1769" spans="1:11" ht="42" customHeight="1">
      <c r="A1769" s="2" t="s">
        <v>4276</v>
      </c>
      <c r="B1769" s="2" t="s">
        <v>4276</v>
      </c>
      <c r="C1769" s="2" t="s">
        <v>43</v>
      </c>
      <c r="D1769" s="2" t="s">
        <v>44</v>
      </c>
      <c r="E1769" s="5" t="s">
        <v>396</v>
      </c>
      <c r="F1769" s="3" t="s">
        <v>397</v>
      </c>
      <c r="G1769" s="3" t="s">
        <v>21</v>
      </c>
      <c r="H1769" s="2" t="s">
        <v>22</v>
      </c>
      <c r="I1769" s="2" t="s">
        <v>4277</v>
      </c>
      <c r="J1769" s="3" t="str">
        <f>HYPERLINK("https://www.boe.es/gazeta/dias/1830/12/14/pdfs/GMD-1830-152.pdf#page=3","Abrir facsímil")</f>
        <v>Abrir facsímil</v>
      </c>
      <c r="K1769" s="3" t="s">
        <v>24</v>
      </c>
    </row>
    <row r="1770" spans="1:11" ht="42" customHeight="1">
      <c r="A1770" s="2" t="s">
        <v>4278</v>
      </c>
      <c r="B1770" s="2" t="s">
        <v>4279</v>
      </c>
      <c r="C1770" s="2" t="s">
        <v>84</v>
      </c>
      <c r="D1770" s="2" t="s">
        <v>18</v>
      </c>
      <c r="E1770" s="5" t="s">
        <v>772</v>
      </c>
      <c r="F1770" s="3" t="s">
        <v>773</v>
      </c>
      <c r="G1770" s="3" t="s">
        <v>90</v>
      </c>
      <c r="H1770" s="2" t="s">
        <v>22</v>
      </c>
      <c r="I1770" s="2" t="s">
        <v>4280</v>
      </c>
      <c r="J1770" s="3" t="str">
        <f>HYPERLINK("https://www.boe.es/gazeta/dias/1830/12/25/pdfs/GMD-1830-157.pdf#page=4","Abrir facsímil")</f>
        <v>Abrir facsímil</v>
      </c>
      <c r="K1770" s="3" t="s">
        <v>24</v>
      </c>
    </row>
    <row r="1771" spans="1:11" ht="42" customHeight="1">
      <c r="A1771" s="2" t="s">
        <v>4281</v>
      </c>
      <c r="B1771" s="2" t="s">
        <v>4281</v>
      </c>
      <c r="C1771" s="2" t="s">
        <v>36</v>
      </c>
      <c r="D1771" s="2" t="s">
        <v>37</v>
      </c>
      <c r="E1771" s="5" t="s">
        <v>446</v>
      </c>
      <c r="F1771" s="3" t="s">
        <v>447</v>
      </c>
      <c r="G1771" s="3" t="s">
        <v>90</v>
      </c>
      <c r="H1771" s="2" t="s">
        <v>22</v>
      </c>
      <c r="I1771" s="2" t="s">
        <v>4282</v>
      </c>
      <c r="J1771" s="3" t="str">
        <f>HYPERLINK("https://www.boe.es/gazeta/dias/1830/09/21/pdfs/GMD-1830-114.pdf#page=4","Abrir facsímil")</f>
        <v>Abrir facsímil</v>
      </c>
      <c r="K1771" s="3" t="s">
        <v>24</v>
      </c>
    </row>
    <row r="1772" spans="1:11" ht="42" customHeight="1">
      <c r="A1772" s="2" t="s">
        <v>4283</v>
      </c>
      <c r="B1772" s="2" t="s">
        <v>4284</v>
      </c>
      <c r="C1772" s="2" t="s">
        <v>36</v>
      </c>
      <c r="D1772" s="2" t="s">
        <v>37</v>
      </c>
      <c r="E1772" s="5" t="s">
        <v>133</v>
      </c>
      <c r="F1772" s="3" t="s">
        <v>134</v>
      </c>
      <c r="G1772" s="3" t="s">
        <v>90</v>
      </c>
      <c r="H1772" s="2" t="s">
        <v>31</v>
      </c>
      <c r="I1772" s="2" t="s">
        <v>4285</v>
      </c>
      <c r="J1772" s="3" t="str">
        <f>HYPERLINK("https://www.boe.es/gazeta/dias/1830/10/19/pdfs/GMD-1830-126.pdf#page=4","Abrir facsímil")</f>
        <v>Abrir facsímil</v>
      </c>
      <c r="K1772" s="3" t="s">
        <v>33</v>
      </c>
    </row>
    <row r="1773" spans="1:11" ht="42" customHeight="1">
      <c r="A1773" s="2" t="s">
        <v>4286</v>
      </c>
      <c r="B1773" s="2" t="s">
        <v>4286</v>
      </c>
      <c r="C1773" s="2" t="s">
        <v>17</v>
      </c>
      <c r="D1773" s="2" t="s">
        <v>18</v>
      </c>
      <c r="E1773" s="5" t="s">
        <v>1944</v>
      </c>
      <c r="F1773" s="3" t="s">
        <v>1945</v>
      </c>
      <c r="G1773" s="3" t="s">
        <v>30</v>
      </c>
      <c r="H1773" s="2" t="s">
        <v>22</v>
      </c>
      <c r="I1773" s="2" t="s">
        <v>4287</v>
      </c>
      <c r="J1773" s="3" t="str">
        <f>HYPERLINK("https://www.boe.es/gazeta/dias/1830/05/22/pdfs/GMD-1830-62.pdf#page=2","Abrir facsímil")</f>
        <v>Abrir facsímil</v>
      </c>
      <c r="K1773" s="3" t="s">
        <v>24</v>
      </c>
    </row>
    <row r="1774" spans="1:11" ht="42" customHeight="1">
      <c r="A1774" s="2" t="s">
        <v>4288</v>
      </c>
      <c r="B1774" s="2" t="s">
        <v>4289</v>
      </c>
      <c r="C1774" s="2" t="s">
        <v>43</v>
      </c>
      <c r="D1774" s="2" t="s">
        <v>44</v>
      </c>
      <c r="E1774" s="5" t="s">
        <v>426</v>
      </c>
      <c r="F1774" s="3" t="s">
        <v>427</v>
      </c>
      <c r="G1774" s="3" t="s">
        <v>21</v>
      </c>
      <c r="H1774" s="2" t="s">
        <v>31</v>
      </c>
      <c r="I1774" s="2" t="s">
        <v>4290</v>
      </c>
      <c r="J1774" s="3" t="str">
        <f>HYPERLINK("https://www.boe.es/gazeta/dias/1830/10/21/pdfs/GMD-1830-127.pdf#page=3","Abrir facsímil")</f>
        <v>Abrir facsímil</v>
      </c>
      <c r="K1774" s="3" t="s">
        <v>33</v>
      </c>
    </row>
    <row r="1775" spans="1:11" ht="42" customHeight="1">
      <c r="A1775" s="2" t="s">
        <v>4291</v>
      </c>
      <c r="B1775" s="2" t="s">
        <v>4292</v>
      </c>
      <c r="C1775" s="2" t="s">
        <v>27</v>
      </c>
      <c r="D1775" s="2" t="s">
        <v>18</v>
      </c>
      <c r="E1775" s="5" t="s">
        <v>947</v>
      </c>
      <c r="F1775" s="3" t="s">
        <v>948</v>
      </c>
      <c r="G1775" s="3" t="s">
        <v>90</v>
      </c>
      <c r="H1775" s="2" t="s">
        <v>22</v>
      </c>
      <c r="I1775" s="2" t="s">
        <v>4293</v>
      </c>
      <c r="J1775" s="3" t="str">
        <f>HYPERLINK("https://www.boe.es/gazeta/dias/1830/11/25/pdfs/GMD-1830-144.pdf#page=4","Abrir facsímil")</f>
        <v>Abrir facsímil</v>
      </c>
      <c r="K1775" s="3" t="s">
        <v>24</v>
      </c>
    </row>
    <row r="1776" spans="1:11" ht="42" customHeight="1">
      <c r="A1776" s="2" t="s">
        <v>4294</v>
      </c>
      <c r="B1776" s="2" t="s">
        <v>4295</v>
      </c>
      <c r="C1776" s="2" t="s">
        <v>27</v>
      </c>
      <c r="D1776" s="2" t="s">
        <v>18</v>
      </c>
      <c r="E1776" s="5" t="s">
        <v>185</v>
      </c>
      <c r="F1776" s="3" t="s">
        <v>186</v>
      </c>
      <c r="G1776" s="3" t="s">
        <v>206</v>
      </c>
      <c r="H1776" s="2" t="s">
        <v>22</v>
      </c>
      <c r="I1776" s="2" t="s">
        <v>4296</v>
      </c>
      <c r="J1776" s="3" t="str">
        <f>HYPERLINK("https://www.boe.es/gazeta/dias/1830/01/12/pdfs/GMD-1830-5.pdf#page=4","Abrir facsímil")</f>
        <v>Abrir facsímil</v>
      </c>
      <c r="K1776" s="3" t="s">
        <v>24</v>
      </c>
    </row>
    <row r="1777" spans="1:11" ht="42" customHeight="1">
      <c r="A1777" s="2" t="s">
        <v>4297</v>
      </c>
      <c r="B1777" s="2" t="s">
        <v>4297</v>
      </c>
      <c r="C1777" s="2" t="s">
        <v>68</v>
      </c>
      <c r="D1777" s="2" t="s">
        <v>18</v>
      </c>
      <c r="E1777" s="5" t="s">
        <v>224</v>
      </c>
      <c r="F1777" s="3" t="s">
        <v>225</v>
      </c>
      <c r="G1777" s="3" t="s">
        <v>52</v>
      </c>
      <c r="H1777" s="2" t="s">
        <v>22</v>
      </c>
      <c r="I1777" s="2" t="s">
        <v>4298</v>
      </c>
      <c r="J1777" s="3" t="str">
        <f>HYPERLINK("https://www.boe.es/gazeta/dias/1830/03/04/pdfs/GMD-1830-27.pdf#page=1","Abrir facsímil")</f>
        <v>Abrir facsímil</v>
      </c>
      <c r="K1777" s="3" t="s">
        <v>24</v>
      </c>
    </row>
    <row r="1778" spans="1:11" ht="42" customHeight="1">
      <c r="A1778" s="2" t="s">
        <v>4297</v>
      </c>
      <c r="B1778" s="2" t="s">
        <v>4297</v>
      </c>
      <c r="C1778" s="2" t="s">
        <v>36</v>
      </c>
      <c r="D1778" s="2" t="s">
        <v>37</v>
      </c>
      <c r="E1778" s="5" t="s">
        <v>81</v>
      </c>
      <c r="F1778" s="3" t="s">
        <v>82</v>
      </c>
      <c r="G1778" s="3" t="s">
        <v>30</v>
      </c>
      <c r="H1778" s="2" t="s">
        <v>22</v>
      </c>
      <c r="I1778" s="2" t="s">
        <v>4299</v>
      </c>
      <c r="J1778" s="3" t="str">
        <f>HYPERLINK("https://www.boe.es/gazeta/dias/1830/03/16/pdfs/GMD-1830-32.pdf#page=2","Abrir facsímil")</f>
        <v>Abrir facsímil</v>
      </c>
      <c r="K1778" s="3" t="s">
        <v>24</v>
      </c>
    </row>
    <row r="1779" spans="1:11" ht="42" customHeight="1">
      <c r="A1779" s="2" t="s">
        <v>4297</v>
      </c>
      <c r="B1779" s="2" t="s">
        <v>4297</v>
      </c>
      <c r="C1779" s="2" t="s">
        <v>36</v>
      </c>
      <c r="D1779" s="2" t="s">
        <v>37</v>
      </c>
      <c r="E1779" s="5" t="s">
        <v>436</v>
      </c>
      <c r="F1779" s="3" t="s">
        <v>437</v>
      </c>
      <c r="G1779" s="3" t="s">
        <v>21</v>
      </c>
      <c r="H1779" s="2" t="s">
        <v>22</v>
      </c>
      <c r="I1779" s="2" t="s">
        <v>4300</v>
      </c>
      <c r="J1779" s="3" t="str">
        <f>HYPERLINK("https://www.boe.es/gazeta/dias/1830/04/06/pdfs/GMD-1830-41.pdf#page=3","Abrir facsímil")</f>
        <v>Abrir facsímil</v>
      </c>
      <c r="K1779" s="3" t="s">
        <v>24</v>
      </c>
    </row>
    <row r="1780" spans="1:11" ht="42" customHeight="1">
      <c r="A1780" s="2" t="s">
        <v>4297</v>
      </c>
      <c r="B1780" s="2" t="s">
        <v>4297</v>
      </c>
      <c r="C1780" s="2" t="s">
        <v>36</v>
      </c>
      <c r="D1780" s="2" t="s">
        <v>37</v>
      </c>
      <c r="E1780" s="5" t="s">
        <v>1476</v>
      </c>
      <c r="F1780" s="3" t="s">
        <v>1477</v>
      </c>
      <c r="G1780" s="3" t="s">
        <v>90</v>
      </c>
      <c r="H1780" s="2" t="s">
        <v>22</v>
      </c>
      <c r="I1780" s="2" t="s">
        <v>4301</v>
      </c>
      <c r="J1780" s="3" t="str">
        <f>HYPERLINK("https://www.boe.es/gazeta/dias/1830/07/08/pdfs/GMD-1830-82.pdf#page=4","Abrir facsímil")</f>
        <v>Abrir facsímil</v>
      </c>
      <c r="K1780" s="3" t="s">
        <v>24</v>
      </c>
    </row>
    <row r="1781" spans="1:11" ht="42" customHeight="1">
      <c r="A1781" s="2" t="s">
        <v>4297</v>
      </c>
      <c r="B1781" s="2" t="s">
        <v>4297</v>
      </c>
      <c r="C1781" s="2" t="s">
        <v>43</v>
      </c>
      <c r="D1781" s="2" t="s">
        <v>44</v>
      </c>
      <c r="E1781" s="5" t="s">
        <v>2457</v>
      </c>
      <c r="F1781" s="3" t="s">
        <v>2458</v>
      </c>
      <c r="G1781" s="3" t="s">
        <v>52</v>
      </c>
      <c r="H1781" s="2" t="s">
        <v>22</v>
      </c>
      <c r="I1781" s="2" t="s">
        <v>4302</v>
      </c>
      <c r="J1781" s="3" t="str">
        <f>HYPERLINK("https://www.boe.es/gazeta/dias/1830/07/24/pdfs/GMD-1830-89.pdf#page=1","Abrir facsímil")</f>
        <v>Abrir facsímil</v>
      </c>
      <c r="K1781" s="3" t="s">
        <v>24</v>
      </c>
    </row>
    <row r="1782" spans="1:11" ht="42" customHeight="1">
      <c r="A1782" s="2" t="s">
        <v>4297</v>
      </c>
      <c r="B1782" s="2" t="s">
        <v>4297</v>
      </c>
      <c r="C1782" s="2" t="s">
        <v>17</v>
      </c>
      <c r="D1782" s="2" t="s">
        <v>18</v>
      </c>
      <c r="E1782" s="5" t="s">
        <v>64</v>
      </c>
      <c r="F1782" s="3" t="s">
        <v>65</v>
      </c>
      <c r="G1782" s="3" t="s">
        <v>30</v>
      </c>
      <c r="H1782" s="2" t="s">
        <v>22</v>
      </c>
      <c r="I1782" s="2" t="s">
        <v>4303</v>
      </c>
      <c r="J1782" s="3" t="str">
        <f>HYPERLINK("https://www.boe.es/gazeta/dias/1830/12/09/pdfs/GMD-1830-150.pdf#page=2","Abrir facsímil")</f>
        <v>Abrir facsímil</v>
      </c>
      <c r="K1782" s="3" t="s">
        <v>24</v>
      </c>
    </row>
    <row r="1783" spans="1:11" ht="42" customHeight="1">
      <c r="A1783" s="2" t="s">
        <v>4297</v>
      </c>
      <c r="B1783" s="2" t="s">
        <v>4297</v>
      </c>
      <c r="C1783" s="2" t="s">
        <v>36</v>
      </c>
      <c r="D1783" s="2" t="s">
        <v>37</v>
      </c>
      <c r="E1783" s="5" t="s">
        <v>64</v>
      </c>
      <c r="F1783" s="3" t="s">
        <v>65</v>
      </c>
      <c r="G1783" s="3" t="s">
        <v>21</v>
      </c>
      <c r="H1783" s="2" t="s">
        <v>22</v>
      </c>
      <c r="I1783" s="2" t="s">
        <v>4304</v>
      </c>
      <c r="J1783" s="3" t="str">
        <f>HYPERLINK("https://www.boe.es/gazeta/dias/1830/12/09/pdfs/GMD-1830-150.pdf#page=3","Abrir facsímil")</f>
        <v>Abrir facsímil</v>
      </c>
      <c r="K1783" s="3" t="s">
        <v>24</v>
      </c>
    </row>
    <row r="1784" spans="1:11" ht="42" customHeight="1">
      <c r="A1784" s="2" t="s">
        <v>4305</v>
      </c>
      <c r="B1784" s="2" t="s">
        <v>4306</v>
      </c>
      <c r="C1784" s="2" t="s">
        <v>36</v>
      </c>
      <c r="D1784" s="2" t="s">
        <v>37</v>
      </c>
      <c r="E1784" s="5" t="s">
        <v>4086</v>
      </c>
      <c r="F1784" s="3" t="s">
        <v>4087</v>
      </c>
      <c r="G1784" s="3" t="s">
        <v>30</v>
      </c>
      <c r="H1784" s="2" t="s">
        <v>31</v>
      </c>
      <c r="I1784" s="2" t="s">
        <v>4307</v>
      </c>
      <c r="J1784" s="3" t="str">
        <f>HYPERLINK("https://www.boe.es/gazeta/dias/1830/12/21/pdfs/GMD-1830-155.pdf#page=2","Abrir facsímil")</f>
        <v>Abrir facsímil</v>
      </c>
      <c r="K1784" s="3" t="s">
        <v>33</v>
      </c>
    </row>
    <row r="1785" spans="1:11" ht="42" customHeight="1">
      <c r="A1785" s="2" t="s">
        <v>4308</v>
      </c>
      <c r="B1785" s="2" t="s">
        <v>4309</v>
      </c>
      <c r="C1785" s="2" t="s">
        <v>27</v>
      </c>
      <c r="D1785" s="2" t="s">
        <v>18</v>
      </c>
      <c r="E1785" s="5" t="s">
        <v>396</v>
      </c>
      <c r="F1785" s="3" t="s">
        <v>397</v>
      </c>
      <c r="G1785" s="3" t="s">
        <v>52</v>
      </c>
      <c r="H1785" s="2" t="s">
        <v>31</v>
      </c>
      <c r="I1785" s="2" t="s">
        <v>4310</v>
      </c>
      <c r="J1785" s="3" t="str">
        <f>HYPERLINK("https://www.boe.es/gazeta/dias/1830/12/14/pdfs/GMD-1830-152.pdf#page=1","Abrir facsímil")</f>
        <v>Abrir facsímil</v>
      </c>
      <c r="K1785" s="3" t="s">
        <v>33</v>
      </c>
    </row>
    <row r="1786" spans="1:11" ht="42" customHeight="1">
      <c r="A1786" s="2" t="s">
        <v>4311</v>
      </c>
      <c r="B1786" s="2" t="s">
        <v>4311</v>
      </c>
      <c r="C1786" s="2" t="s">
        <v>17</v>
      </c>
      <c r="D1786" s="2" t="s">
        <v>18</v>
      </c>
      <c r="E1786" s="5" t="s">
        <v>364</v>
      </c>
      <c r="F1786" s="3" t="s">
        <v>365</v>
      </c>
      <c r="G1786" s="3" t="s">
        <v>21</v>
      </c>
      <c r="H1786" s="2" t="s">
        <v>22</v>
      </c>
      <c r="I1786" s="2" t="s">
        <v>4312</v>
      </c>
      <c r="J1786" s="3" t="str">
        <f>HYPERLINK("https://www.boe.es/gazeta/dias/1830/08/26/pdfs/GMD-1830-103.pdf#page=3","Abrir facsímil")</f>
        <v>Abrir facsímil</v>
      </c>
      <c r="K1786" s="3" t="s">
        <v>24</v>
      </c>
    </row>
    <row r="1787" spans="1:11" ht="42" customHeight="1">
      <c r="A1787" s="2" t="s">
        <v>4313</v>
      </c>
      <c r="B1787" s="2" t="s">
        <v>4313</v>
      </c>
      <c r="C1787" s="2" t="s">
        <v>36</v>
      </c>
      <c r="D1787" s="2" t="s">
        <v>37</v>
      </c>
      <c r="E1787" s="5" t="s">
        <v>708</v>
      </c>
      <c r="F1787" s="3" t="s">
        <v>709</v>
      </c>
      <c r="G1787" s="3" t="s">
        <v>52</v>
      </c>
      <c r="H1787" s="2" t="s">
        <v>22</v>
      </c>
      <c r="I1787" s="2" t="s">
        <v>4314</v>
      </c>
      <c r="J1787" s="3" t="str">
        <f>HYPERLINK("https://www.boe.es/gazeta/dias/1830/09/28/pdfs/GMD-1830-117.pdf#page=1","Abrir facsímil")</f>
        <v>Abrir facsímil</v>
      </c>
      <c r="K1787" s="3" t="s">
        <v>24</v>
      </c>
    </row>
    <row r="1788" spans="1:11" ht="42" customHeight="1">
      <c r="A1788" s="2" t="s">
        <v>4315</v>
      </c>
      <c r="B1788" s="2" t="s">
        <v>4315</v>
      </c>
      <c r="C1788" s="2" t="s">
        <v>36</v>
      </c>
      <c r="D1788" s="2" t="s">
        <v>37</v>
      </c>
      <c r="E1788" s="5" t="s">
        <v>733</v>
      </c>
      <c r="F1788" s="3" t="s">
        <v>734</v>
      </c>
      <c r="G1788" s="3" t="s">
        <v>30</v>
      </c>
      <c r="H1788" s="2" t="s">
        <v>22</v>
      </c>
      <c r="I1788" s="2" t="s">
        <v>4316</v>
      </c>
      <c r="J1788" s="3" t="str">
        <f>HYPERLINK("https://www.boe.es/gazeta/dias/1830/10/30/pdfs/GMD-1830-131.pdf#page=2","Abrir facsímil")</f>
        <v>Abrir facsímil</v>
      </c>
      <c r="K1788" s="3" t="s">
        <v>24</v>
      </c>
    </row>
    <row r="1789" spans="1:11" ht="42" customHeight="1">
      <c r="A1789" s="2" t="s">
        <v>4317</v>
      </c>
      <c r="B1789" s="2" t="s">
        <v>4318</v>
      </c>
      <c r="C1789" s="2" t="s">
        <v>36</v>
      </c>
      <c r="D1789" s="2" t="s">
        <v>37</v>
      </c>
      <c r="E1789" s="5" t="s">
        <v>446</v>
      </c>
      <c r="F1789" s="3" t="s">
        <v>447</v>
      </c>
      <c r="G1789" s="3" t="s">
        <v>90</v>
      </c>
      <c r="H1789" s="2" t="s">
        <v>31</v>
      </c>
      <c r="I1789" s="2" t="s">
        <v>4319</v>
      </c>
      <c r="J1789" s="3" t="str">
        <f>HYPERLINK("https://www.boe.es/gazeta/dias/1830/09/21/pdfs/GMD-1830-114.pdf#page=4","Abrir facsímil")</f>
        <v>Abrir facsímil</v>
      </c>
      <c r="K1789" s="3" t="s">
        <v>33</v>
      </c>
    </row>
    <row r="1790" spans="1:11" ht="42" customHeight="1">
      <c r="A1790" s="2" t="s">
        <v>4320</v>
      </c>
      <c r="B1790" s="2" t="s">
        <v>4320</v>
      </c>
      <c r="C1790" s="2" t="s">
        <v>43</v>
      </c>
      <c r="D1790" s="2" t="s">
        <v>44</v>
      </c>
      <c r="E1790" s="5" t="s">
        <v>1126</v>
      </c>
      <c r="F1790" s="3" t="s">
        <v>1127</v>
      </c>
      <c r="G1790" s="3" t="s">
        <v>30</v>
      </c>
      <c r="H1790" s="2" t="s">
        <v>22</v>
      </c>
      <c r="I1790" s="2" t="s">
        <v>4321</v>
      </c>
      <c r="J1790" s="3" t="str">
        <f>HYPERLINK("https://www.boe.es/gazeta/dias/1830/03/06/pdfs/GMD-1830-28.pdf#page=2","Abrir facsímil")</f>
        <v>Abrir facsímil</v>
      </c>
      <c r="K1790" s="3" t="s">
        <v>24</v>
      </c>
    </row>
    <row r="1791" spans="1:11" ht="42" customHeight="1">
      <c r="A1791" s="2" t="s">
        <v>4322</v>
      </c>
      <c r="B1791" s="2" t="s">
        <v>4323</v>
      </c>
      <c r="C1791" s="2" t="s">
        <v>109</v>
      </c>
      <c r="D1791" s="2" t="s">
        <v>18</v>
      </c>
      <c r="E1791" s="5" t="s">
        <v>149</v>
      </c>
      <c r="F1791" s="3" t="s">
        <v>150</v>
      </c>
      <c r="G1791" s="3" t="s">
        <v>90</v>
      </c>
      <c r="H1791" s="2" t="s">
        <v>22</v>
      </c>
      <c r="I1791" s="2" t="s">
        <v>4324</v>
      </c>
      <c r="J1791" s="3" t="str">
        <f>HYPERLINK("https://www.boe.es/gazeta/dias/1830/01/07/pdfs/GMD-1830-3.pdf#page=4","Abrir facsímil")</f>
        <v>Abrir facsímil</v>
      </c>
      <c r="K1791" s="3" t="s">
        <v>24</v>
      </c>
    </row>
    <row r="1792" spans="1:11" ht="42" customHeight="1">
      <c r="A1792" s="2" t="s">
        <v>4325</v>
      </c>
      <c r="B1792" s="2" t="s">
        <v>4326</v>
      </c>
      <c r="C1792" s="2" t="s">
        <v>84</v>
      </c>
      <c r="D1792" s="2" t="s">
        <v>18</v>
      </c>
      <c r="E1792" s="5" t="s">
        <v>969</v>
      </c>
      <c r="F1792" s="3" t="s">
        <v>970</v>
      </c>
      <c r="G1792" s="3" t="s">
        <v>21</v>
      </c>
      <c r="H1792" s="2" t="s">
        <v>22</v>
      </c>
      <c r="I1792" s="2" t="s">
        <v>4327</v>
      </c>
      <c r="J1792" s="3" t="str">
        <f>HYPERLINK("https://www.boe.es/gazeta/dias/1830/10/12/pdfs/GMD-1830-123.pdf#page=3","Abrir facsímil")</f>
        <v>Abrir facsímil</v>
      </c>
      <c r="K1792" s="3" t="s">
        <v>24</v>
      </c>
    </row>
    <row r="1793" spans="1:11" ht="42" customHeight="1">
      <c r="A1793" s="2" t="s">
        <v>4328</v>
      </c>
      <c r="B1793" s="2" t="s">
        <v>4329</v>
      </c>
      <c r="C1793" s="2" t="s">
        <v>109</v>
      </c>
      <c r="D1793" s="2" t="s">
        <v>18</v>
      </c>
      <c r="E1793" s="5" t="s">
        <v>580</v>
      </c>
      <c r="F1793" s="3" t="s">
        <v>581</v>
      </c>
      <c r="G1793" s="3" t="s">
        <v>90</v>
      </c>
      <c r="H1793" s="2" t="s">
        <v>22</v>
      </c>
      <c r="I1793" s="2" t="s">
        <v>4330</v>
      </c>
      <c r="J1793" s="3" t="str">
        <f>HYPERLINK("https://www.boe.es/gazeta/dias/1830/09/30/pdfs/GMD-1830-118.pdf#page=4","Abrir facsímil")</f>
        <v>Abrir facsímil</v>
      </c>
      <c r="K1793" s="3" t="s">
        <v>24</v>
      </c>
    </row>
    <row r="1794" spans="1:11" ht="42" customHeight="1">
      <c r="A1794" s="2" t="s">
        <v>4331</v>
      </c>
      <c r="B1794" s="2" t="s">
        <v>4332</v>
      </c>
      <c r="C1794" s="2" t="s">
        <v>27</v>
      </c>
      <c r="D1794" s="2" t="s">
        <v>18</v>
      </c>
      <c r="E1794" s="5" t="s">
        <v>1614</v>
      </c>
      <c r="F1794" s="3" t="s">
        <v>1615</v>
      </c>
      <c r="G1794" s="3" t="s">
        <v>90</v>
      </c>
      <c r="H1794" s="2" t="s">
        <v>22</v>
      </c>
      <c r="I1794" s="2" t="s">
        <v>4333</v>
      </c>
      <c r="J1794" s="3" t="str">
        <f>HYPERLINK("https://www.boe.es/gazeta/dias/1830/08/10/pdfs/GMD-1830-96.pdf#page=4","Abrir facsímil")</f>
        <v>Abrir facsímil</v>
      </c>
      <c r="K1794" s="3" t="s">
        <v>24</v>
      </c>
    </row>
    <row r="1795" spans="1:11" ht="42" customHeight="1">
      <c r="A1795" s="2" t="s">
        <v>4334</v>
      </c>
      <c r="B1795" s="2" t="s">
        <v>4335</v>
      </c>
      <c r="C1795" s="2" t="s">
        <v>84</v>
      </c>
      <c r="D1795" s="2" t="s">
        <v>18</v>
      </c>
      <c r="E1795" s="5" t="s">
        <v>532</v>
      </c>
      <c r="F1795" s="3" t="s">
        <v>533</v>
      </c>
      <c r="G1795" s="3" t="s">
        <v>90</v>
      </c>
      <c r="H1795" s="2" t="s">
        <v>22</v>
      </c>
      <c r="I1795" s="2" t="s">
        <v>4336</v>
      </c>
      <c r="J1795" s="3" t="str">
        <f>HYPERLINK("https://www.boe.es/gazeta/dias/1830/01/19/pdfs/GMD-1830-8.pdf#page=4","Abrir facsímil")</f>
        <v>Abrir facsímil</v>
      </c>
      <c r="K1795" s="3" t="s">
        <v>24</v>
      </c>
    </row>
    <row r="1796" spans="1:11" ht="42" customHeight="1">
      <c r="A1796" s="2" t="s">
        <v>4337</v>
      </c>
      <c r="B1796" s="2" t="s">
        <v>4338</v>
      </c>
      <c r="C1796" s="2" t="s">
        <v>109</v>
      </c>
      <c r="D1796" s="2" t="s">
        <v>18</v>
      </c>
      <c r="E1796" s="5" t="s">
        <v>1639</v>
      </c>
      <c r="F1796" s="3" t="s">
        <v>1640</v>
      </c>
      <c r="G1796" s="3" t="s">
        <v>90</v>
      </c>
      <c r="H1796" s="2" t="s">
        <v>31</v>
      </c>
      <c r="I1796" s="2" t="s">
        <v>4339</v>
      </c>
      <c r="J1796" s="3" t="str">
        <f>HYPERLINK("https://www.boe.es/gazeta/dias/1830/12/16/pdfs/GMD-1830-153.pdf#page=4","Abrir facsímil")</f>
        <v>Abrir facsímil</v>
      </c>
      <c r="K1796" s="3" t="s">
        <v>33</v>
      </c>
    </row>
    <row r="1797" spans="1:11" ht="42" customHeight="1">
      <c r="A1797" s="2" t="s">
        <v>4340</v>
      </c>
      <c r="B1797" s="2" t="s">
        <v>4341</v>
      </c>
      <c r="C1797" s="2" t="s">
        <v>84</v>
      </c>
      <c r="D1797" s="2" t="s">
        <v>18</v>
      </c>
      <c r="E1797" s="5" t="s">
        <v>375</v>
      </c>
      <c r="F1797" s="3" t="s">
        <v>376</v>
      </c>
      <c r="G1797" s="3" t="s">
        <v>21</v>
      </c>
      <c r="H1797" s="2" t="s">
        <v>22</v>
      </c>
      <c r="I1797" s="2" t="s">
        <v>4342</v>
      </c>
      <c r="J1797" s="3" t="str">
        <f>HYPERLINK("https://www.boe.es/gazeta/dias/1830/01/02/pdfs/GMD-1830-1.pdf#page=3","Abrir facsímil")</f>
        <v>Abrir facsímil</v>
      </c>
      <c r="K1797" s="3" t="s">
        <v>24</v>
      </c>
    </row>
    <row r="1798" spans="1:11" ht="42" customHeight="1">
      <c r="A1798" s="2" t="s">
        <v>4343</v>
      </c>
      <c r="B1798" s="2" t="s">
        <v>4343</v>
      </c>
      <c r="C1798" s="2" t="s">
        <v>43</v>
      </c>
      <c r="D1798" s="2" t="s">
        <v>44</v>
      </c>
      <c r="E1798" s="5" t="s">
        <v>637</v>
      </c>
      <c r="F1798" s="3" t="s">
        <v>638</v>
      </c>
      <c r="G1798" s="3" t="s">
        <v>52</v>
      </c>
      <c r="H1798" s="2" t="s">
        <v>22</v>
      </c>
      <c r="I1798" s="2" t="s">
        <v>4344</v>
      </c>
      <c r="J1798" s="3" t="str">
        <f>HYPERLINK("https://www.boe.es/gazeta/dias/1830/08/28/pdfs/GMD-1830-104.pdf#page=1","Abrir facsímil")</f>
        <v>Abrir facsímil</v>
      </c>
      <c r="K1798" s="3" t="s">
        <v>24</v>
      </c>
    </row>
    <row r="1799" spans="1:11" ht="42" customHeight="1">
      <c r="A1799" s="2" t="s">
        <v>4345</v>
      </c>
      <c r="B1799" s="2" t="s">
        <v>4346</v>
      </c>
      <c r="C1799" s="2" t="s">
        <v>36</v>
      </c>
      <c r="D1799" s="2" t="s">
        <v>37</v>
      </c>
      <c r="E1799" s="5" t="s">
        <v>637</v>
      </c>
      <c r="F1799" s="3" t="s">
        <v>638</v>
      </c>
      <c r="G1799" s="3" t="s">
        <v>21</v>
      </c>
      <c r="H1799" s="2" t="s">
        <v>22</v>
      </c>
      <c r="I1799" s="2" t="s">
        <v>4347</v>
      </c>
      <c r="J1799" s="3" t="str">
        <f>HYPERLINK("https://www.boe.es/gazeta/dias/1830/08/28/pdfs/GMD-1830-104.pdf#page=3","Abrir facsímil")</f>
        <v>Abrir facsímil</v>
      </c>
      <c r="K1799" s="3" t="s">
        <v>24</v>
      </c>
    </row>
    <row r="1800" spans="1:11" ht="42" customHeight="1">
      <c r="A1800" s="2" t="s">
        <v>4348</v>
      </c>
      <c r="B1800" s="2" t="s">
        <v>4349</v>
      </c>
      <c r="C1800" s="2" t="s">
        <v>36</v>
      </c>
      <c r="D1800" s="2" t="s">
        <v>37</v>
      </c>
      <c r="E1800" s="5" t="s">
        <v>309</v>
      </c>
      <c r="F1800" s="3" t="s">
        <v>310</v>
      </c>
      <c r="G1800" s="3" t="s">
        <v>311</v>
      </c>
      <c r="H1800" s="2" t="s">
        <v>22</v>
      </c>
      <c r="I1800" s="2" t="s">
        <v>4350</v>
      </c>
      <c r="J1800" s="3" t="str">
        <f>HYPERLINK("https://www.boe.es/gazeta/dias/1830/01/28/pdfs/GMD-1830-12.pdf#page=8","Abrir facsímil")</f>
        <v>Abrir facsímil</v>
      </c>
      <c r="K1800" s="3" t="s">
        <v>24</v>
      </c>
    </row>
    <row r="1801" spans="1:11" ht="42" customHeight="1">
      <c r="A1801" s="2" t="s">
        <v>4351</v>
      </c>
      <c r="B1801" s="2" t="s">
        <v>4351</v>
      </c>
      <c r="C1801" s="2" t="s">
        <v>36</v>
      </c>
      <c r="D1801" s="2" t="s">
        <v>37</v>
      </c>
      <c r="E1801" s="5" t="s">
        <v>276</v>
      </c>
      <c r="F1801" s="3" t="s">
        <v>277</v>
      </c>
      <c r="G1801" s="3" t="s">
        <v>21</v>
      </c>
      <c r="H1801" s="2" t="s">
        <v>22</v>
      </c>
      <c r="I1801" s="2" t="s">
        <v>4352</v>
      </c>
      <c r="J1801" s="3" t="str">
        <f>HYPERLINK("https://www.boe.es/gazeta/dias/1830/06/05/pdfs/GMD-1830-68.pdf#page=3","Abrir facsímil")</f>
        <v>Abrir facsímil</v>
      </c>
      <c r="K1801" s="3" t="s">
        <v>24</v>
      </c>
    </row>
    <row r="1802" spans="1:11" ht="42" customHeight="1">
      <c r="A1802" s="2" t="s">
        <v>4353</v>
      </c>
      <c r="B1802" s="2" t="s">
        <v>4354</v>
      </c>
      <c r="C1802" s="2" t="s">
        <v>17</v>
      </c>
      <c r="D1802" s="2" t="s">
        <v>18</v>
      </c>
      <c r="E1802" s="5" t="s">
        <v>19</v>
      </c>
      <c r="F1802" s="3" t="s">
        <v>20</v>
      </c>
      <c r="G1802" s="3" t="s">
        <v>90</v>
      </c>
      <c r="H1802" s="2" t="s">
        <v>22</v>
      </c>
      <c r="I1802" s="2" t="s">
        <v>4355</v>
      </c>
      <c r="J1802" s="3" t="str">
        <f>HYPERLINK("https://www.boe.es/gazeta/dias/1830/02/20/pdfs/GMD-1830-22.pdf#page=4","Abrir facsímil")</f>
        <v>Abrir facsímil</v>
      </c>
      <c r="K1802" s="3" t="s">
        <v>24</v>
      </c>
    </row>
    <row r="1803" spans="1:11" ht="42" customHeight="1">
      <c r="A1803" s="2" t="s">
        <v>4356</v>
      </c>
      <c r="B1803" s="2" t="s">
        <v>4357</v>
      </c>
      <c r="C1803" s="2" t="s">
        <v>17</v>
      </c>
      <c r="D1803" s="2" t="s">
        <v>18</v>
      </c>
      <c r="E1803" s="5" t="s">
        <v>149</v>
      </c>
      <c r="F1803" s="3" t="s">
        <v>150</v>
      </c>
      <c r="G1803" s="3" t="s">
        <v>90</v>
      </c>
      <c r="H1803" s="2" t="s">
        <v>22</v>
      </c>
      <c r="I1803" s="2" t="s">
        <v>4358</v>
      </c>
      <c r="J1803" s="3" t="str">
        <f>HYPERLINK("https://www.boe.es/gazeta/dias/1830/01/07/pdfs/GMD-1830-3.pdf#page=4","Abrir facsímil")</f>
        <v>Abrir facsímil</v>
      </c>
      <c r="K1803" s="3" t="s">
        <v>24</v>
      </c>
    </row>
    <row r="1804" spans="1:11" ht="42" customHeight="1">
      <c r="A1804" s="2" t="s">
        <v>4359</v>
      </c>
      <c r="B1804" s="2" t="s">
        <v>4360</v>
      </c>
      <c r="C1804" s="2" t="s">
        <v>17</v>
      </c>
      <c r="D1804" s="2" t="s">
        <v>18</v>
      </c>
      <c r="E1804" s="5" t="s">
        <v>185</v>
      </c>
      <c r="F1804" s="3" t="s">
        <v>186</v>
      </c>
      <c r="G1804" s="3" t="s">
        <v>206</v>
      </c>
      <c r="H1804" s="2" t="s">
        <v>22</v>
      </c>
      <c r="I1804" s="2" t="s">
        <v>4361</v>
      </c>
      <c r="J1804" s="3" t="str">
        <f>HYPERLINK("https://www.boe.es/gazeta/dias/1830/01/12/pdfs/GMD-1830-5.pdf#page=4","Abrir facsímil")</f>
        <v>Abrir facsímil</v>
      </c>
      <c r="K1804" s="3" t="s">
        <v>24</v>
      </c>
    </row>
    <row r="1805" spans="1:11" ht="42" customHeight="1">
      <c r="A1805" s="2" t="s">
        <v>4362</v>
      </c>
      <c r="B1805" s="2" t="s">
        <v>4363</v>
      </c>
      <c r="C1805" s="2" t="s">
        <v>17</v>
      </c>
      <c r="D1805" s="2" t="s">
        <v>18</v>
      </c>
      <c r="E1805" s="5" t="s">
        <v>716</v>
      </c>
      <c r="F1805" s="3" t="s">
        <v>717</v>
      </c>
      <c r="G1805" s="3" t="s">
        <v>90</v>
      </c>
      <c r="H1805" s="2" t="s">
        <v>22</v>
      </c>
      <c r="I1805" s="2" t="s">
        <v>4364</v>
      </c>
      <c r="J1805" s="3" t="str">
        <f>HYPERLINK("https://www.boe.es/gazeta/dias/1830/08/24/pdfs/GMD-1830-102.pdf#page=4","Abrir facsímil")</f>
        <v>Abrir facsímil</v>
      </c>
      <c r="K1805" s="3" t="s">
        <v>24</v>
      </c>
    </row>
    <row r="1806" spans="1:11" ht="42" customHeight="1">
      <c r="A1806" s="2" t="s">
        <v>4365</v>
      </c>
      <c r="B1806" s="2" t="s">
        <v>4366</v>
      </c>
      <c r="C1806" s="2" t="s">
        <v>109</v>
      </c>
      <c r="D1806" s="2" t="s">
        <v>18</v>
      </c>
      <c r="E1806" s="5" t="s">
        <v>149</v>
      </c>
      <c r="F1806" s="3" t="s">
        <v>150</v>
      </c>
      <c r="G1806" s="3" t="s">
        <v>90</v>
      </c>
      <c r="H1806" s="2" t="s">
        <v>22</v>
      </c>
      <c r="I1806" s="2" t="s">
        <v>4367</v>
      </c>
      <c r="J1806" s="3" t="str">
        <f>HYPERLINK("https://www.boe.es/gazeta/dias/1830/01/07/pdfs/GMD-1830-3.pdf#page=4","Abrir facsímil")</f>
        <v>Abrir facsímil</v>
      </c>
      <c r="K1806" s="3" t="s">
        <v>24</v>
      </c>
    </row>
    <row r="1807" spans="1:11" ht="42" customHeight="1">
      <c r="A1807" s="2" t="s">
        <v>4368</v>
      </c>
      <c r="B1807" s="2" t="s">
        <v>4369</v>
      </c>
      <c r="C1807" s="2" t="s">
        <v>43</v>
      </c>
      <c r="D1807" s="2" t="s">
        <v>44</v>
      </c>
      <c r="E1807" s="5" t="s">
        <v>81</v>
      </c>
      <c r="F1807" s="3" t="s">
        <v>82</v>
      </c>
      <c r="G1807" s="3" t="s">
        <v>52</v>
      </c>
      <c r="H1807" s="2" t="s">
        <v>22</v>
      </c>
      <c r="I1807" s="2" t="s">
        <v>4370</v>
      </c>
      <c r="J1807" s="3" t="str">
        <f>HYPERLINK("https://www.boe.es/gazeta/dias/1830/03/16/pdfs/GMD-1830-32.pdf#page=1","Abrir facsímil")</f>
        <v>Abrir facsímil</v>
      </c>
      <c r="K1807" s="3" t="s">
        <v>24</v>
      </c>
    </row>
    <row r="1808" spans="1:11" ht="42" customHeight="1">
      <c r="A1808" s="2" t="s">
        <v>4371</v>
      </c>
      <c r="B1808" s="2" t="s">
        <v>4372</v>
      </c>
      <c r="C1808" s="2" t="s">
        <v>43</v>
      </c>
      <c r="D1808" s="2" t="s">
        <v>44</v>
      </c>
      <c r="E1808" s="5" t="s">
        <v>612</v>
      </c>
      <c r="F1808" s="3" t="s">
        <v>613</v>
      </c>
      <c r="G1808" s="3" t="s">
        <v>21</v>
      </c>
      <c r="H1808" s="2" t="s">
        <v>22</v>
      </c>
      <c r="I1808" s="2" t="s">
        <v>4373</v>
      </c>
      <c r="J1808" s="3" t="str">
        <f>HYPERLINK("https://www.boe.es/gazeta/dias/1830/09/25/pdfs/GMD-1830-116.pdf#page=3","Abrir facsímil")</f>
        <v>Abrir facsímil</v>
      </c>
      <c r="K1808" s="3" t="s">
        <v>24</v>
      </c>
    </row>
    <row r="1809" spans="1:11" ht="42" customHeight="1">
      <c r="A1809" s="2" t="s">
        <v>4374</v>
      </c>
      <c r="B1809" s="2" t="s">
        <v>4375</v>
      </c>
      <c r="C1809" s="2" t="s">
        <v>109</v>
      </c>
      <c r="D1809" s="2" t="s">
        <v>18</v>
      </c>
      <c r="E1809" s="5" t="s">
        <v>45</v>
      </c>
      <c r="F1809" s="3" t="s">
        <v>46</v>
      </c>
      <c r="G1809" s="3" t="s">
        <v>21</v>
      </c>
      <c r="H1809" s="2" t="s">
        <v>22</v>
      </c>
      <c r="I1809" s="2" t="s">
        <v>4376</v>
      </c>
      <c r="J1809" s="3" t="str">
        <f>HYPERLINK("https://www.boe.es/gazeta/dias/1830/01/05/pdfs/GMD-1830-2.pdf#page=3","Abrir facsímil")</f>
        <v>Abrir facsímil</v>
      </c>
      <c r="K1809" s="3" t="s">
        <v>24</v>
      </c>
    </row>
    <row r="1810" spans="1:11" ht="42" customHeight="1">
      <c r="A1810" s="2" t="s">
        <v>4377</v>
      </c>
      <c r="B1810" s="2" t="s">
        <v>4378</v>
      </c>
      <c r="C1810" s="2" t="s">
        <v>43</v>
      </c>
      <c r="D1810" s="2" t="s">
        <v>44</v>
      </c>
      <c r="E1810" s="5" t="s">
        <v>612</v>
      </c>
      <c r="F1810" s="3" t="s">
        <v>613</v>
      </c>
      <c r="G1810" s="3" t="s">
        <v>52</v>
      </c>
      <c r="H1810" s="2" t="s">
        <v>22</v>
      </c>
      <c r="I1810" s="2" t="s">
        <v>4379</v>
      </c>
      <c r="J1810" s="3" t="str">
        <f>HYPERLINK("https://www.boe.es/gazeta/dias/1830/09/25/pdfs/GMD-1830-116.pdf#page=1","Abrir facsímil")</f>
        <v>Abrir facsímil</v>
      </c>
      <c r="K1810" s="3" t="s">
        <v>24</v>
      </c>
    </row>
    <row r="1811" spans="1:11" ht="42" customHeight="1">
      <c r="A1811" s="2" t="s">
        <v>4380</v>
      </c>
      <c r="B1811" s="2" t="s">
        <v>4380</v>
      </c>
      <c r="C1811" s="2" t="s">
        <v>17</v>
      </c>
      <c r="D1811" s="2" t="s">
        <v>18</v>
      </c>
      <c r="E1811" s="5" t="s">
        <v>85</v>
      </c>
      <c r="F1811" s="3" t="s">
        <v>86</v>
      </c>
      <c r="G1811" s="3" t="s">
        <v>4381</v>
      </c>
      <c r="H1811" s="2" t="s">
        <v>22</v>
      </c>
      <c r="I1811" s="2" t="s">
        <v>4382</v>
      </c>
      <c r="J1811" s="3" t="str">
        <f>HYPERLINK("https://www.boe.es/gazeta/dias/1830/03/23/pdfs/GMD-1830-35.pdf#page=2","Abrir facsímil")</f>
        <v>Abrir facsímil</v>
      </c>
      <c r="K1811" s="3" t="s">
        <v>24</v>
      </c>
    </row>
    <row r="1812" spans="1:11" ht="42" customHeight="1">
      <c r="A1812" s="2" t="s">
        <v>4383</v>
      </c>
      <c r="B1812" s="2" t="s">
        <v>4383</v>
      </c>
      <c r="C1812" s="2" t="s">
        <v>36</v>
      </c>
      <c r="D1812" s="2" t="s">
        <v>37</v>
      </c>
      <c r="E1812" s="5" t="s">
        <v>460</v>
      </c>
      <c r="F1812" s="3" t="s">
        <v>461</v>
      </c>
      <c r="G1812" s="3" t="s">
        <v>30</v>
      </c>
      <c r="H1812" s="2" t="s">
        <v>22</v>
      </c>
      <c r="I1812" s="2" t="s">
        <v>4384</v>
      </c>
      <c r="J1812" s="3" t="str">
        <f>HYPERLINK("https://www.boe.es/gazeta/dias/1830/08/03/pdfs/GMD-1830-93.pdf#page=2","Abrir facsímil")</f>
        <v>Abrir facsímil</v>
      </c>
      <c r="K1812" s="3" t="s">
        <v>24</v>
      </c>
    </row>
    <row r="1813" spans="1:11" ht="42" customHeight="1">
      <c r="A1813" s="2" t="s">
        <v>4385</v>
      </c>
      <c r="B1813" s="2" t="s">
        <v>4385</v>
      </c>
      <c r="C1813" s="2" t="s">
        <v>17</v>
      </c>
      <c r="D1813" s="2" t="s">
        <v>18</v>
      </c>
      <c r="E1813" s="5" t="s">
        <v>811</v>
      </c>
      <c r="F1813" s="3" t="s">
        <v>812</v>
      </c>
      <c r="G1813" s="3" t="s">
        <v>30</v>
      </c>
      <c r="H1813" s="2" t="s">
        <v>22</v>
      </c>
      <c r="I1813" s="2" t="s">
        <v>4386</v>
      </c>
      <c r="J1813" s="3" t="str">
        <f>HYPERLINK("https://www.boe.es/gazeta/dias/1830/11/09/pdfs/GMD-1830-136.pdf#page=2","Abrir facsímil")</f>
        <v>Abrir facsímil</v>
      </c>
      <c r="K1813" s="3" t="s">
        <v>24</v>
      </c>
    </row>
    <row r="1814" spans="1:11" ht="42" customHeight="1">
      <c r="A1814" s="2" t="s">
        <v>4385</v>
      </c>
      <c r="B1814" s="2" t="s">
        <v>4385</v>
      </c>
      <c r="C1814" s="2" t="s">
        <v>36</v>
      </c>
      <c r="D1814" s="2" t="s">
        <v>37</v>
      </c>
      <c r="E1814" s="5" t="s">
        <v>64</v>
      </c>
      <c r="F1814" s="3" t="s">
        <v>65</v>
      </c>
      <c r="G1814" s="3" t="s">
        <v>30</v>
      </c>
      <c r="H1814" s="2" t="s">
        <v>22</v>
      </c>
      <c r="I1814" s="2" t="s">
        <v>4387</v>
      </c>
      <c r="J1814" s="3" t="str">
        <f>HYPERLINK("https://www.boe.es/gazeta/dias/1830/12/09/pdfs/GMD-1830-150.pdf#page=2","Abrir facsímil")</f>
        <v>Abrir facsímil</v>
      </c>
      <c r="K1814" s="3" t="s">
        <v>24</v>
      </c>
    </row>
    <row r="1815" spans="1:11" ht="42" customHeight="1">
      <c r="A1815" s="2" t="s">
        <v>4388</v>
      </c>
      <c r="B1815" s="2" t="s">
        <v>4388</v>
      </c>
      <c r="C1815" s="2" t="s">
        <v>68</v>
      </c>
      <c r="D1815" s="2" t="s">
        <v>18</v>
      </c>
      <c r="E1815" s="5" t="s">
        <v>947</v>
      </c>
      <c r="F1815" s="3" t="s">
        <v>948</v>
      </c>
      <c r="G1815" s="3" t="s">
        <v>21</v>
      </c>
      <c r="H1815" s="2" t="s">
        <v>22</v>
      </c>
      <c r="I1815" s="2" t="s">
        <v>4389</v>
      </c>
      <c r="J1815" s="3" t="str">
        <f>HYPERLINK("https://www.boe.es/gazeta/dias/1830/11/25/pdfs/GMD-1830-144.pdf#page=3","Abrir facsímil")</f>
        <v>Abrir facsímil</v>
      </c>
      <c r="K1815" s="3" t="s">
        <v>24</v>
      </c>
    </row>
    <row r="1816" spans="1:11" ht="42" customHeight="1">
      <c r="A1816" s="2" t="s">
        <v>4390</v>
      </c>
      <c r="B1816" s="2" t="s">
        <v>4391</v>
      </c>
      <c r="C1816" s="2" t="s">
        <v>68</v>
      </c>
      <c r="D1816" s="2" t="s">
        <v>18</v>
      </c>
      <c r="E1816" s="5" t="s">
        <v>64</v>
      </c>
      <c r="F1816" s="3" t="s">
        <v>65</v>
      </c>
      <c r="G1816" s="3" t="s">
        <v>90</v>
      </c>
      <c r="H1816" s="2" t="s">
        <v>22</v>
      </c>
      <c r="I1816" s="2" t="s">
        <v>4392</v>
      </c>
      <c r="J1816" s="3" t="str">
        <f>HYPERLINK("https://www.boe.es/gazeta/dias/1830/12/09/pdfs/GMD-1830-150.pdf#page=4","Abrir facsímil")</f>
        <v>Abrir facsímil</v>
      </c>
      <c r="K1816" s="3" t="s">
        <v>24</v>
      </c>
    </row>
    <row r="1817" spans="1:11" ht="42" customHeight="1">
      <c r="A1817" s="2" t="s">
        <v>4393</v>
      </c>
      <c r="B1817" s="2" t="s">
        <v>4393</v>
      </c>
      <c r="C1817" s="2" t="s">
        <v>43</v>
      </c>
      <c r="D1817" s="2" t="s">
        <v>44</v>
      </c>
      <c r="E1817" s="5" t="s">
        <v>939</v>
      </c>
      <c r="F1817" s="3" t="s">
        <v>940</v>
      </c>
      <c r="G1817" s="3" t="s">
        <v>21</v>
      </c>
      <c r="H1817" s="2" t="s">
        <v>22</v>
      </c>
      <c r="I1817" s="2" t="s">
        <v>4394</v>
      </c>
      <c r="J1817" s="3" t="str">
        <f>HYPERLINK("https://www.boe.es/gazeta/dias/1830/02/09/pdfs/GMD-1830-17.pdf#page=3","Abrir facsímil")</f>
        <v>Abrir facsímil</v>
      </c>
      <c r="K1817" s="3" t="s">
        <v>24</v>
      </c>
    </row>
    <row r="1818" spans="1:11" ht="42" customHeight="1">
      <c r="A1818" s="2" t="s">
        <v>4393</v>
      </c>
      <c r="B1818" s="2" t="s">
        <v>4393</v>
      </c>
      <c r="C1818" s="2" t="s">
        <v>43</v>
      </c>
      <c r="D1818" s="2" t="s">
        <v>44</v>
      </c>
      <c r="E1818" s="5" t="s">
        <v>364</v>
      </c>
      <c r="F1818" s="3" t="s">
        <v>365</v>
      </c>
      <c r="G1818" s="3" t="s">
        <v>90</v>
      </c>
      <c r="H1818" s="2" t="s">
        <v>22</v>
      </c>
      <c r="I1818" s="2" t="s">
        <v>4395</v>
      </c>
      <c r="J1818" s="3" t="str">
        <f>HYPERLINK("https://www.boe.es/gazeta/dias/1830/08/26/pdfs/GMD-1830-103.pdf#page=4","Abrir facsímil")</f>
        <v>Abrir facsímil</v>
      </c>
      <c r="K1818" s="3" t="s">
        <v>24</v>
      </c>
    </row>
    <row r="1819" spans="1:11" ht="42" customHeight="1">
      <c r="A1819" s="2" t="s">
        <v>4393</v>
      </c>
      <c r="B1819" s="2" t="s">
        <v>4393</v>
      </c>
      <c r="C1819" s="2" t="s">
        <v>36</v>
      </c>
      <c r="D1819" s="2" t="s">
        <v>37</v>
      </c>
      <c r="E1819" s="5" t="s">
        <v>1622</v>
      </c>
      <c r="F1819" s="3" t="s">
        <v>1623</v>
      </c>
      <c r="G1819" s="3" t="s">
        <v>30</v>
      </c>
      <c r="H1819" s="2" t="s">
        <v>22</v>
      </c>
      <c r="I1819" s="2" t="s">
        <v>4396</v>
      </c>
      <c r="J1819" s="3" t="str">
        <f>HYPERLINK("https://www.boe.es/gazeta/dias/1830/12/18/pdfs/GMD-1830-154.pdf#page=2","Abrir facsímil")</f>
        <v>Abrir facsímil</v>
      </c>
      <c r="K1819" s="3" t="s">
        <v>24</v>
      </c>
    </row>
    <row r="1820" spans="1:11" ht="42" customHeight="1">
      <c r="A1820" s="2" t="s">
        <v>4393</v>
      </c>
      <c r="B1820" s="2" t="s">
        <v>4393</v>
      </c>
      <c r="C1820" s="2" t="s">
        <v>36</v>
      </c>
      <c r="D1820" s="2" t="s">
        <v>37</v>
      </c>
      <c r="E1820" s="5" t="s">
        <v>144</v>
      </c>
      <c r="F1820" s="3" t="s">
        <v>145</v>
      </c>
      <c r="G1820" s="3" t="s">
        <v>30</v>
      </c>
      <c r="H1820" s="2" t="s">
        <v>22</v>
      </c>
      <c r="I1820" s="2" t="s">
        <v>4397</v>
      </c>
      <c r="J1820" s="3" t="str">
        <f>HYPERLINK("https://www.boe.es/gazeta/dias/1830/12/30/pdfs/GMD-1830-159.pdf#page=2","Abrir facsímil")</f>
        <v>Abrir facsímil</v>
      </c>
      <c r="K1820" s="3" t="s">
        <v>24</v>
      </c>
    </row>
    <row r="1821" spans="1:11" ht="42" customHeight="1">
      <c r="A1821" s="2" t="s">
        <v>4398</v>
      </c>
      <c r="B1821" s="2" t="s">
        <v>4398</v>
      </c>
      <c r="C1821" s="2" t="s">
        <v>17</v>
      </c>
      <c r="D1821" s="2" t="s">
        <v>18</v>
      </c>
      <c r="E1821" s="5" t="s">
        <v>28</v>
      </c>
      <c r="F1821" s="3" t="s">
        <v>29</v>
      </c>
      <c r="G1821" s="3" t="s">
        <v>30</v>
      </c>
      <c r="H1821" s="2" t="s">
        <v>22</v>
      </c>
      <c r="I1821" s="2" t="s">
        <v>4399</v>
      </c>
      <c r="J1821" s="3" t="str">
        <f>HYPERLINK("https://www.boe.es/gazeta/dias/1830/12/28/pdfs/GMD-1830-158.pdf#page=2","Abrir facsímil")</f>
        <v>Abrir facsímil</v>
      </c>
      <c r="K1821" s="3" t="s">
        <v>24</v>
      </c>
    </row>
    <row r="1822" spans="1:11" ht="42" customHeight="1">
      <c r="A1822" s="2" t="s">
        <v>4400</v>
      </c>
      <c r="B1822" s="2" t="s">
        <v>4401</v>
      </c>
      <c r="C1822" s="2" t="s">
        <v>43</v>
      </c>
      <c r="D1822" s="2" t="s">
        <v>44</v>
      </c>
      <c r="E1822" s="5" t="s">
        <v>320</v>
      </c>
      <c r="F1822" s="3" t="s">
        <v>321</v>
      </c>
      <c r="G1822" s="3" t="s">
        <v>21</v>
      </c>
      <c r="H1822" s="2" t="s">
        <v>22</v>
      </c>
      <c r="I1822" s="2" t="s">
        <v>4402</v>
      </c>
      <c r="J1822" s="3" t="str">
        <f>HYPERLINK("https://www.boe.es/gazeta/dias/1830/03/09/pdfs/GMD-1830-29.pdf#page=3","Abrir facsímil")</f>
        <v>Abrir facsímil</v>
      </c>
      <c r="K1822" s="3" t="s">
        <v>24</v>
      </c>
    </row>
    <row r="1823" spans="1:11" ht="42" customHeight="1">
      <c r="A1823" s="2" t="s">
        <v>4403</v>
      </c>
      <c r="B1823" s="2" t="s">
        <v>4403</v>
      </c>
      <c r="C1823" s="2" t="s">
        <v>17</v>
      </c>
      <c r="D1823" s="2" t="s">
        <v>18</v>
      </c>
      <c r="E1823" s="5" t="s">
        <v>97</v>
      </c>
      <c r="F1823" s="3" t="s">
        <v>98</v>
      </c>
      <c r="G1823" s="3" t="s">
        <v>30</v>
      </c>
      <c r="H1823" s="2" t="s">
        <v>22</v>
      </c>
      <c r="I1823" s="2" t="s">
        <v>4404</v>
      </c>
      <c r="J1823" s="3" t="str">
        <f>HYPERLINK("https://www.boe.es/gazeta/dias/1830/06/22/pdfs/GMD-1830-75.pdf#page=2","Abrir facsímil")</f>
        <v>Abrir facsímil</v>
      </c>
      <c r="K1823" s="3" t="s">
        <v>24</v>
      </c>
    </row>
    <row r="1824" spans="1:11" ht="42" customHeight="1">
      <c r="A1824" s="2" t="s">
        <v>4405</v>
      </c>
      <c r="B1824" s="2" t="s">
        <v>4406</v>
      </c>
      <c r="C1824" s="2" t="s">
        <v>43</v>
      </c>
      <c r="D1824" s="2" t="s">
        <v>44</v>
      </c>
      <c r="E1824" s="5" t="s">
        <v>367</v>
      </c>
      <c r="F1824" s="3" t="s">
        <v>368</v>
      </c>
      <c r="G1824" s="3" t="s">
        <v>30</v>
      </c>
      <c r="H1824" s="2" t="s">
        <v>22</v>
      </c>
      <c r="I1824" s="2" t="s">
        <v>4407</v>
      </c>
      <c r="J1824" s="3" t="str">
        <f>HYPERLINK("https://www.boe.es/gazeta/dias/1830/09/02/pdfs/GMD-1830-106.pdf#page=2","Abrir facsímil")</f>
        <v>Abrir facsímil</v>
      </c>
      <c r="K1824" s="3" t="s">
        <v>24</v>
      </c>
    </row>
    <row r="1825" spans="1:11" ht="42" customHeight="1">
      <c r="A1825" s="2" t="s">
        <v>4408</v>
      </c>
      <c r="B1825" s="2" t="s">
        <v>4409</v>
      </c>
      <c r="C1825" s="2" t="s">
        <v>27</v>
      </c>
      <c r="D1825" s="2" t="s">
        <v>18</v>
      </c>
      <c r="E1825" s="5" t="s">
        <v>396</v>
      </c>
      <c r="F1825" s="3" t="s">
        <v>397</v>
      </c>
      <c r="G1825" s="3" t="s">
        <v>90</v>
      </c>
      <c r="H1825" s="2" t="s">
        <v>22</v>
      </c>
      <c r="I1825" s="2" t="s">
        <v>4410</v>
      </c>
      <c r="J1825" s="3" t="str">
        <f>HYPERLINK("https://www.boe.es/gazeta/dias/1830/12/14/pdfs/GMD-1830-152.pdf#page=4","Abrir facsímil")</f>
        <v>Abrir facsímil</v>
      </c>
      <c r="K1825" s="3" t="s">
        <v>24</v>
      </c>
    </row>
    <row r="1826" spans="1:11" ht="42" customHeight="1">
      <c r="A1826" s="2" t="s">
        <v>4411</v>
      </c>
      <c r="B1826" s="2" t="s">
        <v>4412</v>
      </c>
      <c r="C1826" s="2" t="s">
        <v>84</v>
      </c>
      <c r="D1826" s="2" t="s">
        <v>18</v>
      </c>
      <c r="E1826" s="5" t="s">
        <v>1285</v>
      </c>
      <c r="F1826" s="3" t="s">
        <v>1286</v>
      </c>
      <c r="G1826" s="3" t="s">
        <v>90</v>
      </c>
      <c r="H1826" s="2" t="s">
        <v>31</v>
      </c>
      <c r="I1826" s="2" t="s">
        <v>4413</v>
      </c>
      <c r="J1826" s="3" t="str">
        <f>HYPERLINK("https://www.boe.es/gazeta/dias/1830/04/08/pdfs/GMD-1830-42.pdf#page=4","Abrir facsímil")</f>
        <v>Abrir facsímil</v>
      </c>
      <c r="K1826" s="3" t="s">
        <v>33</v>
      </c>
    </row>
    <row r="1827" spans="1:11" ht="42" customHeight="1">
      <c r="A1827" s="2" t="s">
        <v>4414</v>
      </c>
      <c r="B1827" s="2" t="s">
        <v>4415</v>
      </c>
      <c r="C1827" s="2" t="s">
        <v>17</v>
      </c>
      <c r="D1827" s="2" t="s">
        <v>18</v>
      </c>
      <c r="E1827" s="5" t="s">
        <v>499</v>
      </c>
      <c r="F1827" s="3" t="s">
        <v>500</v>
      </c>
      <c r="G1827" s="3" t="s">
        <v>30</v>
      </c>
      <c r="H1827" s="2" t="s">
        <v>31</v>
      </c>
      <c r="I1827" s="2" t="s">
        <v>4416</v>
      </c>
      <c r="J1827" s="3" t="str">
        <f>HYPERLINK("https://www.boe.es/gazeta/dias/1830/04/03/pdfs/GMD-1830-40.pdf#page=2","Abrir facsímil")</f>
        <v>Abrir facsímil</v>
      </c>
      <c r="K1827" s="3" t="s">
        <v>33</v>
      </c>
    </row>
    <row r="1828" spans="1:11" ht="42" customHeight="1">
      <c r="A1828" s="2" t="s">
        <v>4417</v>
      </c>
      <c r="B1828" s="2" t="s">
        <v>4417</v>
      </c>
      <c r="C1828" s="2" t="s">
        <v>84</v>
      </c>
      <c r="D1828" s="2" t="s">
        <v>18</v>
      </c>
      <c r="E1828" s="5" t="s">
        <v>97</v>
      </c>
      <c r="F1828" s="3" t="s">
        <v>98</v>
      </c>
      <c r="G1828" s="3" t="s">
        <v>457</v>
      </c>
      <c r="H1828" s="2" t="s">
        <v>22</v>
      </c>
      <c r="I1828" s="2" t="s">
        <v>4418</v>
      </c>
      <c r="J1828" s="3" t="str">
        <f>HYPERLINK("https://www.boe.es/gazeta/dias/1830/06/22/pdfs/GMD-1830-75.pdf#page=4","Abrir facsímil")</f>
        <v>Abrir facsímil</v>
      </c>
      <c r="K1828" s="3" t="s">
        <v>24</v>
      </c>
    </row>
    <row r="1829" spans="1:11" ht="42" customHeight="1">
      <c r="A1829" s="2" t="s">
        <v>4419</v>
      </c>
      <c r="B1829" s="2" t="s">
        <v>4420</v>
      </c>
      <c r="C1829" s="2" t="s">
        <v>109</v>
      </c>
      <c r="D1829" s="2" t="s">
        <v>18</v>
      </c>
      <c r="E1829" s="5" t="s">
        <v>524</v>
      </c>
      <c r="F1829" s="3" t="s">
        <v>525</v>
      </c>
      <c r="G1829" s="3" t="s">
        <v>90</v>
      </c>
      <c r="H1829" s="2" t="s">
        <v>22</v>
      </c>
      <c r="I1829" s="2" t="s">
        <v>4421</v>
      </c>
      <c r="J1829" s="3" t="str">
        <f>HYPERLINK("https://www.boe.es/gazeta/dias/1830/05/06/pdfs/GMD-1830-54.pdf#page=4","Abrir facsímil")</f>
        <v>Abrir facsímil</v>
      </c>
      <c r="K1829" s="3" t="s">
        <v>24</v>
      </c>
    </row>
    <row r="1830" spans="1:11" ht="42" customHeight="1">
      <c r="A1830" s="2" t="s">
        <v>4422</v>
      </c>
      <c r="B1830" s="2" t="s">
        <v>4423</v>
      </c>
      <c r="C1830" s="2" t="s">
        <v>27</v>
      </c>
      <c r="D1830" s="2" t="s">
        <v>18</v>
      </c>
      <c r="E1830" s="5" t="s">
        <v>1034</v>
      </c>
      <c r="F1830" s="3" t="s">
        <v>1035</v>
      </c>
      <c r="G1830" s="3" t="s">
        <v>90</v>
      </c>
      <c r="H1830" s="2" t="s">
        <v>22</v>
      </c>
      <c r="I1830" s="2" t="s">
        <v>4424</v>
      </c>
      <c r="J1830" s="3" t="str">
        <f>HYPERLINK("https://www.boe.es/gazeta/dias/1830/04/13/pdfs/GMD-1830-44.pdf#page=4","Abrir facsímil")</f>
        <v>Abrir facsímil</v>
      </c>
      <c r="K1830" s="3" t="s">
        <v>24</v>
      </c>
    </row>
    <row r="1831" spans="1:11" ht="42" customHeight="1">
      <c r="A1831" s="2" t="s">
        <v>4425</v>
      </c>
      <c r="B1831" s="2" t="s">
        <v>4425</v>
      </c>
      <c r="C1831" s="2" t="s">
        <v>36</v>
      </c>
      <c r="D1831" s="2" t="s">
        <v>37</v>
      </c>
      <c r="E1831" s="5" t="s">
        <v>1888</v>
      </c>
      <c r="F1831" s="3" t="s">
        <v>1889</v>
      </c>
      <c r="G1831" s="3" t="s">
        <v>2358</v>
      </c>
      <c r="H1831" s="2" t="s">
        <v>22</v>
      </c>
      <c r="I1831" s="2" t="s">
        <v>4426</v>
      </c>
      <c r="J1831" s="3" t="str">
        <f>HYPERLINK("https://www.boe.es/gazeta/dias/1830/02/04/pdfs/GMD-1830-15.pdf#page=4","Abrir facsímil")</f>
        <v>Abrir facsímil</v>
      </c>
      <c r="K1831" s="3" t="s">
        <v>24</v>
      </c>
    </row>
    <row r="1832" spans="1:11" ht="42" customHeight="1">
      <c r="A1832" s="2" t="s">
        <v>4427</v>
      </c>
      <c r="B1832" s="2" t="s">
        <v>4428</v>
      </c>
      <c r="C1832" s="2" t="s">
        <v>43</v>
      </c>
      <c r="D1832" s="2" t="s">
        <v>44</v>
      </c>
      <c r="E1832" s="5" t="s">
        <v>594</v>
      </c>
      <c r="F1832" s="3" t="s">
        <v>595</v>
      </c>
      <c r="G1832" s="3" t="s">
        <v>52</v>
      </c>
      <c r="H1832" s="2" t="s">
        <v>22</v>
      </c>
      <c r="I1832" s="2" t="s">
        <v>4429</v>
      </c>
      <c r="J1832" s="3" t="str">
        <f>HYPERLINK("https://www.boe.es/gazeta/dias/1830/10/28/pdfs/GMD-1830-130.pdf#page=1","Abrir facsímil")</f>
        <v>Abrir facsímil</v>
      </c>
      <c r="K1832" s="3" t="s">
        <v>24</v>
      </c>
    </row>
    <row r="1833" spans="1:11" ht="42" customHeight="1">
      <c r="A1833" s="2" t="s">
        <v>4430</v>
      </c>
      <c r="B1833" s="2" t="s">
        <v>4430</v>
      </c>
      <c r="C1833" s="2" t="s">
        <v>84</v>
      </c>
      <c r="D1833" s="2" t="s">
        <v>18</v>
      </c>
      <c r="E1833" s="5" t="s">
        <v>348</v>
      </c>
      <c r="F1833" s="3" t="s">
        <v>349</v>
      </c>
      <c r="G1833" s="3" t="s">
        <v>21</v>
      </c>
      <c r="H1833" s="2" t="s">
        <v>22</v>
      </c>
      <c r="I1833" s="2" t="s">
        <v>4431</v>
      </c>
      <c r="J1833" s="3" t="str">
        <f>HYPERLINK("https://www.boe.es/gazeta/dias/1830/01/30/pdfs/GMD-1830-13.pdf#page=3","Abrir facsímil")</f>
        <v>Abrir facsímil</v>
      </c>
      <c r="K1833" s="3" t="s">
        <v>24</v>
      </c>
    </row>
    <row r="1834" spans="1:11" ht="42" customHeight="1">
      <c r="A1834" s="2" t="s">
        <v>4432</v>
      </c>
      <c r="B1834" s="2" t="s">
        <v>4432</v>
      </c>
      <c r="C1834" s="2" t="s">
        <v>36</v>
      </c>
      <c r="D1834" s="2" t="s">
        <v>37</v>
      </c>
      <c r="E1834" s="5" t="s">
        <v>436</v>
      </c>
      <c r="F1834" s="3" t="s">
        <v>437</v>
      </c>
      <c r="G1834" s="3" t="s">
        <v>90</v>
      </c>
      <c r="H1834" s="2" t="s">
        <v>22</v>
      </c>
      <c r="I1834" s="2" t="s">
        <v>4433</v>
      </c>
      <c r="J1834" s="3" t="str">
        <f>HYPERLINK("https://www.boe.es/gazeta/dias/1830/04/06/pdfs/GMD-1830-41.pdf#page=4","Abrir facsímil")</f>
        <v>Abrir facsímil</v>
      </c>
      <c r="K1834" s="3" t="s">
        <v>24</v>
      </c>
    </row>
    <row r="1835" spans="1:11" ht="42" customHeight="1">
      <c r="A1835" s="2" t="s">
        <v>4430</v>
      </c>
      <c r="B1835" s="2" t="s">
        <v>4430</v>
      </c>
      <c r="C1835" s="2" t="s">
        <v>17</v>
      </c>
      <c r="D1835" s="2" t="s">
        <v>18</v>
      </c>
      <c r="E1835" s="5" t="s">
        <v>648</v>
      </c>
      <c r="F1835" s="3" t="s">
        <v>649</v>
      </c>
      <c r="G1835" s="3" t="s">
        <v>21</v>
      </c>
      <c r="H1835" s="2" t="s">
        <v>22</v>
      </c>
      <c r="I1835" s="2" t="s">
        <v>4434</v>
      </c>
      <c r="J1835" s="3" t="str">
        <f>HYPERLINK("https://www.boe.es/gazeta/dias/1830/09/11/pdfs/GMD-1830-110.pdf#page=3","Abrir facsímil")</f>
        <v>Abrir facsímil</v>
      </c>
      <c r="K1835" s="3" t="s">
        <v>24</v>
      </c>
    </row>
    <row r="1836" spans="1:11" ht="42" customHeight="1">
      <c r="A1836" s="2" t="s">
        <v>4430</v>
      </c>
      <c r="B1836" s="2" t="s">
        <v>4430</v>
      </c>
      <c r="C1836" s="2" t="s">
        <v>36</v>
      </c>
      <c r="D1836" s="2" t="s">
        <v>37</v>
      </c>
      <c r="E1836" s="5" t="s">
        <v>201</v>
      </c>
      <c r="F1836" s="3" t="s">
        <v>202</v>
      </c>
      <c r="G1836" s="3" t="s">
        <v>21</v>
      </c>
      <c r="H1836" s="2" t="s">
        <v>22</v>
      </c>
      <c r="I1836" s="2" t="s">
        <v>4435</v>
      </c>
      <c r="J1836" s="3" t="str">
        <f>HYPERLINK("https://www.boe.es/gazeta/dias/1830/09/16/pdfs/GMD-1830-112.pdf#page=3","Abrir facsímil")</f>
        <v>Abrir facsímil</v>
      </c>
      <c r="K1836" s="3" t="s">
        <v>24</v>
      </c>
    </row>
    <row r="1837" spans="1:11" ht="42" customHeight="1">
      <c r="A1837" s="2" t="s">
        <v>4430</v>
      </c>
      <c r="B1837" s="2" t="s">
        <v>4430</v>
      </c>
      <c r="C1837" s="2" t="s">
        <v>43</v>
      </c>
      <c r="D1837" s="2" t="s">
        <v>44</v>
      </c>
      <c r="E1837" s="5" t="s">
        <v>1293</v>
      </c>
      <c r="F1837" s="3" t="s">
        <v>1294</v>
      </c>
      <c r="G1837" s="3" t="s">
        <v>90</v>
      </c>
      <c r="H1837" s="2" t="s">
        <v>22</v>
      </c>
      <c r="I1837" s="2" t="s">
        <v>4436</v>
      </c>
      <c r="J1837" s="3" t="str">
        <f>HYPERLINK("https://www.boe.es/gazeta/dias/1830/11/06/pdfs/GMD-1830-135.pdf#page=4","Abrir facsímil")</f>
        <v>Abrir facsímil</v>
      </c>
      <c r="K1837" s="3" t="s">
        <v>24</v>
      </c>
    </row>
    <row r="1838" spans="1:11" ht="42" customHeight="1">
      <c r="A1838" s="2" t="s">
        <v>4430</v>
      </c>
      <c r="B1838" s="2" t="s">
        <v>4430</v>
      </c>
      <c r="C1838" s="2" t="s">
        <v>84</v>
      </c>
      <c r="D1838" s="2" t="s">
        <v>18</v>
      </c>
      <c r="E1838" s="5" t="s">
        <v>175</v>
      </c>
      <c r="F1838" s="3" t="s">
        <v>176</v>
      </c>
      <c r="G1838" s="3" t="s">
        <v>21</v>
      </c>
      <c r="H1838" s="2" t="s">
        <v>22</v>
      </c>
      <c r="I1838" s="2" t="s">
        <v>4437</v>
      </c>
      <c r="J1838" s="3" t="str">
        <f>HYPERLINK("https://www.boe.es/gazeta/dias/1830/12/07/pdfs/GMD-1830-149.pdf#page=3","Abrir facsímil")</f>
        <v>Abrir facsímil</v>
      </c>
      <c r="K1838" s="3" t="s">
        <v>24</v>
      </c>
    </row>
    <row r="1839" spans="1:11" ht="42" customHeight="1">
      <c r="A1839" s="2" t="s">
        <v>4438</v>
      </c>
      <c r="B1839" s="2" t="s">
        <v>4439</v>
      </c>
      <c r="C1839" s="2" t="s">
        <v>27</v>
      </c>
      <c r="D1839" s="2" t="s">
        <v>18</v>
      </c>
      <c r="E1839" s="5" t="s">
        <v>56</v>
      </c>
      <c r="F1839" s="3" t="s">
        <v>57</v>
      </c>
      <c r="G1839" s="3" t="s">
        <v>90</v>
      </c>
      <c r="H1839" s="2" t="s">
        <v>31</v>
      </c>
      <c r="I1839" s="2" t="s">
        <v>4440</v>
      </c>
      <c r="J1839" s="3" t="str">
        <f>HYPERLINK("https://www.boe.es/gazeta/dias/1830/06/19/pdfs/GMD-1830-74.pdf#page=4","Abrir facsímil")</f>
        <v>Abrir facsímil</v>
      </c>
      <c r="K1839" s="3" t="s">
        <v>33</v>
      </c>
    </row>
    <row r="1840" spans="1:11" ht="42" customHeight="1">
      <c r="A1840" s="2" t="s">
        <v>4441</v>
      </c>
      <c r="B1840" s="2" t="s">
        <v>4442</v>
      </c>
      <c r="C1840" s="2" t="s">
        <v>17</v>
      </c>
      <c r="D1840" s="2" t="s">
        <v>18</v>
      </c>
      <c r="E1840" s="5" t="s">
        <v>185</v>
      </c>
      <c r="F1840" s="3" t="s">
        <v>186</v>
      </c>
      <c r="G1840" s="3" t="s">
        <v>206</v>
      </c>
      <c r="H1840" s="2" t="s">
        <v>22</v>
      </c>
      <c r="I1840" s="2" t="s">
        <v>4443</v>
      </c>
      <c r="J1840" s="3" t="str">
        <f>HYPERLINK("https://www.boe.es/gazeta/dias/1830/01/12/pdfs/GMD-1830-5.pdf#page=4","Abrir facsímil")</f>
        <v>Abrir facsímil</v>
      </c>
      <c r="K1840" s="3" t="s">
        <v>24</v>
      </c>
    </row>
    <row r="1841" spans="1:11" ht="42" customHeight="1">
      <c r="A1841" s="2" t="s">
        <v>4444</v>
      </c>
      <c r="B1841" s="2" t="s">
        <v>4445</v>
      </c>
      <c r="C1841" s="2" t="s">
        <v>36</v>
      </c>
      <c r="D1841" s="2" t="s">
        <v>37</v>
      </c>
      <c r="E1841" s="5" t="s">
        <v>191</v>
      </c>
      <c r="F1841" s="3" t="s">
        <v>192</v>
      </c>
      <c r="G1841" s="3" t="s">
        <v>30</v>
      </c>
      <c r="H1841" s="2" t="s">
        <v>22</v>
      </c>
      <c r="I1841" s="2" t="s">
        <v>4446</v>
      </c>
      <c r="J1841" s="3" t="str">
        <f>HYPERLINK("https://www.boe.es/gazeta/dias/1830/01/21/pdfs/GMD-1830-9.pdf#page=2","Abrir facsímil")</f>
        <v>Abrir facsímil</v>
      </c>
      <c r="K1841" s="3" t="s">
        <v>24</v>
      </c>
    </row>
    <row r="1842" spans="1:11" ht="42" customHeight="1">
      <c r="A1842" s="2" t="s">
        <v>4447</v>
      </c>
      <c r="B1842" s="2" t="s">
        <v>4448</v>
      </c>
      <c r="C1842" s="2" t="s">
        <v>109</v>
      </c>
      <c r="D1842" s="2" t="s">
        <v>18</v>
      </c>
      <c r="E1842" s="5" t="s">
        <v>524</v>
      </c>
      <c r="F1842" s="3" t="s">
        <v>525</v>
      </c>
      <c r="G1842" s="3" t="s">
        <v>21</v>
      </c>
      <c r="H1842" s="2" t="s">
        <v>22</v>
      </c>
      <c r="I1842" s="2" t="s">
        <v>4449</v>
      </c>
      <c r="J1842" s="3" t="str">
        <f>HYPERLINK("https://www.boe.es/gazeta/dias/1830/05/06/pdfs/GMD-1830-54.pdf#page=3","Abrir facsímil")</f>
        <v>Abrir facsímil</v>
      </c>
      <c r="K1842" s="3" t="s">
        <v>24</v>
      </c>
    </row>
    <row r="1843" spans="1:11" ht="42" customHeight="1">
      <c r="A1843" s="2" t="s">
        <v>4450</v>
      </c>
      <c r="B1843" s="2" t="s">
        <v>4451</v>
      </c>
      <c r="C1843" s="2" t="s">
        <v>17</v>
      </c>
      <c r="D1843" s="2" t="s">
        <v>18</v>
      </c>
      <c r="E1843" s="5" t="s">
        <v>161</v>
      </c>
      <c r="F1843" s="3" t="s">
        <v>162</v>
      </c>
      <c r="G1843" s="3" t="s">
        <v>21</v>
      </c>
      <c r="H1843" s="2" t="s">
        <v>22</v>
      </c>
      <c r="I1843" s="2" t="s">
        <v>4452</v>
      </c>
      <c r="J1843" s="3" t="str">
        <f>HYPERLINK("https://www.boe.es/gazeta/dias/1830/09/04/pdfs/GMD-1830-107.pdf#page=3","Abrir facsímil")</f>
        <v>Abrir facsímil</v>
      </c>
      <c r="K1843" s="3" t="s">
        <v>24</v>
      </c>
    </row>
    <row r="1844" spans="1:11" ht="42" customHeight="1">
      <c r="A1844" s="2" t="s">
        <v>4453</v>
      </c>
      <c r="B1844" s="2" t="s">
        <v>4454</v>
      </c>
      <c r="C1844" s="2" t="s">
        <v>36</v>
      </c>
      <c r="D1844" s="2" t="s">
        <v>37</v>
      </c>
      <c r="E1844" s="5" t="s">
        <v>333</v>
      </c>
      <c r="F1844" s="3" t="s">
        <v>334</v>
      </c>
      <c r="G1844" s="3" t="s">
        <v>335</v>
      </c>
      <c r="H1844" s="2" t="s">
        <v>22</v>
      </c>
      <c r="I1844" s="2" t="s">
        <v>4455</v>
      </c>
      <c r="J1844" s="3" t="str">
        <f>HYPERLINK("https://www.boe.es/gazeta/dias/1830/06/08/pdfs/GMD-1830-69.pdf#page=4","Abrir facsímil")</f>
        <v>Abrir facsímil</v>
      </c>
      <c r="K1844" s="3" t="s">
        <v>24</v>
      </c>
    </row>
    <row r="1845" spans="1:11" ht="42" customHeight="1">
      <c r="A1845" s="2" t="s">
        <v>4456</v>
      </c>
      <c r="B1845" s="2" t="s">
        <v>4456</v>
      </c>
      <c r="C1845" s="2" t="s">
        <v>36</v>
      </c>
      <c r="D1845" s="2" t="s">
        <v>37</v>
      </c>
      <c r="E1845" s="5" t="s">
        <v>329</v>
      </c>
      <c r="F1845" s="3" t="s">
        <v>330</v>
      </c>
      <c r="G1845" s="3" t="s">
        <v>21</v>
      </c>
      <c r="H1845" s="2" t="s">
        <v>22</v>
      </c>
      <c r="I1845" s="2" t="s">
        <v>4457</v>
      </c>
      <c r="J1845" s="3" t="str">
        <f>HYPERLINK("https://www.boe.es/gazeta/dias/1830/01/14/pdfs/GMD-1830-6.pdf#page=3","Abrir facsímil")</f>
        <v>Abrir facsímil</v>
      </c>
      <c r="K1845" s="3" t="s">
        <v>24</v>
      </c>
    </row>
    <row r="1846" spans="1:11" ht="42" customHeight="1">
      <c r="A1846" s="2" t="s">
        <v>4458</v>
      </c>
      <c r="B1846" s="2" t="s">
        <v>4458</v>
      </c>
      <c r="C1846" s="2" t="s">
        <v>36</v>
      </c>
      <c r="D1846" s="2" t="s">
        <v>37</v>
      </c>
      <c r="E1846" s="5" t="s">
        <v>329</v>
      </c>
      <c r="F1846" s="3" t="s">
        <v>330</v>
      </c>
      <c r="G1846" s="3" t="s">
        <v>21</v>
      </c>
      <c r="H1846" s="2" t="s">
        <v>22</v>
      </c>
      <c r="I1846" s="2" t="s">
        <v>4459</v>
      </c>
      <c r="J1846" s="3" t="str">
        <f>HYPERLINK("https://www.boe.es/gazeta/dias/1830/01/14/pdfs/GMD-1830-6.pdf#page=3","Abrir facsímil")</f>
        <v>Abrir facsímil</v>
      </c>
      <c r="K1846" s="3" t="s">
        <v>24</v>
      </c>
    </row>
    <row r="1847" spans="1:11" ht="42" customHeight="1">
      <c r="A1847" s="2" t="s">
        <v>4460</v>
      </c>
      <c r="B1847" s="2" t="s">
        <v>4461</v>
      </c>
      <c r="C1847" s="2" t="s">
        <v>17</v>
      </c>
      <c r="D1847" s="2" t="s">
        <v>18</v>
      </c>
      <c r="E1847" s="5" t="s">
        <v>263</v>
      </c>
      <c r="F1847" s="3" t="s">
        <v>264</v>
      </c>
      <c r="G1847" s="3" t="s">
        <v>90</v>
      </c>
      <c r="H1847" s="2" t="s">
        <v>22</v>
      </c>
      <c r="I1847" s="2" t="s">
        <v>4462</v>
      </c>
      <c r="J1847" s="3" t="str">
        <f>HYPERLINK("https://www.boe.es/gazeta/dias/1830/07/03/pdfs/GMD-1830-80.pdf#page=4","Abrir facsímil")</f>
        <v>Abrir facsímil</v>
      </c>
      <c r="K1847" s="3" t="s">
        <v>24</v>
      </c>
    </row>
    <row r="1848" spans="1:11" ht="42" customHeight="1">
      <c r="A1848" s="2" t="s">
        <v>4463</v>
      </c>
      <c r="B1848" s="2" t="s">
        <v>4464</v>
      </c>
      <c r="C1848" s="2" t="s">
        <v>84</v>
      </c>
      <c r="D1848" s="2" t="s">
        <v>18</v>
      </c>
      <c r="E1848" s="5" t="s">
        <v>185</v>
      </c>
      <c r="F1848" s="3" t="s">
        <v>186</v>
      </c>
      <c r="G1848" s="3" t="s">
        <v>206</v>
      </c>
      <c r="H1848" s="2" t="s">
        <v>22</v>
      </c>
      <c r="I1848" s="2" t="s">
        <v>4465</v>
      </c>
      <c r="J1848" s="3" t="str">
        <f>HYPERLINK("https://www.boe.es/gazeta/dias/1830/01/12/pdfs/GMD-1830-5.pdf#page=4","Abrir facsímil")</f>
        <v>Abrir facsímil</v>
      </c>
      <c r="K1848" s="3" t="s">
        <v>24</v>
      </c>
    </row>
    <row r="1849" spans="1:11" ht="42" customHeight="1">
      <c r="A1849" s="2" t="s">
        <v>4466</v>
      </c>
      <c r="B1849" s="2" t="s">
        <v>4467</v>
      </c>
      <c r="C1849" s="2" t="s">
        <v>36</v>
      </c>
      <c r="D1849" s="2" t="s">
        <v>37</v>
      </c>
      <c r="E1849" s="5" t="s">
        <v>491</v>
      </c>
      <c r="F1849" s="3" t="s">
        <v>492</v>
      </c>
      <c r="G1849" s="3" t="s">
        <v>52</v>
      </c>
      <c r="H1849" s="2" t="s">
        <v>22</v>
      </c>
      <c r="I1849" s="2" t="s">
        <v>4468</v>
      </c>
      <c r="J1849" s="3" t="str">
        <f>HYPERLINK("https://www.boe.es/gazeta/dias/1830/11/13/pdfs/GMD-1830-138.pdf#page=1","Abrir facsímil")</f>
        <v>Abrir facsímil</v>
      </c>
      <c r="K1849" s="3" t="s">
        <v>24</v>
      </c>
    </row>
    <row r="1850" spans="1:11" ht="42" customHeight="1">
      <c r="A1850" s="2" t="s">
        <v>4469</v>
      </c>
      <c r="B1850" s="2" t="s">
        <v>4470</v>
      </c>
      <c r="C1850" s="2" t="s">
        <v>17</v>
      </c>
      <c r="D1850" s="2" t="s">
        <v>18</v>
      </c>
      <c r="E1850" s="5" t="s">
        <v>185</v>
      </c>
      <c r="F1850" s="3" t="s">
        <v>186</v>
      </c>
      <c r="G1850" s="3" t="s">
        <v>187</v>
      </c>
      <c r="H1850" s="2" t="s">
        <v>22</v>
      </c>
      <c r="I1850" s="2" t="s">
        <v>4471</v>
      </c>
      <c r="J1850" s="3" t="str">
        <f>HYPERLINK("https://www.boe.es/gazeta/dias/1830/01/12/pdfs/GMD-1830-5.pdf#page=3","Abrir facsímil")</f>
        <v>Abrir facsímil</v>
      </c>
      <c r="K1850" s="3" t="s">
        <v>24</v>
      </c>
    </row>
    <row r="1851" spans="1:11" ht="42" customHeight="1">
      <c r="A1851" s="2" t="s">
        <v>4472</v>
      </c>
      <c r="B1851" s="2" t="s">
        <v>4473</v>
      </c>
      <c r="C1851" s="2" t="s">
        <v>17</v>
      </c>
      <c r="D1851" s="2" t="s">
        <v>18</v>
      </c>
      <c r="E1851" s="5" t="s">
        <v>185</v>
      </c>
      <c r="F1851" s="3" t="s">
        <v>186</v>
      </c>
      <c r="G1851" s="3" t="s">
        <v>187</v>
      </c>
      <c r="H1851" s="2" t="s">
        <v>22</v>
      </c>
      <c r="I1851" s="2" t="s">
        <v>4474</v>
      </c>
      <c r="J1851" s="3" t="str">
        <f>HYPERLINK("https://www.boe.es/gazeta/dias/1830/01/12/pdfs/GMD-1830-5.pdf#page=3","Abrir facsímil")</f>
        <v>Abrir facsímil</v>
      </c>
      <c r="K1851" s="3" t="s">
        <v>24</v>
      </c>
    </row>
    <row r="1852" spans="1:11" ht="42" customHeight="1">
      <c r="A1852" s="2" t="s">
        <v>4475</v>
      </c>
      <c r="B1852" s="2" t="s">
        <v>4476</v>
      </c>
      <c r="C1852" s="2" t="s">
        <v>17</v>
      </c>
      <c r="D1852" s="2" t="s">
        <v>18</v>
      </c>
      <c r="E1852" s="5" t="s">
        <v>357</v>
      </c>
      <c r="F1852" s="3" t="s">
        <v>358</v>
      </c>
      <c r="G1852" s="3" t="s">
        <v>980</v>
      </c>
      <c r="H1852" s="2" t="s">
        <v>22</v>
      </c>
      <c r="I1852" s="2" t="s">
        <v>4477</v>
      </c>
      <c r="J1852" s="3" t="str">
        <f>HYPERLINK("https://www.boe.es/gazeta/dias/1830/05/08/pdfs/GMD-1830-55.pdf#page=3","Abrir facsímil")</f>
        <v>Abrir facsímil</v>
      </c>
      <c r="K1852" s="3" t="s">
        <v>24</v>
      </c>
    </row>
    <row r="1853" spans="1:11" ht="42" customHeight="1">
      <c r="A1853" s="2" t="s">
        <v>4478</v>
      </c>
      <c r="B1853" s="2" t="s">
        <v>4479</v>
      </c>
      <c r="C1853" s="2" t="s">
        <v>36</v>
      </c>
      <c r="D1853" s="2" t="s">
        <v>37</v>
      </c>
      <c r="E1853" s="5" t="s">
        <v>939</v>
      </c>
      <c r="F1853" s="3" t="s">
        <v>940</v>
      </c>
      <c r="G1853" s="3" t="s">
        <v>30</v>
      </c>
      <c r="H1853" s="2" t="s">
        <v>22</v>
      </c>
      <c r="I1853" s="2" t="s">
        <v>4480</v>
      </c>
      <c r="J1853" s="3" t="str">
        <f>HYPERLINK("https://www.boe.es/gazeta/dias/1830/02/09/pdfs/GMD-1830-17.pdf#page=2","Abrir facsímil")</f>
        <v>Abrir facsímil</v>
      </c>
      <c r="K1853" s="3" t="s">
        <v>24</v>
      </c>
    </row>
    <row r="1854" spans="1:11" ht="42" customHeight="1">
      <c r="A1854" s="2" t="s">
        <v>4481</v>
      </c>
      <c r="B1854" s="2" t="s">
        <v>4481</v>
      </c>
      <c r="C1854" s="2" t="s">
        <v>55</v>
      </c>
      <c r="D1854" s="2" t="s">
        <v>18</v>
      </c>
      <c r="E1854" s="5" t="s">
        <v>329</v>
      </c>
      <c r="F1854" s="3" t="s">
        <v>330</v>
      </c>
      <c r="G1854" s="3" t="s">
        <v>30</v>
      </c>
      <c r="H1854" s="2" t="s">
        <v>22</v>
      </c>
      <c r="I1854" s="2" t="s">
        <v>4482</v>
      </c>
      <c r="J1854" s="3" t="str">
        <f>HYPERLINK("https://www.boe.es/gazeta/dias/1830/01/14/pdfs/GMD-1830-6.pdf#page=2","Abrir facsímil")</f>
        <v>Abrir facsímil</v>
      </c>
      <c r="K1854" s="3" t="s">
        <v>24</v>
      </c>
    </row>
    <row r="1855" spans="1:11" ht="42" customHeight="1">
      <c r="A1855" s="2" t="s">
        <v>4483</v>
      </c>
      <c r="B1855" s="2" t="s">
        <v>4483</v>
      </c>
      <c r="C1855" s="2" t="s">
        <v>36</v>
      </c>
      <c r="D1855" s="2" t="s">
        <v>37</v>
      </c>
      <c r="E1855" s="5" t="s">
        <v>309</v>
      </c>
      <c r="F1855" s="3" t="s">
        <v>310</v>
      </c>
      <c r="G1855" s="3" t="s">
        <v>2899</v>
      </c>
      <c r="H1855" s="2" t="s">
        <v>22</v>
      </c>
      <c r="I1855" s="2" t="s">
        <v>4484</v>
      </c>
      <c r="J1855" s="3" t="str">
        <f>HYPERLINK("https://www.boe.es/gazeta/dias/1830/01/28/pdfs/GMD-1830-12.pdf#page=5","Abrir facsímil")</f>
        <v>Abrir facsímil</v>
      </c>
      <c r="K1855" s="3" t="s">
        <v>24</v>
      </c>
    </row>
    <row r="1856" spans="1:11" ht="42" customHeight="1">
      <c r="A1856" s="2" t="s">
        <v>4485</v>
      </c>
      <c r="B1856" s="2" t="s">
        <v>4485</v>
      </c>
      <c r="C1856" s="2" t="s">
        <v>36</v>
      </c>
      <c r="D1856" s="2" t="s">
        <v>37</v>
      </c>
      <c r="E1856" s="5" t="s">
        <v>580</v>
      </c>
      <c r="F1856" s="3" t="s">
        <v>581</v>
      </c>
      <c r="G1856" s="3" t="s">
        <v>52</v>
      </c>
      <c r="H1856" s="2" t="s">
        <v>22</v>
      </c>
      <c r="I1856" s="2" t="s">
        <v>4486</v>
      </c>
      <c r="J1856" s="3" t="str">
        <f>HYPERLINK("https://www.boe.es/gazeta/dias/1830/09/30/pdfs/GMD-1830-118.pdf#page=1","Abrir facsímil")</f>
        <v>Abrir facsímil</v>
      </c>
      <c r="K1856" s="3" t="s">
        <v>24</v>
      </c>
    </row>
    <row r="1857" spans="1:11" ht="42" customHeight="1">
      <c r="A1857" s="2" t="s">
        <v>4487</v>
      </c>
      <c r="B1857" s="2" t="s">
        <v>4487</v>
      </c>
      <c r="C1857" s="2" t="s">
        <v>84</v>
      </c>
      <c r="D1857" s="2" t="s">
        <v>18</v>
      </c>
      <c r="E1857" s="5" t="s">
        <v>50</v>
      </c>
      <c r="F1857" s="3" t="s">
        <v>51</v>
      </c>
      <c r="G1857" s="3" t="s">
        <v>52</v>
      </c>
      <c r="H1857" s="2" t="s">
        <v>22</v>
      </c>
      <c r="I1857" s="2" t="s">
        <v>4488</v>
      </c>
      <c r="J1857" s="3" t="str">
        <f>HYPERLINK("https://www.boe.es/gazeta/dias/1830/07/27/pdfs/GMD-1830-90.pdf#page=1","Abrir facsímil")</f>
        <v>Abrir facsímil</v>
      </c>
      <c r="K1857" s="3" t="s">
        <v>24</v>
      </c>
    </row>
    <row r="1858" spans="1:11" ht="42" customHeight="1">
      <c r="A1858" s="2" t="s">
        <v>4489</v>
      </c>
      <c r="B1858" s="2" t="s">
        <v>4489</v>
      </c>
      <c r="C1858" s="2" t="s">
        <v>68</v>
      </c>
      <c r="D1858" s="2" t="s">
        <v>18</v>
      </c>
      <c r="E1858" s="5" t="s">
        <v>632</v>
      </c>
      <c r="F1858" s="3" t="s">
        <v>633</v>
      </c>
      <c r="G1858" s="3" t="s">
        <v>30</v>
      </c>
      <c r="H1858" s="2" t="s">
        <v>22</v>
      </c>
      <c r="I1858" s="2" t="s">
        <v>4490</v>
      </c>
      <c r="J1858" s="3" t="str">
        <f>HYPERLINK("https://www.boe.es/gazeta/dias/1830/07/17/pdfs/GMD-1830-86.pdf#page=2","Abrir facsímil")</f>
        <v>Abrir facsímil</v>
      </c>
      <c r="K1858" s="3" t="s">
        <v>24</v>
      </c>
    </row>
    <row r="1859" spans="1:11" ht="42" customHeight="1">
      <c r="A1859" s="2" t="s">
        <v>4491</v>
      </c>
      <c r="B1859" s="2" t="s">
        <v>4491</v>
      </c>
      <c r="C1859" s="2" t="s">
        <v>36</v>
      </c>
      <c r="D1859" s="2" t="s">
        <v>37</v>
      </c>
      <c r="E1859" s="5" t="s">
        <v>1276</v>
      </c>
      <c r="F1859" s="3" t="s">
        <v>1277</v>
      </c>
      <c r="G1859" s="3" t="s">
        <v>30</v>
      </c>
      <c r="H1859" s="2" t="s">
        <v>22</v>
      </c>
      <c r="I1859" s="2" t="s">
        <v>4492</v>
      </c>
      <c r="J1859" s="3" t="str">
        <f>HYPERLINK("https://www.boe.es/gazeta/dias/1830/02/11/pdfs/GMD-1830-18.pdf#page=2","Abrir facsímil")</f>
        <v>Abrir facsímil</v>
      </c>
      <c r="K1859" s="3" t="s">
        <v>24</v>
      </c>
    </row>
    <row r="1860" spans="1:11" ht="42" customHeight="1">
      <c r="A1860" s="2" t="s">
        <v>4491</v>
      </c>
      <c r="B1860" s="2" t="s">
        <v>4491</v>
      </c>
      <c r="C1860" s="2" t="s">
        <v>68</v>
      </c>
      <c r="D1860" s="2" t="s">
        <v>18</v>
      </c>
      <c r="E1860" s="5" t="s">
        <v>807</v>
      </c>
      <c r="F1860" s="3" t="s">
        <v>808</v>
      </c>
      <c r="G1860" s="3" t="s">
        <v>21</v>
      </c>
      <c r="H1860" s="2" t="s">
        <v>22</v>
      </c>
      <c r="I1860" s="2" t="s">
        <v>4493</v>
      </c>
      <c r="J1860" s="3" t="str">
        <f>HYPERLINK("https://www.boe.es/gazeta/dias/1830/02/18/pdfs/GMD-1830-21.pdf#page=3","Abrir facsímil")</f>
        <v>Abrir facsímil</v>
      </c>
      <c r="K1860" s="3" t="s">
        <v>24</v>
      </c>
    </row>
    <row r="1861" spans="1:11" ht="42" customHeight="1">
      <c r="A1861" s="2" t="s">
        <v>4491</v>
      </c>
      <c r="B1861" s="2" t="s">
        <v>4491</v>
      </c>
      <c r="C1861" s="2" t="s">
        <v>36</v>
      </c>
      <c r="D1861" s="2" t="s">
        <v>37</v>
      </c>
      <c r="E1861" s="5" t="s">
        <v>1053</v>
      </c>
      <c r="F1861" s="3" t="s">
        <v>1054</v>
      </c>
      <c r="G1861" s="3" t="s">
        <v>30</v>
      </c>
      <c r="H1861" s="2" t="s">
        <v>22</v>
      </c>
      <c r="I1861" s="2" t="s">
        <v>4494</v>
      </c>
      <c r="J1861" s="3" t="str">
        <f>HYPERLINK("https://www.boe.es/gazeta/dias/1830/05/11/pdfs/GMD-1830-57.pdf#page=2","Abrir facsímil")</f>
        <v>Abrir facsímil</v>
      </c>
      <c r="K1861" s="3" t="s">
        <v>24</v>
      </c>
    </row>
    <row r="1862" spans="1:11" ht="42" customHeight="1">
      <c r="A1862" s="2" t="s">
        <v>4495</v>
      </c>
      <c r="B1862" s="2" t="s">
        <v>4496</v>
      </c>
      <c r="C1862" s="2" t="s">
        <v>55</v>
      </c>
      <c r="D1862" s="2" t="s">
        <v>18</v>
      </c>
      <c r="E1862" s="5" t="s">
        <v>1276</v>
      </c>
      <c r="F1862" s="3" t="s">
        <v>1277</v>
      </c>
      <c r="G1862" s="3" t="s">
        <v>30</v>
      </c>
      <c r="H1862" s="2" t="s">
        <v>22</v>
      </c>
      <c r="I1862" s="2" t="s">
        <v>4497</v>
      </c>
      <c r="J1862" s="3" t="str">
        <f>HYPERLINK("https://www.boe.es/gazeta/dias/1830/02/11/pdfs/GMD-1830-18.pdf#page=2","Abrir facsímil")</f>
        <v>Abrir facsímil</v>
      </c>
      <c r="K1862" s="3" t="s">
        <v>24</v>
      </c>
    </row>
    <row r="1863" spans="1:11" ht="42" customHeight="1">
      <c r="A1863" s="2" t="s">
        <v>4498</v>
      </c>
      <c r="B1863" s="2" t="s">
        <v>4499</v>
      </c>
      <c r="C1863" s="2" t="s">
        <v>36</v>
      </c>
      <c r="D1863" s="2" t="s">
        <v>37</v>
      </c>
      <c r="E1863" s="5" t="s">
        <v>616</v>
      </c>
      <c r="F1863" s="3" t="s">
        <v>617</v>
      </c>
      <c r="G1863" s="3" t="s">
        <v>21</v>
      </c>
      <c r="H1863" s="2" t="s">
        <v>31</v>
      </c>
      <c r="I1863" s="2" t="s">
        <v>4500</v>
      </c>
      <c r="J1863" s="3" t="str">
        <f>HYPERLINK("https://www.boe.es/gazeta/dias/1830/01/23/pdfs/GMD-1830-10.pdf#page=3","Abrir facsímil")</f>
        <v>Abrir facsímil</v>
      </c>
      <c r="K1863" s="3" t="s">
        <v>33</v>
      </c>
    </row>
    <row r="1864" spans="1:11" ht="42" customHeight="1">
      <c r="A1864" s="2" t="s">
        <v>4501</v>
      </c>
      <c r="B1864" s="2" t="s">
        <v>4502</v>
      </c>
      <c r="C1864" s="2" t="s">
        <v>27</v>
      </c>
      <c r="D1864" s="2" t="s">
        <v>18</v>
      </c>
      <c r="E1864" s="5" t="s">
        <v>1319</v>
      </c>
      <c r="F1864" s="3" t="s">
        <v>1320</v>
      </c>
      <c r="G1864" s="3" t="s">
        <v>90</v>
      </c>
      <c r="H1864" s="2" t="s">
        <v>22</v>
      </c>
      <c r="I1864" s="2" t="s">
        <v>4503</v>
      </c>
      <c r="J1864" s="3" t="str">
        <f>HYPERLINK("https://www.boe.es/gazeta/dias/1830/08/21/pdfs/GMD-1830-101.pdf#page=4","Abrir facsímil")</f>
        <v>Abrir facsímil</v>
      </c>
      <c r="K1864" s="3" t="s">
        <v>24</v>
      </c>
    </row>
    <row r="1865" spans="1:11" ht="42" customHeight="1">
      <c r="A1865" s="2" t="s">
        <v>4504</v>
      </c>
      <c r="B1865" s="2" t="s">
        <v>4505</v>
      </c>
      <c r="C1865" s="2" t="s">
        <v>27</v>
      </c>
      <c r="D1865" s="2" t="s">
        <v>18</v>
      </c>
      <c r="E1865" s="5" t="s">
        <v>281</v>
      </c>
      <c r="F1865" s="3" t="s">
        <v>282</v>
      </c>
      <c r="G1865" s="3" t="s">
        <v>90</v>
      </c>
      <c r="H1865" s="2" t="s">
        <v>22</v>
      </c>
      <c r="I1865" s="2" t="s">
        <v>4506</v>
      </c>
      <c r="J1865" s="3" t="str">
        <f>HYPERLINK("https://www.boe.es/gazeta/dias/1830/06/26/pdfs/GMD-1830-77.pdf#page=4","Abrir facsímil")</f>
        <v>Abrir facsímil</v>
      </c>
      <c r="K1865" s="3" t="s">
        <v>24</v>
      </c>
    </row>
    <row r="1866" spans="1:11" ht="42" customHeight="1">
      <c r="A1866" s="2" t="s">
        <v>4507</v>
      </c>
      <c r="B1866" s="2" t="s">
        <v>4508</v>
      </c>
      <c r="C1866" s="2" t="s">
        <v>84</v>
      </c>
      <c r="D1866" s="2" t="s">
        <v>18</v>
      </c>
      <c r="E1866" s="5" t="s">
        <v>396</v>
      </c>
      <c r="F1866" s="3" t="s">
        <v>397</v>
      </c>
      <c r="G1866" s="3" t="s">
        <v>90</v>
      </c>
      <c r="H1866" s="2" t="s">
        <v>22</v>
      </c>
      <c r="I1866" s="2" t="s">
        <v>4509</v>
      </c>
      <c r="J1866" s="3" t="str">
        <f>HYPERLINK("https://www.boe.es/gazeta/dias/1830/12/14/pdfs/GMD-1830-152.pdf#page=4","Abrir facsímil")</f>
        <v>Abrir facsímil</v>
      </c>
      <c r="K1866" s="3" t="s">
        <v>24</v>
      </c>
    </row>
    <row r="1867" spans="1:11" ht="42" customHeight="1">
      <c r="A1867" s="2" t="s">
        <v>4510</v>
      </c>
      <c r="B1867" s="2" t="s">
        <v>4511</v>
      </c>
      <c r="C1867" s="2" t="s">
        <v>27</v>
      </c>
      <c r="D1867" s="2" t="s">
        <v>18</v>
      </c>
      <c r="E1867" s="5" t="s">
        <v>56</v>
      </c>
      <c r="F1867" s="3" t="s">
        <v>57</v>
      </c>
      <c r="G1867" s="3" t="s">
        <v>90</v>
      </c>
      <c r="H1867" s="2" t="s">
        <v>22</v>
      </c>
      <c r="I1867" s="2" t="s">
        <v>4512</v>
      </c>
      <c r="J1867" s="3" t="str">
        <f>HYPERLINK("https://www.boe.es/gazeta/dias/1830/06/19/pdfs/GMD-1830-74.pdf#page=4","Abrir facsímil")</f>
        <v>Abrir facsímil</v>
      </c>
      <c r="K1867" s="3" t="s">
        <v>24</v>
      </c>
    </row>
    <row r="1868" spans="1:11" ht="42" customHeight="1">
      <c r="A1868" s="2" t="s">
        <v>4513</v>
      </c>
      <c r="B1868" s="2" t="s">
        <v>4513</v>
      </c>
      <c r="C1868" s="2" t="s">
        <v>68</v>
      </c>
      <c r="D1868" s="2" t="s">
        <v>18</v>
      </c>
      <c r="E1868" s="5" t="s">
        <v>364</v>
      </c>
      <c r="F1868" s="3" t="s">
        <v>365</v>
      </c>
      <c r="G1868" s="3" t="s">
        <v>30</v>
      </c>
      <c r="H1868" s="2" t="s">
        <v>22</v>
      </c>
      <c r="I1868" s="2" t="s">
        <v>4514</v>
      </c>
      <c r="J1868" s="3" t="str">
        <f>HYPERLINK("https://www.boe.es/gazeta/dias/1830/08/26/pdfs/GMD-1830-103.pdf#page=2","Abrir facsímil")</f>
        <v>Abrir facsímil</v>
      </c>
      <c r="K1868" s="3" t="s">
        <v>24</v>
      </c>
    </row>
    <row r="1869" spans="1:11" ht="42" customHeight="1">
      <c r="A1869" s="2" t="s">
        <v>4513</v>
      </c>
      <c r="B1869" s="2" t="s">
        <v>4513</v>
      </c>
      <c r="C1869" s="2" t="s">
        <v>36</v>
      </c>
      <c r="D1869" s="2" t="s">
        <v>37</v>
      </c>
      <c r="E1869" s="5" t="s">
        <v>624</v>
      </c>
      <c r="F1869" s="3" t="s">
        <v>625</v>
      </c>
      <c r="G1869" s="3" t="s">
        <v>52</v>
      </c>
      <c r="H1869" s="2" t="s">
        <v>22</v>
      </c>
      <c r="I1869" s="2" t="s">
        <v>4515</v>
      </c>
      <c r="J1869" s="3" t="str">
        <f>HYPERLINK("https://www.boe.es/gazeta/dias/1830/09/09/pdfs/GMD-1830-109.pdf#page=1","Abrir facsímil")</f>
        <v>Abrir facsímil</v>
      </c>
      <c r="K1869" s="3" t="s">
        <v>24</v>
      </c>
    </row>
    <row r="1870" spans="1:11" ht="42" customHeight="1">
      <c r="A1870" s="2" t="s">
        <v>4516</v>
      </c>
      <c r="B1870" s="2" t="s">
        <v>4517</v>
      </c>
      <c r="C1870" s="2" t="s">
        <v>17</v>
      </c>
      <c r="D1870" s="2" t="s">
        <v>18</v>
      </c>
      <c r="E1870" s="5" t="s">
        <v>637</v>
      </c>
      <c r="F1870" s="3" t="s">
        <v>638</v>
      </c>
      <c r="G1870" s="3" t="s">
        <v>90</v>
      </c>
      <c r="H1870" s="2" t="s">
        <v>22</v>
      </c>
      <c r="I1870" s="2" t="s">
        <v>4518</v>
      </c>
      <c r="J1870" s="3" t="str">
        <f>HYPERLINK("https://www.boe.es/gazeta/dias/1830/08/28/pdfs/GMD-1830-104.pdf#page=4","Abrir facsímil")</f>
        <v>Abrir facsímil</v>
      </c>
      <c r="K1870" s="3" t="s">
        <v>24</v>
      </c>
    </row>
    <row r="1871" spans="1:11" ht="42" customHeight="1">
      <c r="A1871" s="2" t="s">
        <v>4519</v>
      </c>
      <c r="B1871" s="2" t="s">
        <v>4520</v>
      </c>
      <c r="C1871" s="2" t="s">
        <v>43</v>
      </c>
      <c r="D1871" s="2" t="s">
        <v>44</v>
      </c>
      <c r="E1871" s="5" t="s">
        <v>532</v>
      </c>
      <c r="F1871" s="3" t="s">
        <v>533</v>
      </c>
      <c r="G1871" s="3" t="s">
        <v>90</v>
      </c>
      <c r="H1871" s="2" t="s">
        <v>22</v>
      </c>
      <c r="I1871" s="2" t="s">
        <v>4521</v>
      </c>
      <c r="J1871" s="3" t="str">
        <f>HYPERLINK("https://www.boe.es/gazeta/dias/1830/01/19/pdfs/GMD-1830-8.pdf#page=4","Abrir facsímil")</f>
        <v>Abrir facsímil</v>
      </c>
      <c r="K1871" s="3" t="s">
        <v>24</v>
      </c>
    </row>
    <row r="1872" spans="1:11" ht="42" customHeight="1">
      <c r="A1872" s="2" t="s">
        <v>4522</v>
      </c>
      <c r="B1872" s="2" t="s">
        <v>4522</v>
      </c>
      <c r="C1872" s="2" t="s">
        <v>36</v>
      </c>
      <c r="D1872" s="2" t="s">
        <v>37</v>
      </c>
      <c r="E1872" s="5" t="s">
        <v>653</v>
      </c>
      <c r="F1872" s="3" t="s">
        <v>654</v>
      </c>
      <c r="G1872" s="3" t="s">
        <v>90</v>
      </c>
      <c r="H1872" s="2" t="s">
        <v>22</v>
      </c>
      <c r="I1872" s="2" t="s">
        <v>4523</v>
      </c>
      <c r="J1872" s="3" t="str">
        <f>HYPERLINK("https://www.boe.es/gazeta/dias/1830/10/02/pdfs/GMD-1830-119.pdf#page=4","Abrir facsímil")</f>
        <v>Abrir facsímil</v>
      </c>
      <c r="K1872" s="3" t="s">
        <v>24</v>
      </c>
    </row>
    <row r="1873" spans="1:11" ht="42" customHeight="1">
      <c r="A1873" s="2" t="s">
        <v>4524</v>
      </c>
      <c r="B1873" s="2" t="s">
        <v>4525</v>
      </c>
      <c r="C1873" s="2" t="s">
        <v>17</v>
      </c>
      <c r="D1873" s="2" t="s">
        <v>18</v>
      </c>
      <c r="E1873" s="5" t="s">
        <v>931</v>
      </c>
      <c r="F1873" s="3" t="s">
        <v>932</v>
      </c>
      <c r="G1873" s="3" t="s">
        <v>90</v>
      </c>
      <c r="H1873" s="2" t="s">
        <v>22</v>
      </c>
      <c r="I1873" s="2" t="s">
        <v>4526</v>
      </c>
      <c r="J1873" s="3" t="str">
        <f>HYPERLINK("https://www.boe.es/gazeta/dias/1830/06/03/pdfs/GMD-1830-67.pdf#page=4","Abrir facsímil")</f>
        <v>Abrir facsímil</v>
      </c>
      <c r="K1873" s="3" t="s">
        <v>24</v>
      </c>
    </row>
    <row r="1874" spans="1:11" ht="42" customHeight="1">
      <c r="A1874" s="2" t="s">
        <v>4527</v>
      </c>
      <c r="B1874" s="2" t="s">
        <v>4528</v>
      </c>
      <c r="C1874" s="2" t="s">
        <v>36</v>
      </c>
      <c r="D1874" s="2" t="s">
        <v>37</v>
      </c>
      <c r="E1874" s="5" t="s">
        <v>499</v>
      </c>
      <c r="F1874" s="3" t="s">
        <v>500</v>
      </c>
      <c r="G1874" s="3" t="s">
        <v>90</v>
      </c>
      <c r="H1874" s="2" t="s">
        <v>22</v>
      </c>
      <c r="I1874" s="2" t="s">
        <v>4529</v>
      </c>
      <c r="J1874" s="3" t="str">
        <f>HYPERLINK("https://www.boe.es/gazeta/dias/1830/04/03/pdfs/GMD-1830-40.pdf#page=4","Abrir facsímil")</f>
        <v>Abrir facsímil</v>
      </c>
      <c r="K1874" s="3" t="s">
        <v>24</v>
      </c>
    </row>
    <row r="1875" spans="1:11" ht="42" customHeight="1">
      <c r="A1875" s="2" t="s">
        <v>4530</v>
      </c>
      <c r="B1875" s="2" t="s">
        <v>4531</v>
      </c>
      <c r="C1875" s="2" t="s">
        <v>43</v>
      </c>
      <c r="D1875" s="2" t="s">
        <v>44</v>
      </c>
      <c r="E1875" s="5" t="s">
        <v>1319</v>
      </c>
      <c r="F1875" s="3" t="s">
        <v>1320</v>
      </c>
      <c r="G1875" s="3" t="s">
        <v>90</v>
      </c>
      <c r="H1875" s="2" t="s">
        <v>22</v>
      </c>
      <c r="I1875" s="2" t="s">
        <v>4532</v>
      </c>
      <c r="J1875" s="3" t="str">
        <f>HYPERLINK("https://www.boe.es/gazeta/dias/1830/08/21/pdfs/GMD-1830-101.pdf#page=4","Abrir facsímil")</f>
        <v>Abrir facsímil</v>
      </c>
      <c r="K1875" s="3" t="s">
        <v>24</v>
      </c>
    </row>
    <row r="1876" spans="1:11" ht="42" customHeight="1">
      <c r="A1876" s="2" t="s">
        <v>4533</v>
      </c>
      <c r="B1876" s="2" t="s">
        <v>4534</v>
      </c>
      <c r="C1876" s="2" t="s">
        <v>109</v>
      </c>
      <c r="D1876" s="2" t="s">
        <v>18</v>
      </c>
      <c r="E1876" s="5" t="s">
        <v>161</v>
      </c>
      <c r="F1876" s="3" t="s">
        <v>162</v>
      </c>
      <c r="G1876" s="3" t="s">
        <v>21</v>
      </c>
      <c r="H1876" s="2" t="s">
        <v>22</v>
      </c>
      <c r="I1876" s="2" t="s">
        <v>4535</v>
      </c>
      <c r="J1876" s="3" t="str">
        <f>HYPERLINK("https://www.boe.es/gazeta/dias/1830/09/04/pdfs/GMD-1830-107.pdf#page=3","Abrir facsímil")</f>
        <v>Abrir facsímil</v>
      </c>
      <c r="K1876" s="3" t="s">
        <v>24</v>
      </c>
    </row>
    <row r="1877" spans="1:11" ht="42" customHeight="1">
      <c r="A1877" s="2" t="s">
        <v>4536</v>
      </c>
      <c r="B1877" s="2" t="s">
        <v>4536</v>
      </c>
      <c r="C1877" s="2" t="s">
        <v>36</v>
      </c>
      <c r="D1877" s="2" t="s">
        <v>37</v>
      </c>
      <c r="E1877" s="5" t="s">
        <v>1034</v>
      </c>
      <c r="F1877" s="3" t="s">
        <v>1035</v>
      </c>
      <c r="G1877" s="3" t="s">
        <v>30</v>
      </c>
      <c r="H1877" s="2" t="s">
        <v>22</v>
      </c>
      <c r="I1877" s="2" t="s">
        <v>4537</v>
      </c>
      <c r="J1877" s="3" t="str">
        <f>HYPERLINK("https://www.boe.es/gazeta/dias/1830/04/13/pdfs/GMD-1830-44.pdf#page=2","Abrir facsímil")</f>
        <v>Abrir facsímil</v>
      </c>
      <c r="K1877" s="3" t="s">
        <v>24</v>
      </c>
    </row>
    <row r="1878" spans="1:11" ht="42" customHeight="1">
      <c r="A1878" s="2" t="s">
        <v>4538</v>
      </c>
      <c r="B1878" s="2" t="s">
        <v>4538</v>
      </c>
      <c r="C1878" s="2" t="s">
        <v>17</v>
      </c>
      <c r="D1878" s="2" t="s">
        <v>18</v>
      </c>
      <c r="E1878" s="5" t="s">
        <v>367</v>
      </c>
      <c r="F1878" s="3" t="s">
        <v>368</v>
      </c>
      <c r="G1878" s="3" t="s">
        <v>21</v>
      </c>
      <c r="H1878" s="2" t="s">
        <v>22</v>
      </c>
      <c r="I1878" s="2" t="s">
        <v>4539</v>
      </c>
      <c r="J1878" s="3" t="str">
        <f>HYPERLINK("https://www.boe.es/gazeta/dias/1830/09/02/pdfs/GMD-1830-106.pdf#page=3","Abrir facsímil")</f>
        <v>Abrir facsímil</v>
      </c>
      <c r="K1878" s="3" t="s">
        <v>24</v>
      </c>
    </row>
    <row r="1879" spans="1:11" ht="42" customHeight="1">
      <c r="A1879" s="2" t="s">
        <v>4540</v>
      </c>
      <c r="B1879" s="2" t="s">
        <v>4540</v>
      </c>
      <c r="C1879" s="2" t="s">
        <v>36</v>
      </c>
      <c r="D1879" s="2" t="s">
        <v>37</v>
      </c>
      <c r="E1879" s="5" t="s">
        <v>687</v>
      </c>
      <c r="F1879" s="3" t="s">
        <v>688</v>
      </c>
      <c r="G1879" s="3" t="s">
        <v>21</v>
      </c>
      <c r="H1879" s="2" t="s">
        <v>22</v>
      </c>
      <c r="I1879" s="2" t="s">
        <v>4541</v>
      </c>
      <c r="J1879" s="3" t="str">
        <f>HYPERLINK("https://www.boe.es/gazeta/dias/1830/06/10/pdfs/GMD-1830-70.pdf#page=3","Abrir facsímil")</f>
        <v>Abrir facsímil</v>
      </c>
      <c r="K1879" s="3" t="s">
        <v>24</v>
      </c>
    </row>
    <row r="1880" spans="1:11" ht="42" customHeight="1">
      <c r="A1880" s="2" t="s">
        <v>4542</v>
      </c>
      <c r="B1880" s="2" t="s">
        <v>4543</v>
      </c>
      <c r="C1880" s="2" t="s">
        <v>109</v>
      </c>
      <c r="D1880" s="2" t="s">
        <v>18</v>
      </c>
      <c r="E1880" s="5" t="s">
        <v>161</v>
      </c>
      <c r="F1880" s="3" t="s">
        <v>162</v>
      </c>
      <c r="G1880" s="3" t="s">
        <v>21</v>
      </c>
      <c r="H1880" s="2" t="s">
        <v>22</v>
      </c>
      <c r="I1880" s="2" t="s">
        <v>4544</v>
      </c>
      <c r="J1880" s="3" t="str">
        <f>HYPERLINK("https://www.boe.es/gazeta/dias/1830/09/04/pdfs/GMD-1830-107.pdf#page=3","Abrir facsímil")</f>
        <v>Abrir facsímil</v>
      </c>
      <c r="K1880" s="3" t="s">
        <v>24</v>
      </c>
    </row>
    <row r="1881" spans="1:11" ht="42" customHeight="1">
      <c r="A1881" s="2" t="s">
        <v>4545</v>
      </c>
      <c r="B1881" s="2" t="s">
        <v>4546</v>
      </c>
      <c r="C1881" s="2" t="s">
        <v>84</v>
      </c>
      <c r="D1881" s="2" t="s">
        <v>18</v>
      </c>
      <c r="E1881" s="5" t="s">
        <v>460</v>
      </c>
      <c r="F1881" s="3" t="s">
        <v>461</v>
      </c>
      <c r="G1881" s="3" t="s">
        <v>90</v>
      </c>
      <c r="H1881" s="2" t="s">
        <v>31</v>
      </c>
      <c r="I1881" s="2" t="s">
        <v>4547</v>
      </c>
      <c r="J1881" s="3" t="str">
        <f>HYPERLINK("https://www.boe.es/gazeta/dias/1830/08/03/pdfs/GMD-1830-93.pdf#page=4","Abrir facsímil")</f>
        <v>Abrir facsímil</v>
      </c>
      <c r="K1881" s="3" t="s">
        <v>33</v>
      </c>
    </row>
    <row r="1882" spans="1:11" ht="42" customHeight="1">
      <c r="A1882" s="2" t="s">
        <v>4548</v>
      </c>
      <c r="B1882" s="2" t="s">
        <v>4548</v>
      </c>
      <c r="C1882" s="2" t="s">
        <v>27</v>
      </c>
      <c r="D1882" s="2" t="s">
        <v>18</v>
      </c>
      <c r="E1882" s="5" t="s">
        <v>1053</v>
      </c>
      <c r="F1882" s="3" t="s">
        <v>1054</v>
      </c>
      <c r="G1882" s="3" t="s">
        <v>90</v>
      </c>
      <c r="H1882" s="2" t="s">
        <v>22</v>
      </c>
      <c r="I1882" s="2" t="s">
        <v>4549</v>
      </c>
      <c r="J1882" s="3" t="str">
        <f>HYPERLINK("https://www.boe.es/gazeta/dias/1830/05/11/pdfs/GMD-1830-57.pdf#page=4","Abrir facsímil")</f>
        <v>Abrir facsímil</v>
      </c>
      <c r="K1882" s="3" t="s">
        <v>24</v>
      </c>
    </row>
    <row r="1883" spans="1:11" ht="42" customHeight="1">
      <c r="A1883" s="2" t="s">
        <v>4550</v>
      </c>
      <c r="B1883" s="2" t="s">
        <v>4550</v>
      </c>
      <c r="C1883" s="2" t="s">
        <v>17</v>
      </c>
      <c r="D1883" s="2" t="s">
        <v>18</v>
      </c>
      <c r="E1883" s="5" t="s">
        <v>1319</v>
      </c>
      <c r="F1883" s="3" t="s">
        <v>1320</v>
      </c>
      <c r="G1883" s="3" t="s">
        <v>52</v>
      </c>
      <c r="H1883" s="2" t="s">
        <v>22</v>
      </c>
      <c r="I1883" s="2" t="s">
        <v>4551</v>
      </c>
      <c r="J1883" s="3" t="str">
        <f>HYPERLINK("https://www.boe.es/gazeta/dias/1830/08/21/pdfs/GMD-1830-101.pdf#page=1","Abrir facsímil")</f>
        <v>Abrir facsímil</v>
      </c>
      <c r="K1883" s="3" t="s">
        <v>24</v>
      </c>
    </row>
    <row r="1884" spans="1:11" ht="42" customHeight="1">
      <c r="A1884" s="2" t="s">
        <v>4552</v>
      </c>
      <c r="B1884" s="2" t="s">
        <v>4552</v>
      </c>
      <c r="C1884" s="2" t="s">
        <v>36</v>
      </c>
      <c r="D1884" s="2" t="s">
        <v>37</v>
      </c>
      <c r="E1884" s="5" t="s">
        <v>1276</v>
      </c>
      <c r="F1884" s="3" t="s">
        <v>1277</v>
      </c>
      <c r="G1884" s="3" t="s">
        <v>90</v>
      </c>
      <c r="H1884" s="2" t="s">
        <v>22</v>
      </c>
      <c r="I1884" s="2" t="s">
        <v>4553</v>
      </c>
      <c r="J1884" s="3" t="str">
        <f>HYPERLINK("https://www.boe.es/gazeta/dias/1830/02/11/pdfs/GMD-1830-18.pdf#page=4","Abrir facsímil")</f>
        <v>Abrir facsímil</v>
      </c>
      <c r="K1884" s="3" t="s">
        <v>24</v>
      </c>
    </row>
    <row r="1885" spans="1:11" ht="42" customHeight="1">
      <c r="A1885" s="2" t="s">
        <v>4552</v>
      </c>
      <c r="B1885" s="2" t="s">
        <v>4552</v>
      </c>
      <c r="C1885" s="2" t="s">
        <v>27</v>
      </c>
      <c r="D1885" s="2" t="s">
        <v>18</v>
      </c>
      <c r="E1885" s="5" t="s">
        <v>499</v>
      </c>
      <c r="F1885" s="3" t="s">
        <v>500</v>
      </c>
      <c r="G1885" s="3" t="s">
        <v>21</v>
      </c>
      <c r="H1885" s="2" t="s">
        <v>22</v>
      </c>
      <c r="I1885" s="2" t="s">
        <v>4554</v>
      </c>
      <c r="J1885" s="3" t="str">
        <f>HYPERLINK("https://www.boe.es/gazeta/dias/1830/04/03/pdfs/GMD-1830-40.pdf#page=3","Abrir facsímil")</f>
        <v>Abrir facsímil</v>
      </c>
      <c r="K1885" s="3" t="s">
        <v>24</v>
      </c>
    </row>
    <row r="1886" spans="1:11" ht="42" customHeight="1">
      <c r="A1886" s="2" t="s">
        <v>4552</v>
      </c>
      <c r="B1886" s="2" t="s">
        <v>4552</v>
      </c>
      <c r="C1886" s="2" t="s">
        <v>43</v>
      </c>
      <c r="D1886" s="2" t="s">
        <v>44</v>
      </c>
      <c r="E1886" s="5" t="s">
        <v>370</v>
      </c>
      <c r="F1886" s="3" t="s">
        <v>371</v>
      </c>
      <c r="G1886" s="3" t="s">
        <v>21</v>
      </c>
      <c r="H1886" s="2" t="s">
        <v>22</v>
      </c>
      <c r="I1886" s="2" t="s">
        <v>4555</v>
      </c>
      <c r="J1886" s="3" t="str">
        <f>HYPERLINK("https://www.boe.es/gazeta/dias/1830/10/14/pdfs/GMD-1830-124.pdf#page=3","Abrir facsímil")</f>
        <v>Abrir facsímil</v>
      </c>
      <c r="K1886" s="3" t="s">
        <v>24</v>
      </c>
    </row>
    <row r="1887" spans="1:11" ht="42" customHeight="1">
      <c r="A1887" s="2" t="s">
        <v>4556</v>
      </c>
      <c r="B1887" s="2" t="s">
        <v>4556</v>
      </c>
      <c r="C1887" s="2" t="s">
        <v>17</v>
      </c>
      <c r="D1887" s="2" t="s">
        <v>18</v>
      </c>
      <c r="E1887" s="5" t="s">
        <v>1806</v>
      </c>
      <c r="F1887" s="3" t="s">
        <v>1807</v>
      </c>
      <c r="G1887" s="3" t="s">
        <v>21</v>
      </c>
      <c r="H1887" s="2" t="s">
        <v>22</v>
      </c>
      <c r="I1887" s="2" t="s">
        <v>4557</v>
      </c>
      <c r="J1887" s="3" t="str">
        <f>HYPERLINK("https://www.boe.es/gazeta/dias/1830/05/01/pdfs/GMD-1830-52.pdf#page=3","Abrir facsímil")</f>
        <v>Abrir facsímil</v>
      </c>
      <c r="K1887" s="3" t="s">
        <v>24</v>
      </c>
    </row>
    <row r="1888" spans="1:11" ht="42" customHeight="1">
      <c r="A1888" s="2" t="s">
        <v>4558</v>
      </c>
      <c r="B1888" s="2" t="s">
        <v>4559</v>
      </c>
      <c r="C1888" s="2" t="s">
        <v>36</v>
      </c>
      <c r="D1888" s="2" t="s">
        <v>37</v>
      </c>
      <c r="E1888" s="5" t="s">
        <v>431</v>
      </c>
      <c r="F1888" s="3" t="s">
        <v>432</v>
      </c>
      <c r="G1888" s="3" t="s">
        <v>90</v>
      </c>
      <c r="H1888" s="2" t="s">
        <v>22</v>
      </c>
      <c r="I1888" s="2" t="s">
        <v>4560</v>
      </c>
      <c r="J1888" s="3" t="str">
        <f>HYPERLINK("https://www.boe.es/gazeta/dias/1830/06/24/pdfs/GMD-1830-76.pdf#page=4","Abrir facsímil")</f>
        <v>Abrir facsímil</v>
      </c>
      <c r="K1888" s="3" t="s">
        <v>24</v>
      </c>
    </row>
    <row r="1889" spans="1:11" ht="42" customHeight="1">
      <c r="A1889" s="2" t="s">
        <v>4561</v>
      </c>
      <c r="B1889" s="2" t="s">
        <v>4561</v>
      </c>
      <c r="C1889" s="2" t="s">
        <v>68</v>
      </c>
      <c r="D1889" s="2" t="s">
        <v>18</v>
      </c>
      <c r="E1889" s="5" t="s">
        <v>421</v>
      </c>
      <c r="F1889" s="3" t="s">
        <v>422</v>
      </c>
      <c r="G1889" s="3" t="s">
        <v>30</v>
      </c>
      <c r="H1889" s="2" t="s">
        <v>22</v>
      </c>
      <c r="I1889" s="2" t="s">
        <v>4562</v>
      </c>
      <c r="J1889" s="3" t="str">
        <f>HYPERLINK("https://www.boe.es/gazeta/dias/1830/05/27/pdfs/GMD-1830-64.pdf#page=2","Abrir facsímil")</f>
        <v>Abrir facsímil</v>
      </c>
      <c r="K1889" s="3" t="s">
        <v>24</v>
      </c>
    </row>
    <row r="1890" spans="1:11" ht="42" customHeight="1">
      <c r="A1890" s="2" t="s">
        <v>4563</v>
      </c>
      <c r="B1890" s="2" t="s">
        <v>4563</v>
      </c>
      <c r="C1890" s="2" t="s">
        <v>36</v>
      </c>
      <c r="D1890" s="2" t="s">
        <v>37</v>
      </c>
      <c r="E1890" s="5" t="s">
        <v>939</v>
      </c>
      <c r="F1890" s="3" t="s">
        <v>940</v>
      </c>
      <c r="G1890" s="3" t="s">
        <v>52</v>
      </c>
      <c r="H1890" s="2" t="s">
        <v>22</v>
      </c>
      <c r="I1890" s="2" t="s">
        <v>4564</v>
      </c>
      <c r="J1890" s="3" t="str">
        <f>HYPERLINK("https://www.boe.es/gazeta/dias/1830/02/09/pdfs/GMD-1830-17.pdf#page=1","Abrir facsímil")</f>
        <v>Abrir facsímil</v>
      </c>
      <c r="K1890" s="3" t="s">
        <v>24</v>
      </c>
    </row>
    <row r="1891" spans="1:11" ht="42" customHeight="1">
      <c r="A1891" s="2" t="s">
        <v>4563</v>
      </c>
      <c r="B1891" s="2" t="s">
        <v>4563</v>
      </c>
      <c r="C1891" s="2" t="s">
        <v>36</v>
      </c>
      <c r="D1891" s="2" t="s">
        <v>37</v>
      </c>
      <c r="E1891" s="5" t="s">
        <v>807</v>
      </c>
      <c r="F1891" s="3" t="s">
        <v>808</v>
      </c>
      <c r="G1891" s="3" t="s">
        <v>52</v>
      </c>
      <c r="H1891" s="2" t="s">
        <v>22</v>
      </c>
      <c r="I1891" s="2" t="s">
        <v>4565</v>
      </c>
      <c r="J1891" s="3" t="str">
        <f>HYPERLINK("https://www.boe.es/gazeta/dias/1830/02/18/pdfs/GMD-1830-21.pdf#page=1","Abrir facsímil")</f>
        <v>Abrir facsímil</v>
      </c>
      <c r="K1891" s="3" t="s">
        <v>24</v>
      </c>
    </row>
    <row r="1892" spans="1:11" ht="42" customHeight="1">
      <c r="A1892" s="2" t="s">
        <v>4563</v>
      </c>
      <c r="B1892" s="2" t="s">
        <v>4563</v>
      </c>
      <c r="C1892" s="2" t="s">
        <v>36</v>
      </c>
      <c r="D1892" s="2" t="s">
        <v>37</v>
      </c>
      <c r="E1892" s="5" t="s">
        <v>320</v>
      </c>
      <c r="F1892" s="3" t="s">
        <v>321</v>
      </c>
      <c r="G1892" s="3" t="s">
        <v>21</v>
      </c>
      <c r="H1892" s="2" t="s">
        <v>22</v>
      </c>
      <c r="I1892" s="2" t="s">
        <v>4566</v>
      </c>
      <c r="J1892" s="3" t="str">
        <f>HYPERLINK("https://www.boe.es/gazeta/dias/1830/03/09/pdfs/GMD-1830-29.pdf#page=3","Abrir facsímil")</f>
        <v>Abrir facsímil</v>
      </c>
      <c r="K1892" s="3" t="s">
        <v>24</v>
      </c>
    </row>
    <row r="1893" spans="1:11" ht="42" customHeight="1">
      <c r="A1893" s="2" t="s">
        <v>4563</v>
      </c>
      <c r="B1893" s="2" t="s">
        <v>4563</v>
      </c>
      <c r="C1893" s="2" t="s">
        <v>36</v>
      </c>
      <c r="D1893" s="2" t="s">
        <v>37</v>
      </c>
      <c r="E1893" s="5" t="s">
        <v>211</v>
      </c>
      <c r="F1893" s="3" t="s">
        <v>212</v>
      </c>
      <c r="G1893" s="3" t="s">
        <v>30</v>
      </c>
      <c r="H1893" s="2" t="s">
        <v>22</v>
      </c>
      <c r="I1893" s="2" t="s">
        <v>4567</v>
      </c>
      <c r="J1893" s="3" t="str">
        <f>HYPERLINK("https://www.boe.es/gazeta/dias/1830/04/15/pdfs/GMD-1830-45.pdf#page=2","Abrir facsímil")</f>
        <v>Abrir facsímil</v>
      </c>
      <c r="K1893" s="3" t="s">
        <v>24</v>
      </c>
    </row>
    <row r="1894" spans="1:11" ht="42" customHeight="1">
      <c r="A1894" s="2" t="s">
        <v>4563</v>
      </c>
      <c r="B1894" s="2" t="s">
        <v>4563</v>
      </c>
      <c r="C1894" s="2" t="s">
        <v>36</v>
      </c>
      <c r="D1894" s="2" t="s">
        <v>37</v>
      </c>
      <c r="E1894" s="5" t="s">
        <v>357</v>
      </c>
      <c r="F1894" s="3" t="s">
        <v>358</v>
      </c>
      <c r="G1894" s="3" t="s">
        <v>980</v>
      </c>
      <c r="H1894" s="2" t="s">
        <v>22</v>
      </c>
      <c r="I1894" s="2" t="s">
        <v>4568</v>
      </c>
      <c r="J1894" s="3" t="str">
        <f>HYPERLINK("https://www.boe.es/gazeta/dias/1830/05/08/pdfs/GMD-1830-55.pdf#page=3","Abrir facsímil")</f>
        <v>Abrir facsímil</v>
      </c>
      <c r="K1894" s="3" t="s">
        <v>24</v>
      </c>
    </row>
    <row r="1895" spans="1:11" ht="42" customHeight="1">
      <c r="A1895" s="2" t="s">
        <v>4563</v>
      </c>
      <c r="B1895" s="2" t="s">
        <v>4563</v>
      </c>
      <c r="C1895" s="2" t="s">
        <v>36</v>
      </c>
      <c r="D1895" s="2" t="s">
        <v>37</v>
      </c>
      <c r="E1895" s="5" t="s">
        <v>680</v>
      </c>
      <c r="F1895" s="3" t="s">
        <v>681</v>
      </c>
      <c r="G1895" s="3" t="s">
        <v>30</v>
      </c>
      <c r="H1895" s="2" t="s">
        <v>22</v>
      </c>
      <c r="I1895" s="2" t="s">
        <v>4569</v>
      </c>
      <c r="J1895" s="3" t="str">
        <f>HYPERLINK("https://www.boe.es/gazeta/dias/1830/08/17/pdfs/GMD-1830-99.pdf#page=2","Abrir facsímil")</f>
        <v>Abrir facsímil</v>
      </c>
      <c r="K1895" s="3" t="s">
        <v>24</v>
      </c>
    </row>
    <row r="1896" spans="1:11" ht="42" customHeight="1">
      <c r="A1896" s="2" t="s">
        <v>4563</v>
      </c>
      <c r="B1896" s="2" t="s">
        <v>4563</v>
      </c>
      <c r="C1896" s="2" t="s">
        <v>36</v>
      </c>
      <c r="D1896" s="2" t="s">
        <v>37</v>
      </c>
      <c r="E1896" s="5" t="s">
        <v>1363</v>
      </c>
      <c r="F1896" s="3" t="s">
        <v>1364</v>
      </c>
      <c r="G1896" s="3" t="s">
        <v>52</v>
      </c>
      <c r="H1896" s="2" t="s">
        <v>22</v>
      </c>
      <c r="I1896" s="2" t="s">
        <v>4570</v>
      </c>
      <c r="J1896" s="3" t="str">
        <f>HYPERLINK("https://www.boe.es/gazeta/dias/1830/08/31/pdfs/GMD-1830-105.pdf#page=1","Abrir facsímil")</f>
        <v>Abrir facsímil</v>
      </c>
      <c r="K1896" s="3" t="s">
        <v>24</v>
      </c>
    </row>
    <row r="1897" spans="1:11" ht="42" customHeight="1">
      <c r="A1897" s="2" t="s">
        <v>4563</v>
      </c>
      <c r="B1897" s="2" t="s">
        <v>4563</v>
      </c>
      <c r="C1897" s="2" t="s">
        <v>36</v>
      </c>
      <c r="D1897" s="2" t="s">
        <v>37</v>
      </c>
      <c r="E1897" s="5" t="s">
        <v>561</v>
      </c>
      <c r="F1897" s="3" t="s">
        <v>562</v>
      </c>
      <c r="G1897" s="3" t="s">
        <v>90</v>
      </c>
      <c r="H1897" s="2" t="s">
        <v>22</v>
      </c>
      <c r="I1897" s="2" t="s">
        <v>4571</v>
      </c>
      <c r="J1897" s="3" t="str">
        <f>HYPERLINK("https://www.boe.es/gazeta/dias/1830/10/09/pdfs/GMD-1830-122.pdf#page=4","Abrir facsímil")</f>
        <v>Abrir facsímil</v>
      </c>
      <c r="K1897" s="3" t="s">
        <v>24</v>
      </c>
    </row>
    <row r="1898" spans="1:11" ht="42" customHeight="1">
      <c r="A1898" s="2" t="s">
        <v>4563</v>
      </c>
      <c r="B1898" s="2" t="s">
        <v>4563</v>
      </c>
      <c r="C1898" s="2" t="s">
        <v>36</v>
      </c>
      <c r="D1898" s="2" t="s">
        <v>37</v>
      </c>
      <c r="E1898" s="5" t="s">
        <v>772</v>
      </c>
      <c r="F1898" s="3" t="s">
        <v>773</v>
      </c>
      <c r="G1898" s="3" t="s">
        <v>30</v>
      </c>
      <c r="H1898" s="2" t="s">
        <v>22</v>
      </c>
      <c r="I1898" s="2" t="s">
        <v>4572</v>
      </c>
      <c r="J1898" s="3" t="str">
        <f>HYPERLINK("https://www.boe.es/gazeta/dias/1830/12/25/pdfs/GMD-1830-157.pdf#page=2","Abrir facsímil")</f>
        <v>Abrir facsímil</v>
      </c>
      <c r="K1898" s="3" t="s">
        <v>24</v>
      </c>
    </row>
    <row r="1899" spans="1:11" ht="42" customHeight="1">
      <c r="A1899" s="2" t="s">
        <v>4563</v>
      </c>
      <c r="B1899" s="2" t="s">
        <v>4563</v>
      </c>
      <c r="C1899" s="2" t="s">
        <v>36</v>
      </c>
      <c r="D1899" s="2" t="s">
        <v>37</v>
      </c>
      <c r="E1899" s="5" t="s">
        <v>28</v>
      </c>
      <c r="F1899" s="3" t="s">
        <v>29</v>
      </c>
      <c r="G1899" s="3" t="s">
        <v>30</v>
      </c>
      <c r="H1899" s="2" t="s">
        <v>22</v>
      </c>
      <c r="I1899" s="2" t="s">
        <v>4573</v>
      </c>
      <c r="J1899" s="3" t="str">
        <f>HYPERLINK("https://www.boe.es/gazeta/dias/1830/12/28/pdfs/GMD-1830-158.pdf#page=2","Abrir facsímil")</f>
        <v>Abrir facsímil</v>
      </c>
      <c r="K1899" s="3" t="s">
        <v>24</v>
      </c>
    </row>
    <row r="1900" spans="1:11" ht="42" customHeight="1">
      <c r="A1900" s="2" t="s">
        <v>4574</v>
      </c>
      <c r="B1900" s="2" t="s">
        <v>4575</v>
      </c>
      <c r="C1900" s="2" t="s">
        <v>109</v>
      </c>
      <c r="D1900" s="2" t="s">
        <v>18</v>
      </c>
      <c r="E1900" s="5" t="s">
        <v>45</v>
      </c>
      <c r="F1900" s="3" t="s">
        <v>46</v>
      </c>
      <c r="G1900" s="3" t="s">
        <v>21</v>
      </c>
      <c r="H1900" s="2" t="s">
        <v>22</v>
      </c>
      <c r="I1900" s="2" t="s">
        <v>4576</v>
      </c>
      <c r="J1900" s="3" t="str">
        <f>HYPERLINK("https://www.boe.es/gazeta/dias/1830/01/05/pdfs/GMD-1830-2.pdf#page=3","Abrir facsímil")</f>
        <v>Abrir facsímil</v>
      </c>
      <c r="K1900" s="3" t="s">
        <v>24</v>
      </c>
    </row>
    <row r="1901" spans="1:11" ht="42" customHeight="1">
      <c r="A1901" s="2" t="s">
        <v>4577</v>
      </c>
      <c r="B1901" s="2" t="s">
        <v>4577</v>
      </c>
      <c r="C1901" s="2" t="s">
        <v>36</v>
      </c>
      <c r="D1901" s="2" t="s">
        <v>37</v>
      </c>
      <c r="E1901" s="5" t="s">
        <v>807</v>
      </c>
      <c r="F1901" s="3" t="s">
        <v>808</v>
      </c>
      <c r="G1901" s="3" t="s">
        <v>52</v>
      </c>
      <c r="H1901" s="2" t="s">
        <v>22</v>
      </c>
      <c r="I1901" s="2" t="s">
        <v>4578</v>
      </c>
      <c r="J1901" s="3" t="str">
        <f>HYPERLINK("https://www.boe.es/gazeta/dias/1830/02/18/pdfs/GMD-1830-21.pdf#page=1","Abrir facsímil")</f>
        <v>Abrir facsímil</v>
      </c>
      <c r="K1901" s="3" t="s">
        <v>24</v>
      </c>
    </row>
    <row r="1902" spans="1:11" ht="42" customHeight="1">
      <c r="A1902" s="2" t="s">
        <v>4579</v>
      </c>
      <c r="B1902" s="2" t="s">
        <v>4579</v>
      </c>
      <c r="C1902" s="2" t="s">
        <v>36</v>
      </c>
      <c r="D1902" s="2" t="s">
        <v>37</v>
      </c>
      <c r="E1902" s="5" t="s">
        <v>191</v>
      </c>
      <c r="F1902" s="3" t="s">
        <v>192</v>
      </c>
      <c r="G1902" s="3" t="s">
        <v>21</v>
      </c>
      <c r="H1902" s="2" t="s">
        <v>22</v>
      </c>
      <c r="I1902" s="2" t="s">
        <v>4580</v>
      </c>
      <c r="J1902" s="3" t="str">
        <f>HYPERLINK("https://www.boe.es/gazeta/dias/1830/01/21/pdfs/GMD-1830-9.pdf#page=3","Abrir facsímil")</f>
        <v>Abrir facsímil</v>
      </c>
      <c r="K1902" s="3" t="s">
        <v>24</v>
      </c>
    </row>
    <row r="1903" spans="1:11" ht="42" customHeight="1">
      <c r="A1903" s="2" t="s">
        <v>4579</v>
      </c>
      <c r="B1903" s="2" t="s">
        <v>4579</v>
      </c>
      <c r="C1903" s="2" t="s">
        <v>43</v>
      </c>
      <c r="D1903" s="2" t="s">
        <v>44</v>
      </c>
      <c r="E1903" s="5" t="s">
        <v>370</v>
      </c>
      <c r="F1903" s="3" t="s">
        <v>371</v>
      </c>
      <c r="G1903" s="3" t="s">
        <v>21</v>
      </c>
      <c r="H1903" s="2" t="s">
        <v>22</v>
      </c>
      <c r="I1903" s="2" t="s">
        <v>4581</v>
      </c>
      <c r="J1903" s="3" t="str">
        <f>HYPERLINK("https://www.boe.es/gazeta/dias/1830/10/14/pdfs/GMD-1830-124.pdf#page=3","Abrir facsímil")</f>
        <v>Abrir facsímil</v>
      </c>
      <c r="K1903" s="3" t="s">
        <v>24</v>
      </c>
    </row>
    <row r="1904" spans="1:11" ht="42" customHeight="1">
      <c r="A1904" s="2" t="s">
        <v>4582</v>
      </c>
      <c r="B1904" s="2" t="s">
        <v>4583</v>
      </c>
      <c r="C1904" s="2" t="s">
        <v>43</v>
      </c>
      <c r="D1904" s="2" t="s">
        <v>44</v>
      </c>
      <c r="E1904" s="5" t="s">
        <v>45</v>
      </c>
      <c r="F1904" s="3" t="s">
        <v>46</v>
      </c>
      <c r="G1904" s="3" t="s">
        <v>30</v>
      </c>
      <c r="H1904" s="2" t="s">
        <v>22</v>
      </c>
      <c r="I1904" s="2" t="s">
        <v>4584</v>
      </c>
      <c r="J1904" s="3" t="str">
        <f>HYPERLINK("https://www.boe.es/gazeta/dias/1830/01/05/pdfs/GMD-1830-2.pdf#page=2","Abrir facsímil")</f>
        <v>Abrir facsímil</v>
      </c>
      <c r="K1904" s="3" t="s">
        <v>24</v>
      </c>
    </row>
    <row r="1905" spans="1:11" ht="42" customHeight="1">
      <c r="A1905" s="2" t="s">
        <v>4585</v>
      </c>
      <c r="B1905" s="2" t="s">
        <v>4585</v>
      </c>
      <c r="C1905" s="2" t="s">
        <v>36</v>
      </c>
      <c r="D1905" s="2" t="s">
        <v>37</v>
      </c>
      <c r="E1905" s="5" t="s">
        <v>680</v>
      </c>
      <c r="F1905" s="3" t="s">
        <v>681</v>
      </c>
      <c r="G1905" s="3" t="s">
        <v>90</v>
      </c>
      <c r="H1905" s="2" t="s">
        <v>22</v>
      </c>
      <c r="I1905" s="2" t="s">
        <v>4586</v>
      </c>
      <c r="J1905" s="3" t="str">
        <f>HYPERLINK("https://www.boe.es/gazeta/dias/1830/08/17/pdfs/GMD-1830-99.pdf#page=4","Abrir facsímil")</f>
        <v>Abrir facsímil</v>
      </c>
      <c r="K1905" s="3" t="s">
        <v>24</v>
      </c>
    </row>
    <row r="1906" spans="1:11" ht="42" customHeight="1">
      <c r="A1906" s="2" t="s">
        <v>4587</v>
      </c>
      <c r="B1906" s="2" t="s">
        <v>4588</v>
      </c>
      <c r="C1906" s="2" t="s">
        <v>17</v>
      </c>
      <c r="D1906" s="2" t="s">
        <v>18</v>
      </c>
      <c r="E1906" s="5" t="s">
        <v>185</v>
      </c>
      <c r="F1906" s="3" t="s">
        <v>186</v>
      </c>
      <c r="G1906" s="3" t="s">
        <v>206</v>
      </c>
      <c r="H1906" s="2" t="s">
        <v>22</v>
      </c>
      <c r="I1906" s="2" t="s">
        <v>4589</v>
      </c>
      <c r="J1906" s="3" t="str">
        <f>HYPERLINK("https://www.boe.es/gazeta/dias/1830/01/12/pdfs/GMD-1830-5.pdf#page=4","Abrir facsímil")</f>
        <v>Abrir facsímil</v>
      </c>
      <c r="K1906" s="3" t="s">
        <v>24</v>
      </c>
    </row>
    <row r="1907" spans="1:11" ht="42" customHeight="1">
      <c r="A1907" s="2" t="s">
        <v>4590</v>
      </c>
      <c r="B1907" s="2" t="s">
        <v>4591</v>
      </c>
      <c r="C1907" s="2" t="s">
        <v>17</v>
      </c>
      <c r="D1907" s="2" t="s">
        <v>18</v>
      </c>
      <c r="E1907" s="5" t="s">
        <v>161</v>
      </c>
      <c r="F1907" s="3" t="s">
        <v>162</v>
      </c>
      <c r="G1907" s="3" t="s">
        <v>21</v>
      </c>
      <c r="H1907" s="2" t="s">
        <v>22</v>
      </c>
      <c r="I1907" s="2" t="s">
        <v>4592</v>
      </c>
      <c r="J1907" s="3" t="str">
        <f>HYPERLINK("https://www.boe.es/gazeta/dias/1830/09/04/pdfs/GMD-1830-107.pdf#page=3","Abrir facsímil")</f>
        <v>Abrir facsímil</v>
      </c>
      <c r="K1907" s="3" t="s">
        <v>24</v>
      </c>
    </row>
    <row r="1908" spans="1:11" ht="42" customHeight="1">
      <c r="A1908" s="2" t="s">
        <v>4593</v>
      </c>
      <c r="B1908" s="2" t="s">
        <v>4593</v>
      </c>
      <c r="C1908" s="2" t="s">
        <v>68</v>
      </c>
      <c r="D1908" s="2" t="s">
        <v>18</v>
      </c>
      <c r="E1908" s="5" t="s">
        <v>64</v>
      </c>
      <c r="F1908" s="3" t="s">
        <v>65</v>
      </c>
      <c r="G1908" s="3" t="s">
        <v>52</v>
      </c>
      <c r="H1908" s="2" t="s">
        <v>22</v>
      </c>
      <c r="I1908" s="2" t="s">
        <v>4594</v>
      </c>
      <c r="J1908" s="3" t="str">
        <f>HYPERLINK("https://www.boe.es/gazeta/dias/1830/12/09/pdfs/GMD-1830-150.pdf#page=1","Abrir facsímil")</f>
        <v>Abrir facsímil</v>
      </c>
      <c r="K1908" s="3" t="s">
        <v>24</v>
      </c>
    </row>
    <row r="1909" spans="1:11" ht="42" customHeight="1">
      <c r="A1909" s="2" t="s">
        <v>4595</v>
      </c>
      <c r="B1909" s="2" t="s">
        <v>4595</v>
      </c>
      <c r="C1909" s="2" t="s">
        <v>17</v>
      </c>
      <c r="D1909" s="2" t="s">
        <v>18</v>
      </c>
      <c r="E1909" s="5" t="s">
        <v>88</v>
      </c>
      <c r="F1909" s="3" t="s">
        <v>89</v>
      </c>
      <c r="G1909" s="3" t="s">
        <v>90</v>
      </c>
      <c r="H1909" s="2" t="s">
        <v>22</v>
      </c>
      <c r="I1909" s="2" t="s">
        <v>4596</v>
      </c>
      <c r="J1909" s="3" t="str">
        <f>HYPERLINK("https://www.boe.es/gazeta/dias/1830/04/01/pdfs/GMD-1830-39.pdf#page=4","Abrir facsímil")</f>
        <v>Abrir facsímil</v>
      </c>
      <c r="K1909" s="3" t="s">
        <v>24</v>
      </c>
    </row>
    <row r="1910" spans="1:11" ht="42" customHeight="1">
      <c r="A1910" s="2" t="s">
        <v>4595</v>
      </c>
      <c r="B1910" s="2" t="s">
        <v>4595</v>
      </c>
      <c r="C1910" s="2" t="s">
        <v>43</v>
      </c>
      <c r="D1910" s="2" t="s">
        <v>44</v>
      </c>
      <c r="E1910" s="5" t="s">
        <v>117</v>
      </c>
      <c r="F1910" s="3" t="s">
        <v>118</v>
      </c>
      <c r="G1910" s="3" t="s">
        <v>30</v>
      </c>
      <c r="H1910" s="2" t="s">
        <v>22</v>
      </c>
      <c r="I1910" s="2" t="s">
        <v>4597</v>
      </c>
      <c r="J1910" s="3" t="str">
        <f>HYPERLINK("https://www.boe.es/gazeta/dias/1830/12/02/pdfs/GMD-1830-147.pdf#page=2","Abrir facsímil")</f>
        <v>Abrir facsímil</v>
      </c>
      <c r="K1910" s="3" t="s">
        <v>24</v>
      </c>
    </row>
    <row r="1911" spans="1:11" ht="42" customHeight="1">
      <c r="A1911" s="2" t="s">
        <v>4595</v>
      </c>
      <c r="B1911" s="2" t="s">
        <v>4595</v>
      </c>
      <c r="C1911" s="2" t="s">
        <v>43</v>
      </c>
      <c r="D1911" s="2" t="s">
        <v>44</v>
      </c>
      <c r="E1911" s="5" t="s">
        <v>64</v>
      </c>
      <c r="F1911" s="3" t="s">
        <v>65</v>
      </c>
      <c r="G1911" s="3" t="s">
        <v>52</v>
      </c>
      <c r="H1911" s="2" t="s">
        <v>22</v>
      </c>
      <c r="I1911" s="2" t="s">
        <v>4598</v>
      </c>
      <c r="J1911" s="3" t="str">
        <f>HYPERLINK("https://www.boe.es/gazeta/dias/1830/12/09/pdfs/GMD-1830-150.pdf#page=1","Abrir facsímil")</f>
        <v>Abrir facsímil</v>
      </c>
      <c r="K1911" s="3" t="s">
        <v>24</v>
      </c>
    </row>
    <row r="1912" spans="1:11" ht="42" customHeight="1">
      <c r="A1912" s="2" t="s">
        <v>4599</v>
      </c>
      <c r="B1912" s="2" t="s">
        <v>4599</v>
      </c>
      <c r="C1912" s="2" t="s">
        <v>43</v>
      </c>
      <c r="D1912" s="2" t="s">
        <v>44</v>
      </c>
      <c r="E1912" s="5" t="s">
        <v>88</v>
      </c>
      <c r="F1912" s="3" t="s">
        <v>89</v>
      </c>
      <c r="G1912" s="3" t="s">
        <v>90</v>
      </c>
      <c r="H1912" s="2" t="s">
        <v>22</v>
      </c>
      <c r="I1912" s="2" t="s">
        <v>4600</v>
      </c>
      <c r="J1912" s="3" t="str">
        <f>HYPERLINK("https://www.boe.es/gazeta/dias/1830/04/01/pdfs/GMD-1830-39.pdf#page=4","Abrir facsímil")</f>
        <v>Abrir facsímil</v>
      </c>
      <c r="K1912" s="3" t="s">
        <v>24</v>
      </c>
    </row>
    <row r="1913" spans="1:11" ht="42" customHeight="1">
      <c r="A1913" s="2" t="s">
        <v>4601</v>
      </c>
      <c r="B1913" s="2" t="s">
        <v>4601</v>
      </c>
      <c r="C1913" s="2" t="s">
        <v>109</v>
      </c>
      <c r="D1913" s="2" t="s">
        <v>18</v>
      </c>
      <c r="E1913" s="5" t="s">
        <v>85</v>
      </c>
      <c r="F1913" s="3" t="s">
        <v>86</v>
      </c>
      <c r="G1913" s="3" t="s">
        <v>21</v>
      </c>
      <c r="H1913" s="2" t="s">
        <v>22</v>
      </c>
      <c r="I1913" s="2" t="s">
        <v>4602</v>
      </c>
      <c r="J1913" s="3" t="str">
        <f>HYPERLINK("https://www.boe.es/gazeta/dias/1830/03/23/pdfs/GMD-1830-35.pdf#page=3","Abrir facsímil")</f>
        <v>Abrir facsímil</v>
      </c>
      <c r="K1913" s="3" t="s">
        <v>24</v>
      </c>
    </row>
    <row r="1914" spans="1:11" ht="42" customHeight="1">
      <c r="A1914" s="2" t="s">
        <v>4603</v>
      </c>
      <c r="B1914" s="2" t="s">
        <v>4604</v>
      </c>
      <c r="C1914" s="2" t="s">
        <v>84</v>
      </c>
      <c r="D1914" s="2" t="s">
        <v>18</v>
      </c>
      <c r="E1914" s="5" t="s">
        <v>612</v>
      </c>
      <c r="F1914" s="3" t="s">
        <v>613</v>
      </c>
      <c r="G1914" s="3" t="s">
        <v>90</v>
      </c>
      <c r="H1914" s="2" t="s">
        <v>22</v>
      </c>
      <c r="I1914" s="2" t="s">
        <v>4605</v>
      </c>
      <c r="J1914" s="3" t="str">
        <f>HYPERLINK("https://www.boe.es/gazeta/dias/1830/09/25/pdfs/GMD-1830-116.pdf#page=4","Abrir facsímil")</f>
        <v>Abrir facsímil</v>
      </c>
      <c r="K1914" s="3" t="s">
        <v>24</v>
      </c>
    </row>
    <row r="1915" spans="1:11" ht="42" customHeight="1">
      <c r="A1915" s="2" t="s">
        <v>4606</v>
      </c>
      <c r="B1915" s="2" t="s">
        <v>4607</v>
      </c>
      <c r="C1915" s="2" t="s">
        <v>84</v>
      </c>
      <c r="D1915" s="2" t="s">
        <v>18</v>
      </c>
      <c r="E1915" s="5" t="s">
        <v>263</v>
      </c>
      <c r="F1915" s="3" t="s">
        <v>264</v>
      </c>
      <c r="G1915" s="3" t="s">
        <v>90</v>
      </c>
      <c r="H1915" s="2" t="s">
        <v>22</v>
      </c>
      <c r="I1915" s="2" t="s">
        <v>4608</v>
      </c>
      <c r="J1915" s="3" t="str">
        <f>HYPERLINK("https://www.boe.es/gazeta/dias/1830/07/03/pdfs/GMD-1830-80.pdf#page=4","Abrir facsímil")</f>
        <v>Abrir facsímil</v>
      </c>
      <c r="K1915" s="3" t="s">
        <v>24</v>
      </c>
    </row>
    <row r="1916" spans="1:11" ht="42" customHeight="1">
      <c r="A1916" s="2" t="s">
        <v>4609</v>
      </c>
      <c r="B1916" s="2" t="s">
        <v>4610</v>
      </c>
      <c r="C1916" s="2" t="s">
        <v>36</v>
      </c>
      <c r="D1916" s="2" t="s">
        <v>37</v>
      </c>
      <c r="E1916" s="5" t="s">
        <v>383</v>
      </c>
      <c r="F1916" s="3" t="s">
        <v>384</v>
      </c>
      <c r="G1916" s="3" t="s">
        <v>90</v>
      </c>
      <c r="H1916" s="2" t="s">
        <v>22</v>
      </c>
      <c r="I1916" s="2" t="s">
        <v>4611</v>
      </c>
      <c r="J1916" s="3" t="str">
        <f>HYPERLINK("https://www.boe.es/gazeta/dias/1830/06/12/pdfs/GMD-1830-71.pdf#page=4","Abrir facsímil")</f>
        <v>Abrir facsímil</v>
      </c>
      <c r="K1916" s="3" t="s">
        <v>24</v>
      </c>
    </row>
    <row r="1917" spans="1:11" ht="42" customHeight="1">
      <c r="A1917" s="2" t="s">
        <v>4609</v>
      </c>
      <c r="B1917" s="2" t="s">
        <v>4610</v>
      </c>
      <c r="C1917" s="2" t="s">
        <v>27</v>
      </c>
      <c r="D1917" s="2" t="s">
        <v>18</v>
      </c>
      <c r="E1917" s="5" t="s">
        <v>431</v>
      </c>
      <c r="F1917" s="3" t="s">
        <v>432</v>
      </c>
      <c r="G1917" s="3" t="s">
        <v>21</v>
      </c>
      <c r="H1917" s="2" t="s">
        <v>22</v>
      </c>
      <c r="I1917" s="2" t="s">
        <v>4612</v>
      </c>
      <c r="J1917" s="3" t="str">
        <f>HYPERLINK("https://www.boe.es/gazeta/dias/1830/06/24/pdfs/GMD-1830-76.pdf#page=3","Abrir facsímil")</f>
        <v>Abrir facsímil</v>
      </c>
      <c r="K1917" s="3" t="s">
        <v>24</v>
      </c>
    </row>
    <row r="1918" spans="1:11" ht="42" customHeight="1">
      <c r="A1918" s="2" t="s">
        <v>4613</v>
      </c>
      <c r="B1918" s="2" t="s">
        <v>4614</v>
      </c>
      <c r="C1918" s="2" t="s">
        <v>43</v>
      </c>
      <c r="D1918" s="2" t="s">
        <v>44</v>
      </c>
      <c r="E1918" s="5" t="s">
        <v>56</v>
      </c>
      <c r="F1918" s="3" t="s">
        <v>57</v>
      </c>
      <c r="G1918" s="3" t="s">
        <v>90</v>
      </c>
      <c r="H1918" s="2" t="s">
        <v>22</v>
      </c>
      <c r="I1918" s="2" t="s">
        <v>4615</v>
      </c>
      <c r="J1918" s="3" t="str">
        <f>HYPERLINK("https://www.boe.es/gazeta/dias/1830/06/19/pdfs/GMD-1830-74.pdf#page=4","Abrir facsímil")</f>
        <v>Abrir facsímil</v>
      </c>
      <c r="K1918" s="3" t="s">
        <v>24</v>
      </c>
    </row>
    <row r="1919" spans="1:11" ht="42" customHeight="1">
      <c r="A1919" s="2" t="s">
        <v>4616</v>
      </c>
      <c r="B1919" s="2" t="s">
        <v>4617</v>
      </c>
      <c r="C1919" s="2" t="s">
        <v>36</v>
      </c>
      <c r="D1919" s="2" t="s">
        <v>37</v>
      </c>
      <c r="E1919" s="5" t="s">
        <v>566</v>
      </c>
      <c r="F1919" s="3" t="s">
        <v>567</v>
      </c>
      <c r="G1919" s="3" t="s">
        <v>21</v>
      </c>
      <c r="H1919" s="2" t="s">
        <v>22</v>
      </c>
      <c r="I1919" s="2" t="s">
        <v>4618</v>
      </c>
      <c r="J1919" s="3" t="str">
        <f>HYPERLINK("https://www.boe.es/gazeta/dias/1830/09/07/pdfs/GMD-1830-108.pdf#page=3","Abrir facsímil")</f>
        <v>Abrir facsímil</v>
      </c>
      <c r="K1919" s="3" t="s">
        <v>24</v>
      </c>
    </row>
    <row r="1920" spans="1:11" ht="42" customHeight="1">
      <c r="A1920" s="2" t="s">
        <v>4619</v>
      </c>
      <c r="B1920" s="2" t="s">
        <v>4620</v>
      </c>
      <c r="C1920" s="2" t="s">
        <v>27</v>
      </c>
      <c r="D1920" s="2" t="s">
        <v>18</v>
      </c>
      <c r="E1920" s="5" t="s">
        <v>396</v>
      </c>
      <c r="F1920" s="3" t="s">
        <v>397</v>
      </c>
      <c r="G1920" s="3" t="s">
        <v>90</v>
      </c>
      <c r="H1920" s="2" t="s">
        <v>22</v>
      </c>
      <c r="I1920" s="2" t="s">
        <v>4621</v>
      </c>
      <c r="J1920" s="3" t="str">
        <f>HYPERLINK("https://www.boe.es/gazeta/dias/1830/12/14/pdfs/GMD-1830-152.pdf#page=4","Abrir facsímil")</f>
        <v>Abrir facsímil</v>
      </c>
      <c r="K1920" s="3" t="s">
        <v>24</v>
      </c>
    </row>
    <row r="1921" spans="1:11" ht="42" customHeight="1">
      <c r="A1921" s="2" t="s">
        <v>4622</v>
      </c>
      <c r="B1921" s="2" t="s">
        <v>4623</v>
      </c>
      <c r="C1921" s="2" t="s">
        <v>17</v>
      </c>
      <c r="D1921" s="2" t="s">
        <v>18</v>
      </c>
      <c r="E1921" s="5" t="s">
        <v>111</v>
      </c>
      <c r="F1921" s="3" t="s">
        <v>112</v>
      </c>
      <c r="G1921" s="3" t="s">
        <v>90</v>
      </c>
      <c r="H1921" s="2" t="s">
        <v>22</v>
      </c>
      <c r="I1921" s="2" t="s">
        <v>4624</v>
      </c>
      <c r="J1921" s="3" t="str">
        <f>HYPERLINK("https://www.boe.es/gazeta/dias/1830/11/16/pdfs/GMD-1830-139.pdf#page=4","Abrir facsímil")</f>
        <v>Abrir facsímil</v>
      </c>
      <c r="K1921" s="3" t="s">
        <v>24</v>
      </c>
    </row>
    <row r="1922" spans="1:11" ht="42" customHeight="1">
      <c r="A1922" s="2" t="s">
        <v>4625</v>
      </c>
      <c r="B1922" s="2" t="s">
        <v>4626</v>
      </c>
      <c r="C1922" s="2" t="s">
        <v>36</v>
      </c>
      <c r="D1922" s="2" t="s">
        <v>37</v>
      </c>
      <c r="E1922" s="5" t="s">
        <v>149</v>
      </c>
      <c r="F1922" s="3" t="s">
        <v>150</v>
      </c>
      <c r="G1922" s="3" t="s">
        <v>21</v>
      </c>
      <c r="H1922" s="2" t="s">
        <v>22</v>
      </c>
      <c r="I1922" s="2" t="s">
        <v>4627</v>
      </c>
      <c r="J1922" s="3" t="str">
        <f>HYPERLINK("https://www.boe.es/gazeta/dias/1830/01/07/pdfs/GMD-1830-3.pdf#page=3","Abrir facsímil")</f>
        <v>Abrir facsímil</v>
      </c>
      <c r="K1922" s="3" t="s">
        <v>24</v>
      </c>
    </row>
    <row r="1923" spans="1:11" ht="42" customHeight="1">
      <c r="A1923" s="2" t="s">
        <v>4628</v>
      </c>
      <c r="B1923" s="2" t="s">
        <v>4629</v>
      </c>
      <c r="C1923" s="2" t="s">
        <v>55</v>
      </c>
      <c r="D1923" s="2" t="s">
        <v>18</v>
      </c>
      <c r="E1923" s="5" t="s">
        <v>219</v>
      </c>
      <c r="F1923" s="3" t="s">
        <v>220</v>
      </c>
      <c r="G1923" s="3" t="s">
        <v>2783</v>
      </c>
      <c r="H1923" s="2" t="s">
        <v>22</v>
      </c>
      <c r="I1923" s="2" t="s">
        <v>4630</v>
      </c>
      <c r="J1923" s="3" t="str">
        <f>HYPERLINK("https://www.boe.es/gazeta/dias/1830/08/12/pdfs/GMD-1830-97.pdf#page=3","Abrir facsímil")</f>
        <v>Abrir facsímil</v>
      </c>
      <c r="K1923" s="3" t="s">
        <v>24</v>
      </c>
    </row>
    <row r="1924" spans="1:11" ht="42" customHeight="1">
      <c r="A1924" s="2" t="s">
        <v>4631</v>
      </c>
      <c r="B1924" s="2" t="s">
        <v>4632</v>
      </c>
      <c r="C1924" s="2" t="s">
        <v>36</v>
      </c>
      <c r="D1924" s="2" t="s">
        <v>37</v>
      </c>
      <c r="E1924" s="5" t="s">
        <v>185</v>
      </c>
      <c r="F1924" s="3" t="s">
        <v>186</v>
      </c>
      <c r="G1924" s="3" t="s">
        <v>206</v>
      </c>
      <c r="H1924" s="2" t="s">
        <v>31</v>
      </c>
      <c r="I1924" s="2" t="s">
        <v>4633</v>
      </c>
      <c r="J1924" s="3" t="str">
        <f>HYPERLINK("https://www.boe.es/gazeta/dias/1830/01/12/pdfs/GMD-1830-5.pdf#page=4","Abrir facsímil")</f>
        <v>Abrir facsímil</v>
      </c>
      <c r="K1924" s="3" t="s">
        <v>33</v>
      </c>
    </row>
    <row r="1925" spans="1:11" ht="42" customHeight="1">
      <c r="A1925" s="2" t="s">
        <v>4634</v>
      </c>
      <c r="B1925" s="2" t="s">
        <v>4634</v>
      </c>
      <c r="C1925" s="2" t="s">
        <v>36</v>
      </c>
      <c r="D1925" s="2" t="s">
        <v>37</v>
      </c>
      <c r="E1925" s="5" t="s">
        <v>1053</v>
      </c>
      <c r="F1925" s="3" t="s">
        <v>1054</v>
      </c>
      <c r="G1925" s="3" t="s">
        <v>90</v>
      </c>
      <c r="H1925" s="2" t="s">
        <v>22</v>
      </c>
      <c r="I1925" s="2" t="s">
        <v>4635</v>
      </c>
      <c r="J1925" s="3" t="str">
        <f>HYPERLINK("https://www.boe.es/gazeta/dias/1830/05/11/pdfs/GMD-1830-57.pdf#page=4","Abrir facsímil")</f>
        <v>Abrir facsímil</v>
      </c>
      <c r="K1925" s="3" t="s">
        <v>24</v>
      </c>
    </row>
    <row r="1926" spans="1:11" ht="42" customHeight="1">
      <c r="A1926" s="2" t="s">
        <v>4636</v>
      </c>
      <c r="B1926" s="2" t="s">
        <v>4637</v>
      </c>
      <c r="C1926" s="2" t="s">
        <v>36</v>
      </c>
      <c r="D1926" s="2" t="s">
        <v>37</v>
      </c>
      <c r="E1926" s="5" t="s">
        <v>431</v>
      </c>
      <c r="F1926" s="3" t="s">
        <v>432</v>
      </c>
      <c r="G1926" s="3" t="s">
        <v>21</v>
      </c>
      <c r="H1926" s="2" t="s">
        <v>22</v>
      </c>
      <c r="I1926" s="2" t="s">
        <v>4638</v>
      </c>
      <c r="J1926" s="3" t="str">
        <f>HYPERLINK("https://www.boe.es/gazeta/dias/1830/06/24/pdfs/GMD-1830-76.pdf#page=3","Abrir facsímil")</f>
        <v>Abrir facsímil</v>
      </c>
      <c r="K1926" s="3" t="s">
        <v>24</v>
      </c>
    </row>
    <row r="1927" spans="1:11" ht="42" customHeight="1">
      <c r="A1927" s="2" t="s">
        <v>4639</v>
      </c>
      <c r="B1927" s="2" t="s">
        <v>4640</v>
      </c>
      <c r="C1927" s="2" t="s">
        <v>36</v>
      </c>
      <c r="D1927" s="2" t="s">
        <v>37</v>
      </c>
      <c r="E1927" s="5" t="s">
        <v>1627</v>
      </c>
      <c r="F1927" s="3" t="s">
        <v>1628</v>
      </c>
      <c r="G1927" s="3" t="s">
        <v>90</v>
      </c>
      <c r="H1927" s="2" t="s">
        <v>22</v>
      </c>
      <c r="I1927" s="2" t="s">
        <v>4641</v>
      </c>
      <c r="J1927" s="3" t="str">
        <f>HYPERLINK("https://www.boe.es/gazeta/dias/1830/04/29/pdfs/GMD-1830-51.pdf#page=4","Abrir facsímil")</f>
        <v>Abrir facsímil</v>
      </c>
      <c r="K1927" s="3" t="s">
        <v>24</v>
      </c>
    </row>
    <row r="1928" spans="1:11" ht="42" customHeight="1">
      <c r="A1928" s="2" t="s">
        <v>4642</v>
      </c>
      <c r="B1928" s="2" t="s">
        <v>4642</v>
      </c>
      <c r="C1928" s="2" t="s">
        <v>36</v>
      </c>
      <c r="D1928" s="2" t="s">
        <v>37</v>
      </c>
      <c r="E1928" s="5" t="s">
        <v>299</v>
      </c>
      <c r="F1928" s="3" t="s">
        <v>300</v>
      </c>
      <c r="G1928" s="3" t="s">
        <v>301</v>
      </c>
      <c r="H1928" s="2" t="s">
        <v>22</v>
      </c>
      <c r="I1928" s="2" t="s">
        <v>4643</v>
      </c>
      <c r="J1928" s="3" t="str">
        <f>HYPERLINK("https://www.boe.es/gazeta/dias/1830/02/13/pdfs/GMD-1830-19.pdf#page=3","Abrir facsímil")</f>
        <v>Abrir facsímil</v>
      </c>
      <c r="K1928" s="3" t="s">
        <v>24</v>
      </c>
    </row>
    <row r="1929" spans="1:11" ht="42" customHeight="1">
      <c r="A1929" s="2" t="s">
        <v>4644</v>
      </c>
      <c r="B1929" s="2" t="s">
        <v>4645</v>
      </c>
      <c r="C1929" s="2" t="s">
        <v>43</v>
      </c>
      <c r="D1929" s="2" t="s">
        <v>44</v>
      </c>
      <c r="E1929" s="5" t="s">
        <v>426</v>
      </c>
      <c r="F1929" s="3" t="s">
        <v>427</v>
      </c>
      <c r="G1929" s="3" t="s">
        <v>21</v>
      </c>
      <c r="H1929" s="2" t="s">
        <v>22</v>
      </c>
      <c r="I1929" s="2" t="s">
        <v>4646</v>
      </c>
      <c r="J1929" s="3" t="str">
        <f>HYPERLINK("https://www.boe.es/gazeta/dias/1830/10/21/pdfs/GMD-1830-127.pdf#page=3","Abrir facsímil")</f>
        <v>Abrir facsímil</v>
      </c>
      <c r="K1929" s="3" t="s">
        <v>24</v>
      </c>
    </row>
    <row r="1930" spans="1:11" ht="42" customHeight="1">
      <c r="A1930" s="2" t="s">
        <v>4647</v>
      </c>
      <c r="B1930" s="2" t="s">
        <v>4647</v>
      </c>
      <c r="C1930" s="2" t="s">
        <v>36</v>
      </c>
      <c r="D1930" s="2" t="s">
        <v>37</v>
      </c>
      <c r="E1930" s="5" t="s">
        <v>1806</v>
      </c>
      <c r="F1930" s="3" t="s">
        <v>1807</v>
      </c>
      <c r="G1930" s="3" t="s">
        <v>52</v>
      </c>
      <c r="H1930" s="2" t="s">
        <v>22</v>
      </c>
      <c r="I1930" s="2" t="s">
        <v>4648</v>
      </c>
      <c r="J1930" s="3" t="str">
        <f>HYPERLINK("https://www.boe.es/gazeta/dias/1830/05/01/pdfs/GMD-1830-52.pdf#page=1","Abrir facsímil")</f>
        <v>Abrir facsímil</v>
      </c>
      <c r="K1930" s="3" t="s">
        <v>24</v>
      </c>
    </row>
    <row r="1931" spans="1:11" ht="42" customHeight="1">
      <c r="A1931" s="2" t="s">
        <v>4649</v>
      </c>
      <c r="B1931" s="2" t="s">
        <v>4649</v>
      </c>
      <c r="C1931" s="2" t="s">
        <v>17</v>
      </c>
      <c r="D1931" s="2" t="s">
        <v>18</v>
      </c>
      <c r="E1931" s="5" t="s">
        <v>289</v>
      </c>
      <c r="F1931" s="3" t="s">
        <v>290</v>
      </c>
      <c r="G1931" s="3" t="s">
        <v>30</v>
      </c>
      <c r="H1931" s="2" t="s">
        <v>22</v>
      </c>
      <c r="I1931" s="2" t="s">
        <v>4650</v>
      </c>
      <c r="J1931" s="3" t="str">
        <f>HYPERLINK("https://www.boe.es/gazeta/dias/1830/07/06/pdfs/GMD-1830-81.pdf#page=2","Abrir facsímil")</f>
        <v>Abrir facsímil</v>
      </c>
      <c r="K1931" s="3" t="s">
        <v>24</v>
      </c>
    </row>
    <row r="1932" spans="1:11" ht="42" customHeight="1">
      <c r="A1932" s="2" t="s">
        <v>4651</v>
      </c>
      <c r="B1932" s="2" t="s">
        <v>4651</v>
      </c>
      <c r="C1932" s="2" t="s">
        <v>36</v>
      </c>
      <c r="D1932" s="2" t="s">
        <v>37</v>
      </c>
      <c r="E1932" s="5" t="s">
        <v>421</v>
      </c>
      <c r="F1932" s="3" t="s">
        <v>422</v>
      </c>
      <c r="G1932" s="3" t="s">
        <v>30</v>
      </c>
      <c r="H1932" s="2" t="s">
        <v>22</v>
      </c>
      <c r="I1932" s="2" t="s">
        <v>4652</v>
      </c>
      <c r="J1932" s="3" t="str">
        <f>HYPERLINK("https://www.boe.es/gazeta/dias/1830/05/27/pdfs/GMD-1830-64.pdf#page=2","Abrir facsímil")</f>
        <v>Abrir facsímil</v>
      </c>
      <c r="K1932" s="3" t="s">
        <v>24</v>
      </c>
    </row>
    <row r="1933" spans="1:11" ht="42" customHeight="1">
      <c r="A1933" s="2" t="s">
        <v>4653</v>
      </c>
      <c r="B1933" s="2" t="s">
        <v>4654</v>
      </c>
      <c r="C1933" s="2" t="s">
        <v>36</v>
      </c>
      <c r="D1933" s="2" t="s">
        <v>37</v>
      </c>
      <c r="E1933" s="5" t="s">
        <v>191</v>
      </c>
      <c r="F1933" s="3" t="s">
        <v>192</v>
      </c>
      <c r="G1933" s="3" t="s">
        <v>30</v>
      </c>
      <c r="H1933" s="2" t="s">
        <v>22</v>
      </c>
      <c r="I1933" s="2" t="s">
        <v>4655</v>
      </c>
      <c r="J1933" s="3" t="str">
        <f>HYPERLINK("https://www.boe.es/gazeta/dias/1830/01/21/pdfs/GMD-1830-9.pdf#page=2","Abrir facsímil")</f>
        <v>Abrir facsímil</v>
      </c>
      <c r="K1933" s="3" t="s">
        <v>24</v>
      </c>
    </row>
    <row r="1934" spans="1:11" ht="42" customHeight="1">
      <c r="A1934" s="2" t="s">
        <v>4656</v>
      </c>
      <c r="B1934" s="2" t="s">
        <v>4656</v>
      </c>
      <c r="C1934" s="2" t="s">
        <v>43</v>
      </c>
      <c r="D1934" s="2" t="s">
        <v>44</v>
      </c>
      <c r="E1934" s="5" t="s">
        <v>1044</v>
      </c>
      <c r="F1934" s="3" t="s">
        <v>1045</v>
      </c>
      <c r="G1934" s="3" t="s">
        <v>4657</v>
      </c>
      <c r="H1934" s="2" t="s">
        <v>22</v>
      </c>
      <c r="I1934" s="2" t="s">
        <v>4658</v>
      </c>
      <c r="J1934" s="3" t="str">
        <f>HYPERLINK("https://www.boe.es/gazeta/dias/1830/08/19/pdfs/GMD-1830-100.pdf#page=3","Abrir facsímil")</f>
        <v>Abrir facsímil</v>
      </c>
      <c r="K1934" s="3" t="s">
        <v>24</v>
      </c>
    </row>
    <row r="1935" spans="1:11" ht="42" customHeight="1">
      <c r="A1935" s="2" t="s">
        <v>4656</v>
      </c>
      <c r="B1935" s="2" t="s">
        <v>4656</v>
      </c>
      <c r="C1935" s="2" t="s">
        <v>36</v>
      </c>
      <c r="D1935" s="2" t="s">
        <v>37</v>
      </c>
      <c r="E1935" s="5" t="s">
        <v>367</v>
      </c>
      <c r="F1935" s="3" t="s">
        <v>368</v>
      </c>
      <c r="G1935" s="3" t="s">
        <v>21</v>
      </c>
      <c r="H1935" s="2" t="s">
        <v>22</v>
      </c>
      <c r="I1935" s="2" t="s">
        <v>4659</v>
      </c>
      <c r="J1935" s="3" t="str">
        <f>HYPERLINK("https://www.boe.es/gazeta/dias/1830/09/02/pdfs/GMD-1830-106.pdf#page=3","Abrir facsímil")</f>
        <v>Abrir facsímil</v>
      </c>
      <c r="K1935" s="3" t="s">
        <v>24</v>
      </c>
    </row>
    <row r="1936" spans="1:11" ht="42" customHeight="1">
      <c r="A1936" s="2" t="s">
        <v>4660</v>
      </c>
      <c r="B1936" s="2" t="s">
        <v>4660</v>
      </c>
      <c r="C1936" s="2" t="s">
        <v>36</v>
      </c>
      <c r="D1936" s="2" t="s">
        <v>37</v>
      </c>
      <c r="E1936" s="5" t="s">
        <v>680</v>
      </c>
      <c r="F1936" s="3" t="s">
        <v>681</v>
      </c>
      <c r="G1936" s="3" t="s">
        <v>90</v>
      </c>
      <c r="H1936" s="2" t="s">
        <v>22</v>
      </c>
      <c r="I1936" s="2" t="s">
        <v>4661</v>
      </c>
      <c r="J1936" s="3" t="str">
        <f>HYPERLINK("https://www.boe.es/gazeta/dias/1830/08/17/pdfs/GMD-1830-99.pdf#page=4","Abrir facsímil")</f>
        <v>Abrir facsímil</v>
      </c>
      <c r="K1936" s="3" t="s">
        <v>24</v>
      </c>
    </row>
    <row r="1937" spans="1:11" ht="42" customHeight="1">
      <c r="A1937" s="2" t="s">
        <v>4662</v>
      </c>
      <c r="B1937" s="2" t="s">
        <v>4662</v>
      </c>
      <c r="C1937" s="2" t="s">
        <v>43</v>
      </c>
      <c r="D1937" s="2" t="s">
        <v>44</v>
      </c>
      <c r="E1937" s="5" t="s">
        <v>170</v>
      </c>
      <c r="F1937" s="3" t="s">
        <v>171</v>
      </c>
      <c r="G1937" s="3" t="s">
        <v>30</v>
      </c>
      <c r="H1937" s="2" t="s">
        <v>22</v>
      </c>
      <c r="I1937" s="2" t="s">
        <v>4663</v>
      </c>
      <c r="J1937" s="3" t="str">
        <f>HYPERLINK("https://www.boe.es/gazeta/dias/1830/12/04/pdfs/GMD-1830-148.pdf#page=2","Abrir facsímil")</f>
        <v>Abrir facsímil</v>
      </c>
      <c r="K1937" s="3" t="s">
        <v>24</v>
      </c>
    </row>
    <row r="1938" spans="1:11" ht="42" customHeight="1">
      <c r="A1938" s="2" t="s">
        <v>4664</v>
      </c>
      <c r="B1938" s="2" t="s">
        <v>4665</v>
      </c>
      <c r="C1938" s="2" t="s">
        <v>17</v>
      </c>
      <c r="D1938" s="2" t="s">
        <v>18</v>
      </c>
      <c r="E1938" s="5" t="s">
        <v>185</v>
      </c>
      <c r="F1938" s="3" t="s">
        <v>186</v>
      </c>
      <c r="G1938" s="3" t="s">
        <v>206</v>
      </c>
      <c r="H1938" s="2" t="s">
        <v>22</v>
      </c>
      <c r="I1938" s="2" t="s">
        <v>4666</v>
      </c>
      <c r="J1938" s="3" t="str">
        <f>HYPERLINK("https://www.boe.es/gazeta/dias/1830/01/12/pdfs/GMD-1830-5.pdf#page=4","Abrir facsímil")</f>
        <v>Abrir facsímil</v>
      </c>
      <c r="K1938" s="3" t="s">
        <v>24</v>
      </c>
    </row>
    <row r="1939" spans="1:11" ht="42" customHeight="1">
      <c r="A1939" s="2" t="s">
        <v>4667</v>
      </c>
      <c r="B1939" s="2" t="s">
        <v>4668</v>
      </c>
      <c r="C1939" s="2" t="s">
        <v>17</v>
      </c>
      <c r="D1939" s="2" t="s">
        <v>18</v>
      </c>
      <c r="E1939" s="5" t="s">
        <v>185</v>
      </c>
      <c r="F1939" s="3" t="s">
        <v>186</v>
      </c>
      <c r="G1939" s="3" t="s">
        <v>206</v>
      </c>
      <c r="H1939" s="2" t="s">
        <v>22</v>
      </c>
      <c r="I1939" s="2" t="s">
        <v>4669</v>
      </c>
      <c r="J1939" s="3" t="str">
        <f>HYPERLINK("https://www.boe.es/gazeta/dias/1830/01/12/pdfs/GMD-1830-5.pdf#page=4","Abrir facsímil")</f>
        <v>Abrir facsímil</v>
      </c>
      <c r="K1939" s="3" t="s">
        <v>24</v>
      </c>
    </row>
    <row r="1940" spans="1:11" ht="42" customHeight="1">
      <c r="A1940" s="2" t="s">
        <v>4670</v>
      </c>
      <c r="B1940" s="2" t="s">
        <v>4671</v>
      </c>
      <c r="C1940" s="2" t="s">
        <v>17</v>
      </c>
      <c r="D1940" s="2" t="s">
        <v>18</v>
      </c>
      <c r="E1940" s="5" t="s">
        <v>364</v>
      </c>
      <c r="F1940" s="3" t="s">
        <v>365</v>
      </c>
      <c r="G1940" s="3" t="s">
        <v>90</v>
      </c>
      <c r="H1940" s="2" t="s">
        <v>22</v>
      </c>
      <c r="I1940" s="2" t="s">
        <v>4672</v>
      </c>
      <c r="J1940" s="3" t="str">
        <f>HYPERLINK("https://www.boe.es/gazeta/dias/1830/08/26/pdfs/GMD-1830-103.pdf#page=4","Abrir facsímil")</f>
        <v>Abrir facsímil</v>
      </c>
      <c r="K1940" s="3" t="s">
        <v>24</v>
      </c>
    </row>
    <row r="1941" spans="1:11" ht="42" customHeight="1">
      <c r="A1941" s="2" t="s">
        <v>4673</v>
      </c>
      <c r="B1941" s="2" t="s">
        <v>4674</v>
      </c>
      <c r="C1941" s="2" t="s">
        <v>17</v>
      </c>
      <c r="D1941" s="2" t="s">
        <v>18</v>
      </c>
      <c r="E1941" s="5" t="s">
        <v>19</v>
      </c>
      <c r="F1941" s="3" t="s">
        <v>20</v>
      </c>
      <c r="G1941" s="3" t="s">
        <v>90</v>
      </c>
      <c r="H1941" s="2" t="s">
        <v>22</v>
      </c>
      <c r="I1941" s="2" t="s">
        <v>4675</v>
      </c>
      <c r="J1941" s="3" t="str">
        <f>HYPERLINK("https://www.boe.es/gazeta/dias/1830/02/20/pdfs/GMD-1830-22.pdf#page=4","Abrir facsímil")</f>
        <v>Abrir facsímil</v>
      </c>
      <c r="K1941" s="3" t="s">
        <v>24</v>
      </c>
    </row>
    <row r="1942" spans="1:11" ht="42" customHeight="1">
      <c r="A1942" s="2" t="s">
        <v>4676</v>
      </c>
      <c r="B1942" s="2" t="s">
        <v>4676</v>
      </c>
      <c r="C1942" s="2" t="s">
        <v>43</v>
      </c>
      <c r="D1942" s="2" t="s">
        <v>44</v>
      </c>
      <c r="E1942" s="5" t="s">
        <v>479</v>
      </c>
      <c r="F1942" s="3" t="s">
        <v>480</v>
      </c>
      <c r="G1942" s="3" t="s">
        <v>90</v>
      </c>
      <c r="H1942" s="2" t="s">
        <v>22</v>
      </c>
      <c r="I1942" s="2" t="s">
        <v>4677</v>
      </c>
      <c r="J1942" s="3" t="str">
        <f>HYPERLINK("https://www.boe.es/gazeta/dias/1830/03/25/pdfs/GMD-1830-36.pdf#page=4","Abrir facsímil")</f>
        <v>Abrir facsímil</v>
      </c>
      <c r="K1942" s="3" t="s">
        <v>24</v>
      </c>
    </row>
    <row r="1943" spans="1:11" ht="42" customHeight="1">
      <c r="A1943" s="2" t="s">
        <v>4676</v>
      </c>
      <c r="B1943" s="2" t="s">
        <v>4676</v>
      </c>
      <c r="C1943" s="2" t="s">
        <v>36</v>
      </c>
      <c r="D1943" s="2" t="s">
        <v>37</v>
      </c>
      <c r="E1943" s="5" t="s">
        <v>436</v>
      </c>
      <c r="F1943" s="3" t="s">
        <v>437</v>
      </c>
      <c r="G1943" s="3" t="s">
        <v>90</v>
      </c>
      <c r="H1943" s="2" t="s">
        <v>22</v>
      </c>
      <c r="I1943" s="2" t="s">
        <v>4678</v>
      </c>
      <c r="J1943" s="3" t="str">
        <f>HYPERLINK("https://www.boe.es/gazeta/dias/1830/04/06/pdfs/GMD-1830-41.pdf#page=4","Abrir facsímil")</f>
        <v>Abrir facsímil</v>
      </c>
      <c r="K1943" s="3" t="s">
        <v>24</v>
      </c>
    </row>
    <row r="1944" spans="1:11" ht="42" customHeight="1">
      <c r="A1944" s="2" t="s">
        <v>4679</v>
      </c>
      <c r="B1944" s="2" t="s">
        <v>4680</v>
      </c>
      <c r="C1944" s="2" t="s">
        <v>27</v>
      </c>
      <c r="D1944" s="2" t="s">
        <v>18</v>
      </c>
      <c r="E1944" s="5" t="s">
        <v>309</v>
      </c>
      <c r="F1944" s="3" t="s">
        <v>310</v>
      </c>
      <c r="G1944" s="3" t="s">
        <v>2672</v>
      </c>
      <c r="H1944" s="2" t="s">
        <v>22</v>
      </c>
      <c r="I1944" s="2" t="s">
        <v>4681</v>
      </c>
      <c r="J1944" s="3" t="str">
        <f>HYPERLINK("https://www.boe.es/gazeta/dias/1830/01/28/pdfs/GMD-1830-12.pdf#page=7","Abrir facsímil")</f>
        <v>Abrir facsímil</v>
      </c>
      <c r="K1944" s="3" t="s">
        <v>24</v>
      </c>
    </row>
    <row r="1945" spans="1:11" ht="42" customHeight="1">
      <c r="A1945" s="2" t="s">
        <v>4682</v>
      </c>
      <c r="B1945" s="2" t="s">
        <v>4683</v>
      </c>
      <c r="C1945" s="2" t="s">
        <v>36</v>
      </c>
      <c r="D1945" s="2" t="s">
        <v>37</v>
      </c>
      <c r="E1945" s="5" t="s">
        <v>117</v>
      </c>
      <c r="F1945" s="3" t="s">
        <v>118</v>
      </c>
      <c r="G1945" s="3" t="s">
        <v>30</v>
      </c>
      <c r="H1945" s="2" t="s">
        <v>22</v>
      </c>
      <c r="I1945" s="2" t="s">
        <v>4684</v>
      </c>
      <c r="J1945" s="3" t="str">
        <f>HYPERLINK("https://www.boe.es/gazeta/dias/1830/12/02/pdfs/GMD-1830-147.pdf#page=2","Abrir facsímil")</f>
        <v>Abrir facsímil</v>
      </c>
      <c r="K1945" s="3" t="s">
        <v>24</v>
      </c>
    </row>
    <row r="1946" spans="1:11" ht="42" customHeight="1">
      <c r="A1946" s="2" t="s">
        <v>4685</v>
      </c>
      <c r="B1946" s="2" t="s">
        <v>4686</v>
      </c>
      <c r="C1946" s="2" t="s">
        <v>43</v>
      </c>
      <c r="D1946" s="2" t="s">
        <v>44</v>
      </c>
      <c r="E1946" s="5" t="s">
        <v>969</v>
      </c>
      <c r="F1946" s="3" t="s">
        <v>970</v>
      </c>
      <c r="G1946" s="3" t="s">
        <v>52</v>
      </c>
      <c r="H1946" s="2" t="s">
        <v>22</v>
      </c>
      <c r="I1946" s="2" t="s">
        <v>4687</v>
      </c>
      <c r="J1946" s="3" t="str">
        <f>HYPERLINK("https://www.boe.es/gazeta/dias/1830/10/12/pdfs/GMD-1830-123.pdf#page=1","Abrir facsímil")</f>
        <v>Abrir facsímil</v>
      </c>
      <c r="K1946" s="3" t="s">
        <v>24</v>
      </c>
    </row>
    <row r="1947" spans="1:11" ht="42" customHeight="1">
      <c r="A1947" s="2" t="s">
        <v>4688</v>
      </c>
      <c r="B1947" s="2" t="s">
        <v>4689</v>
      </c>
      <c r="C1947" s="2" t="s">
        <v>43</v>
      </c>
      <c r="D1947" s="2" t="s">
        <v>44</v>
      </c>
      <c r="E1947" s="5" t="s">
        <v>383</v>
      </c>
      <c r="F1947" s="3" t="s">
        <v>384</v>
      </c>
      <c r="G1947" s="3" t="s">
        <v>90</v>
      </c>
      <c r="H1947" s="2" t="s">
        <v>22</v>
      </c>
      <c r="I1947" s="2" t="s">
        <v>4690</v>
      </c>
      <c r="J1947" s="3" t="str">
        <f>HYPERLINK("https://www.boe.es/gazeta/dias/1830/06/12/pdfs/GMD-1830-71.pdf#page=4","Abrir facsímil")</f>
        <v>Abrir facsímil</v>
      </c>
      <c r="K1947" s="3" t="s">
        <v>24</v>
      </c>
    </row>
    <row r="1948" spans="1:11" ht="42" customHeight="1">
      <c r="A1948" s="2" t="s">
        <v>4691</v>
      </c>
      <c r="B1948" s="2" t="s">
        <v>4692</v>
      </c>
      <c r="C1948" s="2" t="s">
        <v>27</v>
      </c>
      <c r="D1948" s="2" t="s">
        <v>18</v>
      </c>
      <c r="E1948" s="5" t="s">
        <v>281</v>
      </c>
      <c r="F1948" s="3" t="s">
        <v>282</v>
      </c>
      <c r="G1948" s="3" t="s">
        <v>90</v>
      </c>
      <c r="H1948" s="2" t="s">
        <v>22</v>
      </c>
      <c r="I1948" s="2" t="s">
        <v>4693</v>
      </c>
      <c r="J1948" s="3" t="str">
        <f>HYPERLINK("https://www.boe.es/gazeta/dias/1830/06/26/pdfs/GMD-1830-77.pdf#page=4","Abrir facsímil")</f>
        <v>Abrir facsímil</v>
      </c>
      <c r="K1948" s="3" t="s">
        <v>24</v>
      </c>
    </row>
    <row r="1949" spans="1:11" ht="42" customHeight="1">
      <c r="A1949" s="2" t="s">
        <v>4694</v>
      </c>
      <c r="B1949" s="2" t="s">
        <v>4694</v>
      </c>
      <c r="C1949" s="2" t="s">
        <v>36</v>
      </c>
      <c r="D1949" s="2" t="s">
        <v>37</v>
      </c>
      <c r="E1949" s="5" t="s">
        <v>85</v>
      </c>
      <c r="F1949" s="3" t="s">
        <v>86</v>
      </c>
      <c r="G1949" s="3" t="s">
        <v>21</v>
      </c>
      <c r="H1949" s="2" t="s">
        <v>22</v>
      </c>
      <c r="I1949" s="2" t="s">
        <v>4695</v>
      </c>
      <c r="J1949" s="3" t="str">
        <f>HYPERLINK("https://www.boe.es/gazeta/dias/1830/03/23/pdfs/GMD-1830-35.pdf#page=3","Abrir facsímil")</f>
        <v>Abrir facsímil</v>
      </c>
      <c r="K1949" s="3" t="s">
        <v>24</v>
      </c>
    </row>
    <row r="1950" spans="1:11" ht="42" customHeight="1">
      <c r="A1950" s="2" t="s">
        <v>4696</v>
      </c>
      <c r="B1950" s="2" t="s">
        <v>4697</v>
      </c>
      <c r="C1950" s="2" t="s">
        <v>36</v>
      </c>
      <c r="D1950" s="2" t="s">
        <v>37</v>
      </c>
      <c r="E1950" s="5" t="s">
        <v>38</v>
      </c>
      <c r="F1950" s="3" t="s">
        <v>39</v>
      </c>
      <c r="G1950" s="3" t="s">
        <v>21</v>
      </c>
      <c r="H1950" s="2" t="s">
        <v>31</v>
      </c>
      <c r="I1950" s="2" t="s">
        <v>4698</v>
      </c>
      <c r="J1950" s="3" t="str">
        <f>HYPERLINK("https://www.boe.es/gazeta/dias/1830/06/17/pdfs/GMD-1830-73.pdf#page=3","Abrir facsímil")</f>
        <v>Abrir facsímil</v>
      </c>
      <c r="K1950" s="3" t="s">
        <v>33</v>
      </c>
    </row>
    <row r="1951" spans="1:11" ht="42" customHeight="1">
      <c r="A1951" s="2" t="s">
        <v>4699</v>
      </c>
      <c r="B1951" s="2" t="s">
        <v>4699</v>
      </c>
      <c r="C1951" s="2" t="s">
        <v>27</v>
      </c>
      <c r="D1951" s="2" t="s">
        <v>18</v>
      </c>
      <c r="E1951" s="5" t="s">
        <v>92</v>
      </c>
      <c r="F1951" s="3" t="s">
        <v>93</v>
      </c>
      <c r="G1951" s="3" t="s">
        <v>90</v>
      </c>
      <c r="H1951" s="2" t="s">
        <v>22</v>
      </c>
      <c r="I1951" s="2" t="s">
        <v>4700</v>
      </c>
      <c r="J1951" s="3" t="str">
        <f>HYPERLINK("https://www.boe.es/gazeta/dias/1830/06/15/pdfs/GMD-1830-72.pdf#page=4","Abrir facsímil")</f>
        <v>Abrir facsímil</v>
      </c>
      <c r="K1951" s="3" t="s">
        <v>24</v>
      </c>
    </row>
    <row r="1952" spans="1:11" ht="42" customHeight="1">
      <c r="A1952" s="2" t="s">
        <v>4701</v>
      </c>
      <c r="B1952" s="2" t="s">
        <v>4701</v>
      </c>
      <c r="C1952" s="2" t="s">
        <v>43</v>
      </c>
      <c r="D1952" s="2" t="s">
        <v>44</v>
      </c>
      <c r="E1952" s="5" t="s">
        <v>77</v>
      </c>
      <c r="F1952" s="3" t="s">
        <v>78</v>
      </c>
      <c r="G1952" s="3" t="s">
        <v>30</v>
      </c>
      <c r="H1952" s="2" t="s">
        <v>22</v>
      </c>
      <c r="I1952" s="2" t="s">
        <v>4702</v>
      </c>
      <c r="J1952" s="3" t="str">
        <f>HYPERLINK("https://www.boe.es/gazeta/dias/1830/01/09/pdfs/GMD-1830-4.pdf#page=2","Abrir facsímil")</f>
        <v>Abrir facsímil</v>
      </c>
      <c r="K1952" s="3" t="s">
        <v>24</v>
      </c>
    </row>
    <row r="1953" spans="1:11" ht="42" customHeight="1">
      <c r="A1953" s="2" t="s">
        <v>4701</v>
      </c>
      <c r="B1953" s="2" t="s">
        <v>4701</v>
      </c>
      <c r="C1953" s="2" t="s">
        <v>17</v>
      </c>
      <c r="D1953" s="2" t="s">
        <v>18</v>
      </c>
      <c r="E1953" s="5" t="s">
        <v>514</v>
      </c>
      <c r="F1953" s="3" t="s">
        <v>515</v>
      </c>
      <c r="G1953" s="3" t="s">
        <v>311</v>
      </c>
      <c r="H1953" s="2" t="s">
        <v>22</v>
      </c>
      <c r="I1953" s="2" t="s">
        <v>4703</v>
      </c>
      <c r="J1953" s="3" t="str">
        <f>HYPERLINK("https://www.boe.es/gazeta/dias/1830/01/26/pdfs/GMD-1830-11.pdf#page=8","Abrir facsímil")</f>
        <v>Abrir facsímil</v>
      </c>
      <c r="K1953" s="3" t="s">
        <v>24</v>
      </c>
    </row>
    <row r="1954" spans="1:11" ht="42" customHeight="1">
      <c r="A1954" s="2" t="s">
        <v>4701</v>
      </c>
      <c r="B1954" s="2" t="s">
        <v>4701</v>
      </c>
      <c r="C1954" s="2" t="s">
        <v>17</v>
      </c>
      <c r="D1954" s="2" t="s">
        <v>18</v>
      </c>
      <c r="E1954" s="5" t="s">
        <v>81</v>
      </c>
      <c r="F1954" s="3" t="s">
        <v>82</v>
      </c>
      <c r="G1954" s="3" t="s">
        <v>90</v>
      </c>
      <c r="H1954" s="2" t="s">
        <v>22</v>
      </c>
      <c r="I1954" s="2" t="s">
        <v>4704</v>
      </c>
      <c r="J1954" s="3" t="str">
        <f>HYPERLINK("https://www.boe.es/gazeta/dias/1830/03/16/pdfs/GMD-1830-32.pdf#page=4","Abrir facsímil")</f>
        <v>Abrir facsímil</v>
      </c>
      <c r="K1954" s="3" t="s">
        <v>24</v>
      </c>
    </row>
    <row r="1955" spans="1:11" ht="42" customHeight="1">
      <c r="A1955" s="2" t="s">
        <v>4701</v>
      </c>
      <c r="B1955" s="2" t="s">
        <v>4701</v>
      </c>
      <c r="C1955" s="2" t="s">
        <v>17</v>
      </c>
      <c r="D1955" s="2" t="s">
        <v>18</v>
      </c>
      <c r="E1955" s="5" t="s">
        <v>1009</v>
      </c>
      <c r="F1955" s="3" t="s">
        <v>1010</v>
      </c>
      <c r="G1955" s="3" t="s">
        <v>90</v>
      </c>
      <c r="H1955" s="2" t="s">
        <v>22</v>
      </c>
      <c r="I1955" s="2" t="s">
        <v>4705</v>
      </c>
      <c r="J1955" s="3" t="str">
        <f>HYPERLINK("https://www.boe.es/gazeta/dias/1830/03/30/pdfs/GMD-1830-38.pdf#page=4","Abrir facsímil")</f>
        <v>Abrir facsímil</v>
      </c>
      <c r="K1955" s="3" t="s">
        <v>24</v>
      </c>
    </row>
    <row r="1956" spans="1:11" ht="42" customHeight="1">
      <c r="A1956" s="2" t="s">
        <v>4701</v>
      </c>
      <c r="B1956" s="2" t="s">
        <v>4701</v>
      </c>
      <c r="C1956" s="2" t="s">
        <v>36</v>
      </c>
      <c r="D1956" s="2" t="s">
        <v>37</v>
      </c>
      <c r="E1956" s="5" t="s">
        <v>1806</v>
      </c>
      <c r="F1956" s="3" t="s">
        <v>1807</v>
      </c>
      <c r="G1956" s="3" t="s">
        <v>21</v>
      </c>
      <c r="H1956" s="2" t="s">
        <v>22</v>
      </c>
      <c r="I1956" s="2" t="s">
        <v>4706</v>
      </c>
      <c r="J1956" s="3" t="str">
        <f>HYPERLINK("https://www.boe.es/gazeta/dias/1830/05/01/pdfs/GMD-1830-52.pdf#page=3","Abrir facsímil")</f>
        <v>Abrir facsímil</v>
      </c>
      <c r="K1956" s="3" t="s">
        <v>24</v>
      </c>
    </row>
    <row r="1957" spans="1:11" ht="42" customHeight="1">
      <c r="A1957" s="2" t="s">
        <v>4701</v>
      </c>
      <c r="B1957" s="2" t="s">
        <v>4701</v>
      </c>
      <c r="C1957" s="2" t="s">
        <v>43</v>
      </c>
      <c r="D1957" s="2" t="s">
        <v>44</v>
      </c>
      <c r="E1957" s="5" t="s">
        <v>815</v>
      </c>
      <c r="F1957" s="3" t="s">
        <v>816</v>
      </c>
      <c r="G1957" s="3" t="s">
        <v>90</v>
      </c>
      <c r="H1957" s="2" t="s">
        <v>22</v>
      </c>
      <c r="I1957" s="2" t="s">
        <v>4707</v>
      </c>
      <c r="J1957" s="3" t="str">
        <f>HYPERLINK("https://www.boe.es/gazeta/dias/1830/05/18/pdfs/GMD-1830-60.pdf#page=4","Abrir facsímil")</f>
        <v>Abrir facsímil</v>
      </c>
      <c r="K1957" s="3" t="s">
        <v>24</v>
      </c>
    </row>
    <row r="1958" spans="1:11" ht="42" customHeight="1">
      <c r="A1958" s="2" t="s">
        <v>4701</v>
      </c>
      <c r="B1958" s="2" t="s">
        <v>4701</v>
      </c>
      <c r="C1958" s="2" t="s">
        <v>43</v>
      </c>
      <c r="D1958" s="2" t="s">
        <v>44</v>
      </c>
      <c r="E1958" s="5" t="s">
        <v>687</v>
      </c>
      <c r="F1958" s="3" t="s">
        <v>688</v>
      </c>
      <c r="G1958" s="3" t="s">
        <v>21</v>
      </c>
      <c r="H1958" s="2" t="s">
        <v>22</v>
      </c>
      <c r="I1958" s="2" t="s">
        <v>4708</v>
      </c>
      <c r="J1958" s="3" t="str">
        <f>HYPERLINK("https://www.boe.es/gazeta/dias/1830/06/10/pdfs/GMD-1830-70.pdf#page=3","Abrir facsímil")</f>
        <v>Abrir facsímil</v>
      </c>
      <c r="K1958" s="3" t="s">
        <v>24</v>
      </c>
    </row>
    <row r="1959" spans="1:11" ht="42" customHeight="1">
      <c r="A1959" s="2" t="s">
        <v>4701</v>
      </c>
      <c r="B1959" s="2" t="s">
        <v>4701</v>
      </c>
      <c r="C1959" s="2" t="s">
        <v>36</v>
      </c>
      <c r="D1959" s="2" t="s">
        <v>37</v>
      </c>
      <c r="E1959" s="5" t="s">
        <v>431</v>
      </c>
      <c r="F1959" s="3" t="s">
        <v>432</v>
      </c>
      <c r="G1959" s="3" t="s">
        <v>21</v>
      </c>
      <c r="H1959" s="2" t="s">
        <v>22</v>
      </c>
      <c r="I1959" s="2" t="s">
        <v>4709</v>
      </c>
      <c r="J1959" s="3" t="str">
        <f>HYPERLINK("https://www.boe.es/gazeta/dias/1830/06/24/pdfs/GMD-1830-76.pdf#page=3","Abrir facsímil")</f>
        <v>Abrir facsímil</v>
      </c>
      <c r="K1959" s="3" t="s">
        <v>24</v>
      </c>
    </row>
    <row r="1960" spans="1:11" ht="42" customHeight="1">
      <c r="A1960" s="2" t="s">
        <v>4701</v>
      </c>
      <c r="B1960" s="2" t="s">
        <v>4701</v>
      </c>
      <c r="C1960" s="2" t="s">
        <v>27</v>
      </c>
      <c r="D1960" s="2" t="s">
        <v>18</v>
      </c>
      <c r="E1960" s="5" t="s">
        <v>566</v>
      </c>
      <c r="F1960" s="3" t="s">
        <v>567</v>
      </c>
      <c r="G1960" s="3" t="s">
        <v>90</v>
      </c>
      <c r="H1960" s="2" t="s">
        <v>22</v>
      </c>
      <c r="I1960" s="2" t="s">
        <v>4710</v>
      </c>
      <c r="J1960" s="3" t="str">
        <f>HYPERLINK("https://www.boe.es/gazeta/dias/1830/09/07/pdfs/GMD-1830-108.pdf#page=4","Abrir facsímil")</f>
        <v>Abrir facsímil</v>
      </c>
      <c r="K1960" s="3" t="s">
        <v>24</v>
      </c>
    </row>
    <row r="1961" spans="1:11" ht="42" customHeight="1">
      <c r="A1961" s="2" t="s">
        <v>4701</v>
      </c>
      <c r="B1961" s="2" t="s">
        <v>4701</v>
      </c>
      <c r="C1961" s="2" t="s">
        <v>36</v>
      </c>
      <c r="D1961" s="2" t="s">
        <v>37</v>
      </c>
      <c r="E1961" s="5" t="s">
        <v>106</v>
      </c>
      <c r="F1961" s="3" t="s">
        <v>107</v>
      </c>
      <c r="G1961" s="3" t="s">
        <v>52</v>
      </c>
      <c r="H1961" s="2" t="s">
        <v>22</v>
      </c>
      <c r="I1961" s="2" t="s">
        <v>4711</v>
      </c>
      <c r="J1961" s="3" t="str">
        <f>HYPERLINK("https://www.boe.es/gazeta/dias/1830/09/14/pdfs/GMD-1830-111.pdf#page=1","Abrir facsímil")</f>
        <v>Abrir facsímil</v>
      </c>
      <c r="K1961" s="3" t="s">
        <v>24</v>
      </c>
    </row>
    <row r="1962" spans="1:11" ht="42" customHeight="1">
      <c r="A1962" s="2" t="s">
        <v>4712</v>
      </c>
      <c r="B1962" s="2" t="s">
        <v>4713</v>
      </c>
      <c r="C1962" s="2" t="s">
        <v>43</v>
      </c>
      <c r="D1962" s="2" t="s">
        <v>44</v>
      </c>
      <c r="E1962" s="5" t="s">
        <v>180</v>
      </c>
      <c r="F1962" s="3" t="s">
        <v>181</v>
      </c>
      <c r="G1962" s="3" t="s">
        <v>90</v>
      </c>
      <c r="H1962" s="2" t="s">
        <v>22</v>
      </c>
      <c r="I1962" s="2" t="s">
        <v>4714</v>
      </c>
      <c r="J1962" s="3" t="str">
        <f>HYPERLINK("https://www.boe.es/gazeta/dias/1830/12/11/pdfs/GMD-1830-151.pdf#page=4","Abrir facsímil")</f>
        <v>Abrir facsímil</v>
      </c>
      <c r="K1962" s="3" t="s">
        <v>24</v>
      </c>
    </row>
    <row r="1963" spans="1:11" ht="42" customHeight="1">
      <c r="A1963" s="2" t="s">
        <v>4715</v>
      </c>
      <c r="B1963" s="2" t="s">
        <v>4716</v>
      </c>
      <c r="C1963" s="2" t="s">
        <v>36</v>
      </c>
      <c r="D1963" s="2" t="s">
        <v>37</v>
      </c>
      <c r="E1963" s="5" t="s">
        <v>375</v>
      </c>
      <c r="F1963" s="3" t="s">
        <v>376</v>
      </c>
      <c r="G1963" s="3" t="s">
        <v>21</v>
      </c>
      <c r="H1963" s="2" t="s">
        <v>22</v>
      </c>
      <c r="I1963" s="2" t="s">
        <v>4717</v>
      </c>
      <c r="J1963" s="3" t="str">
        <f>HYPERLINK("https://www.boe.es/gazeta/dias/1830/01/02/pdfs/GMD-1830-1.pdf#page=3","Abrir facsímil")</f>
        <v>Abrir facsímil</v>
      </c>
      <c r="K1963" s="3" t="s">
        <v>24</v>
      </c>
    </row>
    <row r="1964" spans="1:11" ht="42" customHeight="1">
      <c r="A1964" s="2" t="s">
        <v>4718</v>
      </c>
      <c r="B1964" s="2" t="s">
        <v>4719</v>
      </c>
      <c r="C1964" s="2" t="s">
        <v>43</v>
      </c>
      <c r="D1964" s="2" t="s">
        <v>44</v>
      </c>
      <c r="E1964" s="5" t="s">
        <v>97</v>
      </c>
      <c r="F1964" s="3" t="s">
        <v>98</v>
      </c>
      <c r="G1964" s="3" t="s">
        <v>457</v>
      </c>
      <c r="H1964" s="2" t="s">
        <v>22</v>
      </c>
      <c r="I1964" s="2" t="s">
        <v>4720</v>
      </c>
      <c r="J1964" s="3" t="str">
        <f>HYPERLINK("https://www.boe.es/gazeta/dias/1830/06/22/pdfs/GMD-1830-75.pdf#page=4","Abrir facsímil")</f>
        <v>Abrir facsímil</v>
      </c>
      <c r="K1964" s="3" t="s">
        <v>24</v>
      </c>
    </row>
    <row r="1965" spans="1:11" ht="42" customHeight="1">
      <c r="A1965" s="2" t="s">
        <v>4721</v>
      </c>
      <c r="B1965" s="2" t="s">
        <v>4722</v>
      </c>
      <c r="C1965" s="2" t="s">
        <v>17</v>
      </c>
      <c r="D1965" s="2" t="s">
        <v>18</v>
      </c>
      <c r="E1965" s="5" t="s">
        <v>100</v>
      </c>
      <c r="F1965" s="3" t="s">
        <v>101</v>
      </c>
      <c r="G1965" s="3" t="s">
        <v>90</v>
      </c>
      <c r="H1965" s="2" t="s">
        <v>22</v>
      </c>
      <c r="I1965" s="2" t="s">
        <v>4723</v>
      </c>
      <c r="J1965" s="3" t="str">
        <f>HYPERLINK("https://www.boe.es/gazeta/dias/1830/06/29/pdfs/GMD-1830-78.pdf#page=4","Abrir facsímil")</f>
        <v>Abrir facsímil</v>
      </c>
      <c r="K1965" s="3" t="s">
        <v>24</v>
      </c>
    </row>
    <row r="1966" spans="1:11" ht="42" customHeight="1">
      <c r="A1966" s="2" t="s">
        <v>4724</v>
      </c>
      <c r="B1966" s="2" t="s">
        <v>4725</v>
      </c>
      <c r="C1966" s="2" t="s">
        <v>109</v>
      </c>
      <c r="D1966" s="2" t="s">
        <v>18</v>
      </c>
      <c r="E1966" s="5" t="s">
        <v>1622</v>
      </c>
      <c r="F1966" s="3" t="s">
        <v>1623</v>
      </c>
      <c r="G1966" s="3" t="s">
        <v>90</v>
      </c>
      <c r="H1966" s="2" t="s">
        <v>22</v>
      </c>
      <c r="I1966" s="2" t="s">
        <v>4726</v>
      </c>
      <c r="J1966" s="3" t="str">
        <f>HYPERLINK("https://www.boe.es/gazeta/dias/1830/12/18/pdfs/GMD-1830-154.pdf#page=4","Abrir facsímil")</f>
        <v>Abrir facsímil</v>
      </c>
      <c r="K1966" s="3" t="s">
        <v>24</v>
      </c>
    </row>
    <row r="1967" spans="1:11" ht="42" customHeight="1">
      <c r="A1967" s="2" t="s">
        <v>4727</v>
      </c>
      <c r="B1967" s="2" t="s">
        <v>4728</v>
      </c>
      <c r="C1967" s="2" t="s">
        <v>27</v>
      </c>
      <c r="D1967" s="2" t="s">
        <v>18</v>
      </c>
      <c r="E1967" s="5" t="s">
        <v>396</v>
      </c>
      <c r="F1967" s="3" t="s">
        <v>397</v>
      </c>
      <c r="G1967" s="3" t="s">
        <v>90</v>
      </c>
      <c r="H1967" s="2" t="s">
        <v>22</v>
      </c>
      <c r="I1967" s="2" t="s">
        <v>4729</v>
      </c>
      <c r="J1967" s="3" t="str">
        <f>HYPERLINK("https://www.boe.es/gazeta/dias/1830/12/14/pdfs/GMD-1830-152.pdf#page=4","Abrir facsímil")</f>
        <v>Abrir facsímil</v>
      </c>
      <c r="K1967" s="3" t="s">
        <v>24</v>
      </c>
    </row>
    <row r="1968" spans="1:11" ht="42" customHeight="1">
      <c r="A1968" s="2" t="s">
        <v>4730</v>
      </c>
      <c r="B1968" s="2" t="s">
        <v>4731</v>
      </c>
      <c r="C1968" s="2" t="s">
        <v>109</v>
      </c>
      <c r="D1968" s="2" t="s">
        <v>18</v>
      </c>
      <c r="E1968" s="5" t="s">
        <v>45</v>
      </c>
      <c r="F1968" s="3" t="s">
        <v>46</v>
      </c>
      <c r="G1968" s="3" t="s">
        <v>30</v>
      </c>
      <c r="H1968" s="2" t="s">
        <v>22</v>
      </c>
      <c r="I1968" s="2" t="s">
        <v>4732</v>
      </c>
      <c r="J1968" s="3" t="str">
        <f>HYPERLINK("https://www.boe.es/gazeta/dias/1830/01/05/pdfs/GMD-1830-2.pdf#page=2","Abrir facsímil")</f>
        <v>Abrir facsímil</v>
      </c>
      <c r="K1968" s="3" t="s">
        <v>24</v>
      </c>
    </row>
    <row r="1969" spans="1:11" ht="42" customHeight="1">
      <c r="A1969" s="2" t="s">
        <v>4733</v>
      </c>
      <c r="B1969" s="2" t="s">
        <v>4734</v>
      </c>
      <c r="C1969" s="2" t="s">
        <v>27</v>
      </c>
      <c r="D1969" s="2" t="s">
        <v>18</v>
      </c>
      <c r="E1969" s="5" t="s">
        <v>426</v>
      </c>
      <c r="F1969" s="3" t="s">
        <v>427</v>
      </c>
      <c r="G1969" s="3" t="s">
        <v>21</v>
      </c>
      <c r="H1969" s="2" t="s">
        <v>22</v>
      </c>
      <c r="I1969" s="2" t="s">
        <v>4735</v>
      </c>
      <c r="J1969" s="3" t="str">
        <f>HYPERLINK("https://www.boe.es/gazeta/dias/1830/10/21/pdfs/GMD-1830-127.pdf#page=3","Abrir facsímil")</f>
        <v>Abrir facsímil</v>
      </c>
      <c r="K1969" s="3" t="s">
        <v>24</v>
      </c>
    </row>
    <row r="1970" spans="1:11" ht="42" customHeight="1">
      <c r="A1970" s="2" t="s">
        <v>4736</v>
      </c>
      <c r="B1970" s="2" t="s">
        <v>4737</v>
      </c>
      <c r="C1970" s="2" t="s">
        <v>36</v>
      </c>
      <c r="D1970" s="2" t="s">
        <v>37</v>
      </c>
      <c r="E1970" s="5" t="s">
        <v>211</v>
      </c>
      <c r="F1970" s="3" t="s">
        <v>212</v>
      </c>
      <c r="G1970" s="3" t="s">
        <v>90</v>
      </c>
      <c r="H1970" s="2" t="s">
        <v>22</v>
      </c>
      <c r="I1970" s="2" t="s">
        <v>4738</v>
      </c>
      <c r="J1970" s="3" t="str">
        <f>HYPERLINK("https://www.boe.es/gazeta/dias/1830/04/15/pdfs/GMD-1830-45.pdf#page=4","Abrir facsímil")</f>
        <v>Abrir facsímil</v>
      </c>
      <c r="K1970" s="3" t="s">
        <v>24</v>
      </c>
    </row>
    <row r="1971" spans="1:11" ht="42" customHeight="1">
      <c r="A1971" s="2" t="s">
        <v>4739</v>
      </c>
      <c r="B1971" s="2" t="s">
        <v>4740</v>
      </c>
      <c r="C1971" s="2" t="s">
        <v>36</v>
      </c>
      <c r="D1971" s="2" t="s">
        <v>37</v>
      </c>
      <c r="E1971" s="5" t="s">
        <v>502</v>
      </c>
      <c r="F1971" s="3" t="s">
        <v>503</v>
      </c>
      <c r="G1971" s="3" t="s">
        <v>21</v>
      </c>
      <c r="H1971" s="2" t="s">
        <v>22</v>
      </c>
      <c r="I1971" s="2" t="s">
        <v>4741</v>
      </c>
      <c r="J1971" s="3" t="str">
        <f>HYPERLINK("https://www.boe.es/gazeta/dias/1830/09/18/pdfs/GMD-1830-113.pdf#page=3","Abrir facsímil")</f>
        <v>Abrir facsímil</v>
      </c>
      <c r="K1971" s="3" t="s">
        <v>24</v>
      </c>
    </row>
    <row r="1972" spans="1:11" ht="42" customHeight="1">
      <c r="A1972" s="2" t="s">
        <v>4742</v>
      </c>
      <c r="B1972" s="2" t="s">
        <v>4743</v>
      </c>
      <c r="C1972" s="2" t="s">
        <v>84</v>
      </c>
      <c r="D1972" s="2" t="s">
        <v>18</v>
      </c>
      <c r="E1972" s="5" t="s">
        <v>396</v>
      </c>
      <c r="F1972" s="3" t="s">
        <v>397</v>
      </c>
      <c r="G1972" s="3" t="s">
        <v>90</v>
      </c>
      <c r="H1972" s="2" t="s">
        <v>31</v>
      </c>
      <c r="I1972" s="2" t="s">
        <v>4744</v>
      </c>
      <c r="J1972" s="3" t="str">
        <f>HYPERLINK("https://www.boe.es/gazeta/dias/1830/12/14/pdfs/GMD-1830-152.pdf#page=4","Abrir facsímil")</f>
        <v>Abrir facsímil</v>
      </c>
      <c r="K1972" s="3" t="s">
        <v>33</v>
      </c>
    </row>
    <row r="1973" spans="1:11" ht="42" customHeight="1">
      <c r="A1973" s="2" t="s">
        <v>4745</v>
      </c>
      <c r="B1973" s="2" t="s">
        <v>4746</v>
      </c>
      <c r="C1973" s="2" t="s">
        <v>36</v>
      </c>
      <c r="D1973" s="2" t="s">
        <v>37</v>
      </c>
      <c r="E1973" s="5" t="s">
        <v>367</v>
      </c>
      <c r="F1973" s="3" t="s">
        <v>368</v>
      </c>
      <c r="G1973" s="3" t="s">
        <v>90</v>
      </c>
      <c r="H1973" s="2" t="s">
        <v>22</v>
      </c>
      <c r="I1973" s="2" t="s">
        <v>4747</v>
      </c>
      <c r="J1973" s="3" t="str">
        <f>HYPERLINK("https://www.boe.es/gazeta/dias/1830/09/02/pdfs/GMD-1830-106.pdf#page=4","Abrir facsímil")</f>
        <v>Abrir facsímil</v>
      </c>
      <c r="K1973" s="3" t="s">
        <v>24</v>
      </c>
    </row>
    <row r="1974" spans="1:11" ht="42" customHeight="1">
      <c r="A1974" s="2" t="s">
        <v>4748</v>
      </c>
      <c r="B1974" s="2" t="s">
        <v>4748</v>
      </c>
      <c r="C1974" s="2" t="s">
        <v>17</v>
      </c>
      <c r="D1974" s="2" t="s">
        <v>18</v>
      </c>
      <c r="E1974" s="5" t="s">
        <v>939</v>
      </c>
      <c r="F1974" s="3" t="s">
        <v>940</v>
      </c>
      <c r="G1974" s="3" t="s">
        <v>21</v>
      </c>
      <c r="H1974" s="2" t="s">
        <v>22</v>
      </c>
      <c r="I1974" s="2" t="s">
        <v>4749</v>
      </c>
      <c r="J1974" s="3" t="str">
        <f>HYPERLINK("https://www.boe.es/gazeta/dias/1830/02/09/pdfs/GMD-1830-17.pdf#page=3","Abrir facsímil")</f>
        <v>Abrir facsímil</v>
      </c>
      <c r="K1974" s="3" t="s">
        <v>24</v>
      </c>
    </row>
    <row r="1975" spans="1:11" ht="42" customHeight="1">
      <c r="A1975" s="2" t="s">
        <v>4750</v>
      </c>
      <c r="B1975" s="2" t="s">
        <v>4750</v>
      </c>
      <c r="C1975" s="2" t="s">
        <v>84</v>
      </c>
      <c r="D1975" s="2" t="s">
        <v>18</v>
      </c>
      <c r="E1975" s="5" t="s">
        <v>309</v>
      </c>
      <c r="F1975" s="3" t="s">
        <v>310</v>
      </c>
      <c r="G1975" s="3" t="s">
        <v>2899</v>
      </c>
      <c r="H1975" s="2" t="s">
        <v>22</v>
      </c>
      <c r="I1975" s="2" t="s">
        <v>4751</v>
      </c>
      <c r="J1975" s="3" t="str">
        <f>HYPERLINK("https://www.boe.es/gazeta/dias/1830/01/28/pdfs/GMD-1830-12.pdf#page=5","Abrir facsímil")</f>
        <v>Abrir facsímil</v>
      </c>
      <c r="K1975" s="3" t="s">
        <v>24</v>
      </c>
    </row>
    <row r="1976" spans="1:11" ht="42" customHeight="1">
      <c r="A1976" s="2" t="s">
        <v>4752</v>
      </c>
      <c r="B1976" s="2" t="s">
        <v>4752</v>
      </c>
      <c r="C1976" s="2" t="s">
        <v>36</v>
      </c>
      <c r="D1976" s="2" t="s">
        <v>37</v>
      </c>
      <c r="E1976" s="5" t="s">
        <v>144</v>
      </c>
      <c r="F1976" s="3" t="s">
        <v>145</v>
      </c>
      <c r="G1976" s="3" t="s">
        <v>30</v>
      </c>
      <c r="H1976" s="2" t="s">
        <v>22</v>
      </c>
      <c r="I1976" s="2" t="s">
        <v>4753</v>
      </c>
      <c r="J1976" s="3" t="str">
        <f>HYPERLINK("https://www.boe.es/gazeta/dias/1830/12/30/pdfs/GMD-1830-159.pdf#page=2","Abrir facsímil")</f>
        <v>Abrir facsímil</v>
      </c>
      <c r="K1976" s="3" t="s">
        <v>24</v>
      </c>
    </row>
    <row r="1977" spans="1:11" ht="42" customHeight="1">
      <c r="A1977" s="2" t="s">
        <v>4754</v>
      </c>
      <c r="B1977" s="2" t="s">
        <v>4755</v>
      </c>
      <c r="C1977" s="2" t="s">
        <v>27</v>
      </c>
      <c r="D1977" s="2" t="s">
        <v>18</v>
      </c>
      <c r="E1977" s="5" t="s">
        <v>343</v>
      </c>
      <c r="F1977" s="3" t="s">
        <v>344</v>
      </c>
      <c r="G1977" s="3" t="s">
        <v>90</v>
      </c>
      <c r="H1977" s="2" t="s">
        <v>22</v>
      </c>
      <c r="I1977" s="2" t="s">
        <v>4756</v>
      </c>
      <c r="J1977" s="3" t="str">
        <f>HYPERLINK("https://www.boe.es/gazeta/dias/1830/07/20/pdfs/GMD-1830-87.pdf#page=4","Abrir facsímil")</f>
        <v>Abrir facsímil</v>
      </c>
      <c r="K1977" s="3" t="s">
        <v>24</v>
      </c>
    </row>
    <row r="1978" spans="1:11" ht="42" customHeight="1">
      <c r="A1978" s="2" t="s">
        <v>4757</v>
      </c>
      <c r="B1978" s="2" t="s">
        <v>4758</v>
      </c>
      <c r="C1978" s="2" t="s">
        <v>36</v>
      </c>
      <c r="D1978" s="2" t="s">
        <v>37</v>
      </c>
      <c r="E1978" s="5" t="s">
        <v>364</v>
      </c>
      <c r="F1978" s="3" t="s">
        <v>365</v>
      </c>
      <c r="G1978" s="3" t="s">
        <v>52</v>
      </c>
      <c r="H1978" s="2" t="s">
        <v>22</v>
      </c>
      <c r="I1978" s="2" t="s">
        <v>4759</v>
      </c>
      <c r="J1978" s="3" t="str">
        <f>HYPERLINK("https://www.boe.es/gazeta/dias/1830/08/26/pdfs/GMD-1830-103.pdf#page=1","Abrir facsímil")</f>
        <v>Abrir facsímil</v>
      </c>
      <c r="K1978" s="3" t="s">
        <v>24</v>
      </c>
    </row>
    <row r="1979" spans="1:11" ht="42" customHeight="1">
      <c r="A1979" s="2" t="s">
        <v>4760</v>
      </c>
      <c r="B1979" s="2" t="s">
        <v>4760</v>
      </c>
      <c r="C1979" s="2" t="s">
        <v>84</v>
      </c>
      <c r="D1979" s="2" t="s">
        <v>18</v>
      </c>
      <c r="E1979" s="5" t="s">
        <v>103</v>
      </c>
      <c r="F1979" s="3" t="s">
        <v>104</v>
      </c>
      <c r="G1979" s="3" t="s">
        <v>21</v>
      </c>
      <c r="H1979" s="2" t="s">
        <v>22</v>
      </c>
      <c r="I1979" s="2" t="s">
        <v>4761</v>
      </c>
      <c r="J1979" s="3" t="str">
        <f>HYPERLINK("https://www.boe.es/gazeta/dias/1830/07/01/pdfs/GMD-1830-79.pdf#page=3","Abrir facsímil")</f>
        <v>Abrir facsímil</v>
      </c>
      <c r="K1979" s="3" t="s">
        <v>24</v>
      </c>
    </row>
    <row r="1980" spans="1:11" ht="42" customHeight="1">
      <c r="A1980" s="2" t="s">
        <v>4762</v>
      </c>
      <c r="B1980" s="2" t="s">
        <v>4763</v>
      </c>
      <c r="C1980" s="2" t="s">
        <v>36</v>
      </c>
      <c r="D1980" s="2" t="s">
        <v>37</v>
      </c>
      <c r="E1980" s="5" t="s">
        <v>185</v>
      </c>
      <c r="F1980" s="3" t="s">
        <v>186</v>
      </c>
      <c r="G1980" s="3" t="s">
        <v>187</v>
      </c>
      <c r="H1980" s="2" t="s">
        <v>22</v>
      </c>
      <c r="I1980" s="2" t="s">
        <v>4764</v>
      </c>
      <c r="J1980" s="3" t="str">
        <f>HYPERLINK("https://www.boe.es/gazeta/dias/1830/01/12/pdfs/GMD-1830-5.pdf#page=3","Abrir facsímil")</f>
        <v>Abrir facsímil</v>
      </c>
      <c r="K1980" s="3" t="s">
        <v>24</v>
      </c>
    </row>
    <row r="1981" spans="1:11" ht="42" customHeight="1">
      <c r="A1981" s="2" t="s">
        <v>4765</v>
      </c>
      <c r="B1981" s="2" t="s">
        <v>4766</v>
      </c>
      <c r="C1981" s="2" t="s">
        <v>43</v>
      </c>
      <c r="D1981" s="2" t="s">
        <v>44</v>
      </c>
      <c r="E1981" s="5" t="s">
        <v>185</v>
      </c>
      <c r="F1981" s="3" t="s">
        <v>186</v>
      </c>
      <c r="G1981" s="3" t="s">
        <v>206</v>
      </c>
      <c r="H1981" s="2" t="s">
        <v>31</v>
      </c>
      <c r="I1981" s="2" t="s">
        <v>4767</v>
      </c>
      <c r="J1981" s="3" t="str">
        <f>HYPERLINK("https://www.boe.es/gazeta/dias/1830/01/12/pdfs/GMD-1830-5.pdf#page=4","Abrir facsímil")</f>
        <v>Abrir facsímil</v>
      </c>
      <c r="K1981" s="3" t="s">
        <v>33</v>
      </c>
    </row>
    <row r="1982" spans="1:11" ht="42" customHeight="1">
      <c r="A1982" s="2" t="s">
        <v>4768</v>
      </c>
      <c r="B1982" s="2" t="s">
        <v>4769</v>
      </c>
      <c r="C1982" s="2" t="s">
        <v>43</v>
      </c>
      <c r="D1982" s="2" t="s">
        <v>44</v>
      </c>
      <c r="E1982" s="5" t="s">
        <v>499</v>
      </c>
      <c r="F1982" s="3" t="s">
        <v>500</v>
      </c>
      <c r="G1982" s="3" t="s">
        <v>30</v>
      </c>
      <c r="H1982" s="2" t="s">
        <v>22</v>
      </c>
      <c r="I1982" s="2" t="s">
        <v>4770</v>
      </c>
      <c r="J1982" s="3" t="str">
        <f>HYPERLINK("https://www.boe.es/gazeta/dias/1830/04/03/pdfs/GMD-1830-40.pdf#page=2","Abrir facsímil")</f>
        <v>Abrir facsímil</v>
      </c>
      <c r="K1982" s="3" t="s">
        <v>24</v>
      </c>
    </row>
    <row r="1983" spans="1:11" ht="42" customHeight="1">
      <c r="A1983" s="2" t="s">
        <v>4768</v>
      </c>
      <c r="B1983" s="2" t="s">
        <v>4769</v>
      </c>
      <c r="C1983" s="2" t="s">
        <v>68</v>
      </c>
      <c r="D1983" s="2" t="s">
        <v>18</v>
      </c>
      <c r="E1983" s="5" t="s">
        <v>436</v>
      </c>
      <c r="F1983" s="3" t="s">
        <v>437</v>
      </c>
      <c r="G1983" s="3" t="s">
        <v>30</v>
      </c>
      <c r="H1983" s="2" t="s">
        <v>22</v>
      </c>
      <c r="I1983" s="2" t="s">
        <v>4771</v>
      </c>
      <c r="J1983" s="3" t="str">
        <f>HYPERLINK("https://www.boe.es/gazeta/dias/1830/04/06/pdfs/GMD-1830-41.pdf#page=2","Abrir facsímil")</f>
        <v>Abrir facsímil</v>
      </c>
      <c r="K1983" s="3" t="s">
        <v>24</v>
      </c>
    </row>
    <row r="1984" spans="1:11" ht="42" customHeight="1">
      <c r="A1984" s="2" t="s">
        <v>4772</v>
      </c>
      <c r="B1984" s="2" t="s">
        <v>4773</v>
      </c>
      <c r="C1984" s="2" t="s">
        <v>43</v>
      </c>
      <c r="D1984" s="2" t="s">
        <v>44</v>
      </c>
      <c r="E1984" s="5" t="s">
        <v>211</v>
      </c>
      <c r="F1984" s="3" t="s">
        <v>212</v>
      </c>
      <c r="G1984" s="3" t="s">
        <v>90</v>
      </c>
      <c r="H1984" s="2" t="s">
        <v>22</v>
      </c>
      <c r="I1984" s="2" t="s">
        <v>4774</v>
      </c>
      <c r="J1984" s="3" t="str">
        <f>HYPERLINK("https://www.boe.es/gazeta/dias/1830/04/15/pdfs/GMD-1830-45.pdf#page=4","Abrir facsímil")</f>
        <v>Abrir facsímil</v>
      </c>
      <c r="K1984" s="3" t="s">
        <v>24</v>
      </c>
    </row>
    <row r="1985" spans="1:11" ht="42" customHeight="1">
      <c r="A1985" s="2" t="s">
        <v>4775</v>
      </c>
      <c r="B1985" s="2" t="s">
        <v>4776</v>
      </c>
      <c r="C1985" s="2" t="s">
        <v>43</v>
      </c>
      <c r="D1985" s="2" t="s">
        <v>44</v>
      </c>
      <c r="E1985" s="5" t="s">
        <v>532</v>
      </c>
      <c r="F1985" s="3" t="s">
        <v>533</v>
      </c>
      <c r="G1985" s="3" t="s">
        <v>90</v>
      </c>
      <c r="H1985" s="2" t="s">
        <v>22</v>
      </c>
      <c r="I1985" s="2" t="s">
        <v>4777</v>
      </c>
      <c r="J1985" s="3" t="str">
        <f>HYPERLINK("https://www.boe.es/gazeta/dias/1830/01/19/pdfs/GMD-1830-8.pdf#page=4","Abrir facsímil")</f>
        <v>Abrir facsímil</v>
      </c>
      <c r="K1985" s="3" t="s">
        <v>24</v>
      </c>
    </row>
    <row r="1986" spans="1:11" ht="42" customHeight="1">
      <c r="A1986" s="2" t="s">
        <v>4778</v>
      </c>
      <c r="B1986" s="2" t="s">
        <v>4779</v>
      </c>
      <c r="C1986" s="2" t="s">
        <v>36</v>
      </c>
      <c r="D1986" s="2" t="s">
        <v>37</v>
      </c>
      <c r="E1986" s="5" t="s">
        <v>185</v>
      </c>
      <c r="F1986" s="3" t="s">
        <v>186</v>
      </c>
      <c r="G1986" s="3" t="s">
        <v>187</v>
      </c>
      <c r="H1986" s="2" t="s">
        <v>22</v>
      </c>
      <c r="I1986" s="2" t="s">
        <v>4780</v>
      </c>
      <c r="J1986" s="3" t="str">
        <f>HYPERLINK("https://www.boe.es/gazeta/dias/1830/01/12/pdfs/GMD-1830-5.pdf#page=3","Abrir facsímil")</f>
        <v>Abrir facsímil</v>
      </c>
      <c r="K1986" s="3" t="s">
        <v>24</v>
      </c>
    </row>
    <row r="1987" spans="1:11" ht="42" customHeight="1">
      <c r="A1987" s="2" t="s">
        <v>4781</v>
      </c>
      <c r="B1987" s="2" t="s">
        <v>4782</v>
      </c>
      <c r="C1987" s="2" t="s">
        <v>27</v>
      </c>
      <c r="D1987" s="2" t="s">
        <v>18</v>
      </c>
      <c r="E1987" s="5" t="s">
        <v>185</v>
      </c>
      <c r="F1987" s="3" t="s">
        <v>186</v>
      </c>
      <c r="G1987" s="3" t="s">
        <v>206</v>
      </c>
      <c r="H1987" s="2" t="s">
        <v>22</v>
      </c>
      <c r="I1987" s="2" t="s">
        <v>4783</v>
      </c>
      <c r="J1987" s="3" t="str">
        <f>HYPERLINK("https://www.boe.es/gazeta/dias/1830/01/12/pdfs/GMD-1830-5.pdf#page=4","Abrir facsímil")</f>
        <v>Abrir facsímil</v>
      </c>
      <c r="K1987" s="3" t="s">
        <v>24</v>
      </c>
    </row>
    <row r="1988" spans="1:11" ht="42" customHeight="1">
      <c r="A1988" s="2" t="s">
        <v>4784</v>
      </c>
      <c r="B1988" s="2" t="s">
        <v>4784</v>
      </c>
      <c r="C1988" s="2" t="s">
        <v>36</v>
      </c>
      <c r="D1988" s="2" t="s">
        <v>37</v>
      </c>
      <c r="E1988" s="5" t="s">
        <v>309</v>
      </c>
      <c r="F1988" s="3" t="s">
        <v>310</v>
      </c>
      <c r="G1988" s="3" t="s">
        <v>2672</v>
      </c>
      <c r="H1988" s="2" t="s">
        <v>22</v>
      </c>
      <c r="I1988" s="2" t="s">
        <v>4785</v>
      </c>
      <c r="J1988" s="3" t="str">
        <f>HYPERLINK("https://www.boe.es/gazeta/dias/1830/01/28/pdfs/GMD-1830-12.pdf#page=7","Abrir facsímil")</f>
        <v>Abrir facsímil</v>
      </c>
      <c r="K1988" s="3" t="s">
        <v>24</v>
      </c>
    </row>
    <row r="1989" spans="1:11" ht="42" customHeight="1">
      <c r="A1989" s="2" t="s">
        <v>4786</v>
      </c>
      <c r="B1989" s="2" t="s">
        <v>4787</v>
      </c>
      <c r="C1989" s="2" t="s">
        <v>17</v>
      </c>
      <c r="D1989" s="2" t="s">
        <v>18</v>
      </c>
      <c r="E1989" s="5" t="s">
        <v>149</v>
      </c>
      <c r="F1989" s="3" t="s">
        <v>150</v>
      </c>
      <c r="G1989" s="3" t="s">
        <v>90</v>
      </c>
      <c r="H1989" s="2" t="s">
        <v>22</v>
      </c>
      <c r="I1989" s="2" t="s">
        <v>4788</v>
      </c>
      <c r="J1989" s="3" t="str">
        <f>HYPERLINK("https://www.boe.es/gazeta/dias/1830/01/07/pdfs/GMD-1830-3.pdf#page=4","Abrir facsímil")</f>
        <v>Abrir facsímil</v>
      </c>
      <c r="K1989" s="3" t="s">
        <v>24</v>
      </c>
    </row>
    <row r="1990" spans="1:11" ht="42" customHeight="1">
      <c r="A1990" s="2" t="s">
        <v>4789</v>
      </c>
      <c r="B1990" s="2" t="s">
        <v>4790</v>
      </c>
      <c r="C1990" s="2" t="s">
        <v>109</v>
      </c>
      <c r="D1990" s="2" t="s">
        <v>18</v>
      </c>
      <c r="E1990" s="5" t="s">
        <v>180</v>
      </c>
      <c r="F1990" s="3" t="s">
        <v>181</v>
      </c>
      <c r="G1990" s="3" t="s">
        <v>90</v>
      </c>
      <c r="H1990" s="2" t="s">
        <v>22</v>
      </c>
      <c r="I1990" s="2" t="s">
        <v>4791</v>
      </c>
      <c r="J1990" s="3" t="str">
        <f>HYPERLINK("https://www.boe.es/gazeta/dias/1830/12/11/pdfs/GMD-1830-151.pdf#page=4","Abrir facsímil")</f>
        <v>Abrir facsímil</v>
      </c>
      <c r="K1990" s="3" t="s">
        <v>24</v>
      </c>
    </row>
    <row r="1991" spans="1:11" ht="42" customHeight="1">
      <c r="A1991" s="2" t="s">
        <v>4792</v>
      </c>
      <c r="B1991" s="2" t="s">
        <v>4793</v>
      </c>
      <c r="C1991" s="2" t="s">
        <v>17</v>
      </c>
      <c r="D1991" s="2" t="s">
        <v>18</v>
      </c>
      <c r="E1991" s="5" t="s">
        <v>185</v>
      </c>
      <c r="F1991" s="3" t="s">
        <v>186</v>
      </c>
      <c r="G1991" s="3" t="s">
        <v>206</v>
      </c>
      <c r="H1991" s="2" t="s">
        <v>22</v>
      </c>
      <c r="I1991" s="2" t="s">
        <v>4794</v>
      </c>
      <c r="J1991" s="3" t="str">
        <f>HYPERLINK("https://www.boe.es/gazeta/dias/1830/01/12/pdfs/GMD-1830-5.pdf#page=4","Abrir facsímil")</f>
        <v>Abrir facsímil</v>
      </c>
      <c r="K1991" s="3" t="s">
        <v>24</v>
      </c>
    </row>
    <row r="1992" spans="1:11" ht="42" customHeight="1">
      <c r="A1992" s="2" t="s">
        <v>4795</v>
      </c>
      <c r="B1992" s="2" t="s">
        <v>4795</v>
      </c>
      <c r="C1992" s="2" t="s">
        <v>36</v>
      </c>
      <c r="D1992" s="2" t="s">
        <v>37</v>
      </c>
      <c r="E1992" s="5" t="s">
        <v>464</v>
      </c>
      <c r="F1992" s="3" t="s">
        <v>465</v>
      </c>
      <c r="G1992" s="3" t="s">
        <v>21</v>
      </c>
      <c r="H1992" s="2" t="s">
        <v>22</v>
      </c>
      <c r="I1992" s="2" t="s">
        <v>4796</v>
      </c>
      <c r="J1992" s="3" t="str">
        <f>HYPERLINK("https://www.boe.es/gazeta/dias/1830/11/11/pdfs/GMD-1830-137.pdf#page=3","Abrir facsímil")</f>
        <v>Abrir facsímil</v>
      </c>
      <c r="K1992" s="3" t="s">
        <v>24</v>
      </c>
    </row>
    <row r="1993" spans="1:11" ht="42" customHeight="1">
      <c r="A1993" s="2" t="s">
        <v>4795</v>
      </c>
      <c r="B1993" s="2" t="s">
        <v>4795</v>
      </c>
      <c r="C1993" s="2" t="s">
        <v>36</v>
      </c>
      <c r="D1993" s="2" t="s">
        <v>37</v>
      </c>
      <c r="E1993" s="5" t="s">
        <v>180</v>
      </c>
      <c r="F1993" s="3" t="s">
        <v>181</v>
      </c>
      <c r="G1993" s="3" t="s">
        <v>21</v>
      </c>
      <c r="H1993" s="2" t="s">
        <v>22</v>
      </c>
      <c r="I1993" s="2" t="s">
        <v>4797</v>
      </c>
      <c r="J1993" s="3" t="str">
        <f>HYPERLINK("https://www.boe.es/gazeta/dias/1830/12/11/pdfs/GMD-1830-151.pdf#page=3","Abrir facsímil")</f>
        <v>Abrir facsímil</v>
      </c>
      <c r="K1993" s="3" t="s">
        <v>24</v>
      </c>
    </row>
    <row r="1994" spans="1:11" ht="42" customHeight="1">
      <c r="A1994" s="2" t="s">
        <v>4798</v>
      </c>
      <c r="B1994" s="2" t="s">
        <v>4798</v>
      </c>
      <c r="C1994" s="2" t="s">
        <v>43</v>
      </c>
      <c r="D1994" s="2" t="s">
        <v>44</v>
      </c>
      <c r="E1994" s="5" t="s">
        <v>170</v>
      </c>
      <c r="F1994" s="3" t="s">
        <v>171</v>
      </c>
      <c r="G1994" s="3" t="s">
        <v>30</v>
      </c>
      <c r="H1994" s="2" t="s">
        <v>22</v>
      </c>
      <c r="I1994" s="2" t="s">
        <v>4799</v>
      </c>
      <c r="J1994" s="3" t="str">
        <f>HYPERLINK("https://www.boe.es/gazeta/dias/1830/12/04/pdfs/GMD-1830-148.pdf#page=2","Abrir facsímil")</f>
        <v>Abrir facsímil</v>
      </c>
      <c r="K1994" s="3" t="s">
        <v>24</v>
      </c>
    </row>
    <row r="1995" spans="1:11" ht="42" customHeight="1">
      <c r="A1995" s="2" t="s">
        <v>4800</v>
      </c>
      <c r="B1995" s="2" t="s">
        <v>4800</v>
      </c>
      <c r="C1995" s="2" t="s">
        <v>36</v>
      </c>
      <c r="D1995" s="2" t="s">
        <v>37</v>
      </c>
      <c r="E1995" s="5" t="s">
        <v>902</v>
      </c>
      <c r="F1995" s="3" t="s">
        <v>903</v>
      </c>
      <c r="G1995" s="3" t="s">
        <v>90</v>
      </c>
      <c r="H1995" s="2" t="s">
        <v>22</v>
      </c>
      <c r="I1995" s="2" t="s">
        <v>4801</v>
      </c>
      <c r="J1995" s="3" t="str">
        <f>HYPERLINK("https://www.boe.es/gazeta/dias/1830/04/17/pdfs/GMD-1830-46.pdf#page=4","Abrir facsímil")</f>
        <v>Abrir facsímil</v>
      </c>
      <c r="K1995" s="3" t="s">
        <v>24</v>
      </c>
    </row>
    <row r="1996" spans="1:11" ht="42" customHeight="1">
      <c r="A1996" s="2" t="s">
        <v>4802</v>
      </c>
      <c r="B1996" s="2" t="s">
        <v>4802</v>
      </c>
      <c r="C1996" s="2" t="s">
        <v>36</v>
      </c>
      <c r="D1996" s="2" t="s">
        <v>37</v>
      </c>
      <c r="E1996" s="5" t="s">
        <v>436</v>
      </c>
      <c r="F1996" s="3" t="s">
        <v>437</v>
      </c>
      <c r="G1996" s="3" t="s">
        <v>21</v>
      </c>
      <c r="H1996" s="2" t="s">
        <v>22</v>
      </c>
      <c r="I1996" s="2" t="s">
        <v>4803</v>
      </c>
      <c r="J1996" s="3" t="str">
        <f>HYPERLINK("https://www.boe.es/gazeta/dias/1830/04/06/pdfs/GMD-1830-41.pdf#page=3","Abrir facsímil")</f>
        <v>Abrir facsímil</v>
      </c>
      <c r="K1996" s="3" t="s">
        <v>24</v>
      </c>
    </row>
    <row r="1997" spans="1:11" ht="42" customHeight="1">
      <c r="A1997" s="2" t="s">
        <v>4804</v>
      </c>
      <c r="B1997" s="2" t="s">
        <v>4805</v>
      </c>
      <c r="C1997" s="2" t="s">
        <v>17</v>
      </c>
      <c r="D1997" s="2" t="s">
        <v>18</v>
      </c>
      <c r="E1997" s="5" t="s">
        <v>822</v>
      </c>
      <c r="F1997" s="3" t="s">
        <v>823</v>
      </c>
      <c r="G1997" s="3" t="s">
        <v>30</v>
      </c>
      <c r="H1997" s="2" t="s">
        <v>22</v>
      </c>
      <c r="I1997" s="2" t="s">
        <v>4806</v>
      </c>
      <c r="J1997" s="3" t="str">
        <f>HYPERLINK("https://www.boe.es/gazeta/dias/1830/05/13/pdfs/GMD-1830-58.pdf#page=2","Abrir facsímil")</f>
        <v>Abrir facsímil</v>
      </c>
      <c r="K1997" s="3" t="s">
        <v>24</v>
      </c>
    </row>
    <row r="1998" spans="1:11" ht="42" customHeight="1">
      <c r="A1998" s="2" t="s">
        <v>4807</v>
      </c>
      <c r="B1998" s="2" t="s">
        <v>4807</v>
      </c>
      <c r="C1998" s="2" t="s">
        <v>36</v>
      </c>
      <c r="D1998" s="2" t="s">
        <v>37</v>
      </c>
      <c r="E1998" s="5" t="s">
        <v>367</v>
      </c>
      <c r="F1998" s="3" t="s">
        <v>368</v>
      </c>
      <c r="G1998" s="3" t="s">
        <v>21</v>
      </c>
      <c r="H1998" s="2" t="s">
        <v>22</v>
      </c>
      <c r="I1998" s="2" t="s">
        <v>4808</v>
      </c>
      <c r="J1998" s="3" t="str">
        <f>HYPERLINK("https://www.boe.es/gazeta/dias/1830/09/02/pdfs/GMD-1830-106.pdf#page=3","Abrir facsímil")</f>
        <v>Abrir facsímil</v>
      </c>
      <c r="K1998" s="3" t="s">
        <v>24</v>
      </c>
    </row>
    <row r="1999" spans="1:11" ht="42" customHeight="1">
      <c r="A1999" s="2" t="s">
        <v>4807</v>
      </c>
      <c r="B1999" s="2" t="s">
        <v>4807</v>
      </c>
      <c r="C1999" s="2" t="s">
        <v>17</v>
      </c>
      <c r="D1999" s="2" t="s">
        <v>18</v>
      </c>
      <c r="E1999" s="5" t="s">
        <v>339</v>
      </c>
      <c r="F1999" s="3" t="s">
        <v>340</v>
      </c>
      <c r="G1999" s="3" t="s">
        <v>30</v>
      </c>
      <c r="H1999" s="2" t="s">
        <v>22</v>
      </c>
      <c r="I1999" s="2" t="s">
        <v>4809</v>
      </c>
      <c r="J1999" s="3" t="str">
        <f>HYPERLINK("https://www.boe.es/gazeta/dias/1830/10/07/pdfs/GMD-1830-121.pdf#page=2","Abrir facsímil")</f>
        <v>Abrir facsímil</v>
      </c>
      <c r="K1999" s="3" t="s">
        <v>24</v>
      </c>
    </row>
    <row r="2000" spans="1:11" ht="42" customHeight="1">
      <c r="A2000" s="2" t="s">
        <v>4810</v>
      </c>
      <c r="B2000" s="2" t="s">
        <v>4811</v>
      </c>
      <c r="C2000" s="2" t="s">
        <v>36</v>
      </c>
      <c r="D2000" s="2" t="s">
        <v>37</v>
      </c>
      <c r="E2000" s="5" t="s">
        <v>367</v>
      </c>
      <c r="F2000" s="3" t="s">
        <v>368</v>
      </c>
      <c r="G2000" s="3" t="s">
        <v>21</v>
      </c>
      <c r="H2000" s="2" t="s">
        <v>31</v>
      </c>
      <c r="I2000" s="2" t="s">
        <v>4812</v>
      </c>
      <c r="J2000" s="3" t="str">
        <f>HYPERLINK("https://www.boe.es/gazeta/dias/1830/09/02/pdfs/GMD-1830-106.pdf#page=3","Abrir facsímil")</f>
        <v>Abrir facsímil</v>
      </c>
      <c r="K2000" s="3" t="s">
        <v>33</v>
      </c>
    </row>
    <row r="2001" spans="1:11" ht="42" customHeight="1">
      <c r="A2001" s="2" t="s">
        <v>4813</v>
      </c>
      <c r="B2001" s="2" t="s">
        <v>4814</v>
      </c>
      <c r="C2001" s="2" t="s">
        <v>36</v>
      </c>
      <c r="D2001" s="2" t="s">
        <v>37</v>
      </c>
      <c r="E2001" s="5" t="s">
        <v>315</v>
      </c>
      <c r="F2001" s="3" t="s">
        <v>316</v>
      </c>
      <c r="G2001" s="3" t="s">
        <v>1863</v>
      </c>
      <c r="H2001" s="2" t="s">
        <v>22</v>
      </c>
      <c r="I2001" s="2" t="s">
        <v>4815</v>
      </c>
      <c r="J2001" s="3" t="str">
        <f>HYPERLINK("https://www.boe.es/gazeta/dias/1830/05/04/pdfs/GMD-1830-53.pdf#page=3","Abrir facsímil")</f>
        <v>Abrir facsímil</v>
      </c>
      <c r="K2001" s="3" t="s">
        <v>24</v>
      </c>
    </row>
    <row r="2002" spans="1:11" ht="42" customHeight="1">
      <c r="A2002" s="2" t="s">
        <v>4816</v>
      </c>
      <c r="B2002" s="2" t="s">
        <v>4817</v>
      </c>
      <c r="C2002" s="2" t="s">
        <v>55</v>
      </c>
      <c r="D2002" s="2" t="s">
        <v>18</v>
      </c>
      <c r="E2002" s="5" t="s">
        <v>902</v>
      </c>
      <c r="F2002" s="3" t="s">
        <v>903</v>
      </c>
      <c r="G2002" s="3" t="s">
        <v>30</v>
      </c>
      <c r="H2002" s="2" t="s">
        <v>22</v>
      </c>
      <c r="I2002" s="2" t="s">
        <v>4818</v>
      </c>
      <c r="J2002" s="3" t="str">
        <f>HYPERLINK("https://www.boe.es/gazeta/dias/1830/04/17/pdfs/GMD-1830-46.pdf#page=2","Abrir facsímil")</f>
        <v>Abrir facsímil</v>
      </c>
      <c r="K2002" s="3" t="s">
        <v>24</v>
      </c>
    </row>
    <row r="2003" spans="1:11" ht="42" customHeight="1">
      <c r="A2003" s="2" t="s">
        <v>4819</v>
      </c>
      <c r="B2003" s="2" t="s">
        <v>4819</v>
      </c>
      <c r="C2003" s="2" t="s">
        <v>55</v>
      </c>
      <c r="D2003" s="2" t="s">
        <v>18</v>
      </c>
      <c r="E2003" s="5" t="s">
        <v>815</v>
      </c>
      <c r="F2003" s="3" t="s">
        <v>816</v>
      </c>
      <c r="G2003" s="3" t="s">
        <v>4820</v>
      </c>
      <c r="H2003" s="2" t="s">
        <v>22</v>
      </c>
      <c r="I2003" s="2" t="s">
        <v>4821</v>
      </c>
      <c r="J2003" s="3" t="str">
        <f>HYPERLINK("https://www.boe.es/gazeta/dias/1830/05/18/pdfs/GMD-1830-60.pdf#page=2","Abrir facsímil")</f>
        <v>Abrir facsímil</v>
      </c>
      <c r="K2003" s="3" t="s">
        <v>24</v>
      </c>
    </row>
    <row r="2004" spans="1:11" ht="42" customHeight="1">
      <c r="A2004" s="2" t="s">
        <v>4822</v>
      </c>
      <c r="B2004" s="2" t="s">
        <v>4822</v>
      </c>
      <c r="C2004" s="2" t="s">
        <v>17</v>
      </c>
      <c r="D2004" s="2" t="s">
        <v>18</v>
      </c>
      <c r="E2004" s="5" t="s">
        <v>1622</v>
      </c>
      <c r="F2004" s="3" t="s">
        <v>1623</v>
      </c>
      <c r="G2004" s="3" t="s">
        <v>21</v>
      </c>
      <c r="H2004" s="2" t="s">
        <v>22</v>
      </c>
      <c r="I2004" s="2" t="s">
        <v>4823</v>
      </c>
      <c r="J2004" s="3" t="str">
        <f>HYPERLINK("https://www.boe.es/gazeta/dias/1830/12/18/pdfs/GMD-1830-154.pdf#page=3","Abrir facsímil")</f>
        <v>Abrir facsímil</v>
      </c>
      <c r="K2004" s="3" t="s">
        <v>24</v>
      </c>
    </row>
    <row r="2005" spans="1:11" ht="42" customHeight="1">
      <c r="A2005" s="2" t="s">
        <v>4824</v>
      </c>
      <c r="B2005" s="2" t="s">
        <v>4824</v>
      </c>
      <c r="C2005" s="2" t="s">
        <v>36</v>
      </c>
      <c r="D2005" s="2" t="s">
        <v>37</v>
      </c>
      <c r="E2005" s="5" t="s">
        <v>1806</v>
      </c>
      <c r="F2005" s="3" t="s">
        <v>1807</v>
      </c>
      <c r="G2005" s="3" t="s">
        <v>21</v>
      </c>
      <c r="H2005" s="2" t="s">
        <v>22</v>
      </c>
      <c r="I2005" s="2" t="s">
        <v>4825</v>
      </c>
      <c r="J2005" s="3" t="str">
        <f>HYPERLINK("https://www.boe.es/gazeta/dias/1830/05/01/pdfs/GMD-1830-52.pdf#page=3","Abrir facsímil")</f>
        <v>Abrir facsímil</v>
      </c>
      <c r="K2005" s="3" t="s">
        <v>24</v>
      </c>
    </row>
    <row r="2006" spans="1:11" ht="42" customHeight="1">
      <c r="A2006" s="2" t="s">
        <v>4826</v>
      </c>
      <c r="B2006" s="2" t="s">
        <v>4827</v>
      </c>
      <c r="C2006" s="2" t="s">
        <v>17</v>
      </c>
      <c r="D2006" s="2" t="s">
        <v>18</v>
      </c>
      <c r="E2006" s="5" t="s">
        <v>185</v>
      </c>
      <c r="F2006" s="3" t="s">
        <v>186</v>
      </c>
      <c r="G2006" s="3" t="s">
        <v>206</v>
      </c>
      <c r="H2006" s="2" t="s">
        <v>22</v>
      </c>
      <c r="I2006" s="2" t="s">
        <v>4828</v>
      </c>
      <c r="J2006" s="3" t="str">
        <f>HYPERLINK("https://www.boe.es/gazeta/dias/1830/01/12/pdfs/GMD-1830-5.pdf#page=4","Abrir facsímil")</f>
        <v>Abrir facsímil</v>
      </c>
      <c r="K2006" s="3" t="s">
        <v>24</v>
      </c>
    </row>
    <row r="2007" spans="1:11" ht="42" customHeight="1">
      <c r="A2007" s="2" t="s">
        <v>4829</v>
      </c>
      <c r="B2007" s="2" t="s">
        <v>4829</v>
      </c>
      <c r="C2007" s="2" t="s">
        <v>36</v>
      </c>
      <c r="D2007" s="2" t="s">
        <v>37</v>
      </c>
      <c r="E2007" s="5" t="s">
        <v>969</v>
      </c>
      <c r="F2007" s="3" t="s">
        <v>970</v>
      </c>
      <c r="G2007" s="3" t="s">
        <v>21</v>
      </c>
      <c r="H2007" s="2" t="s">
        <v>22</v>
      </c>
      <c r="I2007" s="2" t="s">
        <v>4830</v>
      </c>
      <c r="J2007" s="3" t="str">
        <f>HYPERLINK("https://www.boe.es/gazeta/dias/1830/10/12/pdfs/GMD-1830-123.pdf#page=3","Abrir facsímil")</f>
        <v>Abrir facsímil</v>
      </c>
      <c r="K2007" s="3" t="s">
        <v>24</v>
      </c>
    </row>
    <row r="2008" spans="1:11" ht="42" customHeight="1">
      <c r="A2008" s="2" t="s">
        <v>4831</v>
      </c>
      <c r="B2008" s="2" t="s">
        <v>4832</v>
      </c>
      <c r="C2008" s="2" t="s">
        <v>109</v>
      </c>
      <c r="D2008" s="2" t="s">
        <v>18</v>
      </c>
      <c r="E2008" s="5" t="s">
        <v>1363</v>
      </c>
      <c r="F2008" s="3" t="s">
        <v>1364</v>
      </c>
      <c r="G2008" s="3" t="s">
        <v>21</v>
      </c>
      <c r="H2008" s="2" t="s">
        <v>31</v>
      </c>
      <c r="I2008" s="2" t="s">
        <v>4833</v>
      </c>
      <c r="J2008" s="3" t="str">
        <f>HYPERLINK("https://www.boe.es/gazeta/dias/1830/08/31/pdfs/GMD-1830-105.pdf#page=3","Abrir facsímil")</f>
        <v>Abrir facsímil</v>
      </c>
      <c r="K2008" s="3" t="s">
        <v>33</v>
      </c>
    </row>
    <row r="2009" spans="1:11" ht="42" customHeight="1">
      <c r="A2009" s="2" t="s">
        <v>4834</v>
      </c>
      <c r="B2009" s="2" t="s">
        <v>4835</v>
      </c>
      <c r="C2009" s="2" t="s">
        <v>36</v>
      </c>
      <c r="D2009" s="2" t="s">
        <v>37</v>
      </c>
      <c r="E2009" s="5" t="s">
        <v>499</v>
      </c>
      <c r="F2009" s="3" t="s">
        <v>500</v>
      </c>
      <c r="G2009" s="3" t="s">
        <v>90</v>
      </c>
      <c r="H2009" s="2" t="s">
        <v>31</v>
      </c>
      <c r="I2009" s="2" t="s">
        <v>4836</v>
      </c>
      <c r="J2009" s="3" t="str">
        <f>HYPERLINK("https://www.boe.es/gazeta/dias/1830/04/03/pdfs/GMD-1830-40.pdf#page=4","Abrir facsímil")</f>
        <v>Abrir facsímil</v>
      </c>
      <c r="K2009" s="3" t="s">
        <v>33</v>
      </c>
    </row>
    <row r="2010" spans="1:11" ht="42" customHeight="1">
      <c r="A2010" s="2" t="s">
        <v>4837</v>
      </c>
      <c r="B2010" s="2" t="s">
        <v>4837</v>
      </c>
      <c r="C2010" s="2" t="s">
        <v>36</v>
      </c>
      <c r="D2010" s="2" t="s">
        <v>37</v>
      </c>
      <c r="E2010" s="5" t="s">
        <v>2385</v>
      </c>
      <c r="F2010" s="3" t="s">
        <v>2386</v>
      </c>
      <c r="G2010" s="3" t="s">
        <v>52</v>
      </c>
      <c r="H2010" s="2" t="s">
        <v>22</v>
      </c>
      <c r="I2010" s="2" t="s">
        <v>4838</v>
      </c>
      <c r="J2010" s="3" t="str">
        <f>HYPERLINK("https://www.boe.es/gazeta/dias/1830/02/25/pdfs/GMD-1830-24.pdf#page=1","Abrir facsímil")</f>
        <v>Abrir facsímil</v>
      </c>
      <c r="K2010" s="3" t="s">
        <v>24</v>
      </c>
    </row>
    <row r="2011" spans="1:11" ht="42" customHeight="1">
      <c r="A2011" s="2" t="s">
        <v>4839</v>
      </c>
      <c r="B2011" s="2" t="s">
        <v>4839</v>
      </c>
      <c r="C2011" s="2" t="s">
        <v>55</v>
      </c>
      <c r="D2011" s="2" t="s">
        <v>18</v>
      </c>
      <c r="E2011" s="5" t="s">
        <v>566</v>
      </c>
      <c r="F2011" s="3" t="s">
        <v>567</v>
      </c>
      <c r="G2011" s="3" t="s">
        <v>30</v>
      </c>
      <c r="H2011" s="2" t="s">
        <v>22</v>
      </c>
      <c r="I2011" s="2" t="s">
        <v>4840</v>
      </c>
      <c r="J2011" s="3" t="str">
        <f>HYPERLINK("https://www.boe.es/gazeta/dias/1830/09/07/pdfs/GMD-1830-108.pdf#page=2","Abrir facsímil")</f>
        <v>Abrir facsímil</v>
      </c>
      <c r="K2011" s="3" t="s">
        <v>24</v>
      </c>
    </row>
    <row r="2012" spans="1:11" ht="42" customHeight="1">
      <c r="A2012" s="2" t="s">
        <v>4841</v>
      </c>
      <c r="B2012" s="2" t="s">
        <v>4842</v>
      </c>
      <c r="C2012" s="2" t="s">
        <v>17</v>
      </c>
      <c r="D2012" s="2" t="s">
        <v>18</v>
      </c>
      <c r="E2012" s="5" t="s">
        <v>161</v>
      </c>
      <c r="F2012" s="3" t="s">
        <v>162</v>
      </c>
      <c r="G2012" s="3" t="s">
        <v>21</v>
      </c>
      <c r="H2012" s="2" t="s">
        <v>31</v>
      </c>
      <c r="I2012" s="2" t="s">
        <v>4843</v>
      </c>
      <c r="J2012" s="3" t="str">
        <f>HYPERLINK("https://www.boe.es/gazeta/dias/1830/09/04/pdfs/GMD-1830-107.pdf#page=3","Abrir facsímil")</f>
        <v>Abrir facsímil</v>
      </c>
      <c r="K2012" s="3" t="s">
        <v>33</v>
      </c>
    </row>
    <row r="2013" spans="1:11" ht="42" customHeight="1">
      <c r="A2013" s="2" t="s">
        <v>4844</v>
      </c>
      <c r="B2013" s="2" t="s">
        <v>4845</v>
      </c>
      <c r="C2013" s="2" t="s">
        <v>17</v>
      </c>
      <c r="D2013" s="2" t="s">
        <v>18</v>
      </c>
      <c r="E2013" s="5" t="s">
        <v>375</v>
      </c>
      <c r="F2013" s="3" t="s">
        <v>376</v>
      </c>
      <c r="G2013" s="3" t="s">
        <v>21</v>
      </c>
      <c r="H2013" s="2" t="s">
        <v>22</v>
      </c>
      <c r="I2013" s="2" t="s">
        <v>4846</v>
      </c>
      <c r="J2013" s="3" t="str">
        <f>HYPERLINK("https://www.boe.es/gazeta/dias/1830/01/02/pdfs/GMD-1830-1.pdf#page=3","Abrir facsímil")</f>
        <v>Abrir facsímil</v>
      </c>
      <c r="K2013" s="3" t="s">
        <v>24</v>
      </c>
    </row>
    <row r="2014" spans="1:11" ht="42" customHeight="1">
      <c r="A2014" s="2" t="s">
        <v>4847</v>
      </c>
      <c r="B2014" s="2" t="s">
        <v>4848</v>
      </c>
      <c r="C2014" s="2" t="s">
        <v>55</v>
      </c>
      <c r="D2014" s="2" t="s">
        <v>18</v>
      </c>
      <c r="E2014" s="5" t="s">
        <v>60</v>
      </c>
      <c r="F2014" s="3" t="s">
        <v>61</v>
      </c>
      <c r="G2014" s="3" t="s">
        <v>90</v>
      </c>
      <c r="H2014" s="2" t="s">
        <v>22</v>
      </c>
      <c r="I2014" s="2" t="s">
        <v>4849</v>
      </c>
      <c r="J2014" s="3" t="str">
        <f>HYPERLINK("https://www.boe.es/gazeta/dias/1830/02/27/pdfs/GMD-1830-25.pdf#page=4","Abrir facsímil")</f>
        <v>Abrir facsímil</v>
      </c>
      <c r="K2014" s="3" t="s">
        <v>24</v>
      </c>
    </row>
    <row r="2015" spans="1:11" ht="42" customHeight="1">
      <c r="A2015" s="2" t="s">
        <v>4850</v>
      </c>
      <c r="B2015" s="2" t="s">
        <v>4850</v>
      </c>
      <c r="C2015" s="2" t="s">
        <v>17</v>
      </c>
      <c r="D2015" s="2" t="s">
        <v>18</v>
      </c>
      <c r="E2015" s="5" t="s">
        <v>266</v>
      </c>
      <c r="F2015" s="3" t="s">
        <v>267</v>
      </c>
      <c r="G2015" s="3" t="s">
        <v>30</v>
      </c>
      <c r="H2015" s="2" t="s">
        <v>22</v>
      </c>
      <c r="I2015" s="2" t="s">
        <v>4851</v>
      </c>
      <c r="J2015" s="3" t="str">
        <f>HYPERLINK("https://www.boe.es/gazeta/dias/1830/10/23/pdfs/GMD-1830-128.pdf#page=2","Abrir facsímil")</f>
        <v>Abrir facsímil</v>
      </c>
      <c r="K2015" s="3" t="s">
        <v>24</v>
      </c>
    </row>
    <row r="2016" spans="1:11" ht="42" customHeight="1">
      <c r="A2016" s="2" t="s">
        <v>4852</v>
      </c>
      <c r="B2016" s="2" t="s">
        <v>4852</v>
      </c>
      <c r="C2016" s="2" t="s">
        <v>68</v>
      </c>
      <c r="D2016" s="2" t="s">
        <v>18</v>
      </c>
      <c r="E2016" s="5" t="s">
        <v>50</v>
      </c>
      <c r="F2016" s="3" t="s">
        <v>51</v>
      </c>
      <c r="G2016" s="3" t="s">
        <v>52</v>
      </c>
      <c r="H2016" s="2" t="s">
        <v>22</v>
      </c>
      <c r="I2016" s="2" t="s">
        <v>4853</v>
      </c>
      <c r="J2016" s="3" t="str">
        <f>HYPERLINK("https://www.boe.es/gazeta/dias/1830/07/27/pdfs/GMD-1830-90.pdf#page=1","Abrir facsímil")</f>
        <v>Abrir facsímil</v>
      </c>
      <c r="K2016" s="3" t="s">
        <v>24</v>
      </c>
    </row>
    <row r="2017" spans="1:11" ht="42" customHeight="1">
      <c r="A2017" s="2" t="s">
        <v>4854</v>
      </c>
      <c r="B2017" s="2" t="s">
        <v>4854</v>
      </c>
      <c r="C2017" s="2" t="s">
        <v>17</v>
      </c>
      <c r="D2017" s="2" t="s">
        <v>18</v>
      </c>
      <c r="E2017" s="5" t="s">
        <v>514</v>
      </c>
      <c r="F2017" s="3" t="s">
        <v>515</v>
      </c>
      <c r="G2017" s="3" t="s">
        <v>311</v>
      </c>
      <c r="H2017" s="2" t="s">
        <v>22</v>
      </c>
      <c r="I2017" s="2" t="s">
        <v>4855</v>
      </c>
      <c r="J2017" s="3" t="str">
        <f>HYPERLINK("https://www.boe.es/gazeta/dias/1830/01/26/pdfs/GMD-1830-11.pdf#page=8","Abrir facsímil")</f>
        <v>Abrir facsímil</v>
      </c>
      <c r="K2017" s="3" t="s">
        <v>24</v>
      </c>
    </row>
    <row r="2018" spans="1:11" ht="42" customHeight="1">
      <c r="A2018" s="2" t="s">
        <v>4854</v>
      </c>
      <c r="B2018" s="2" t="s">
        <v>4854</v>
      </c>
      <c r="C2018" s="2" t="s">
        <v>84</v>
      </c>
      <c r="D2018" s="2" t="s">
        <v>18</v>
      </c>
      <c r="E2018" s="5" t="s">
        <v>1195</v>
      </c>
      <c r="F2018" s="3" t="s">
        <v>1196</v>
      </c>
      <c r="G2018" s="3" t="s">
        <v>90</v>
      </c>
      <c r="H2018" s="2" t="s">
        <v>22</v>
      </c>
      <c r="I2018" s="2" t="s">
        <v>4856</v>
      </c>
      <c r="J2018" s="3" t="str">
        <f>HYPERLINK("https://www.boe.es/gazeta/dias/1830/02/06/pdfs/GMD-1830-16.pdf#page=4","Abrir facsímil")</f>
        <v>Abrir facsímil</v>
      </c>
      <c r="K2018" s="3" t="s">
        <v>24</v>
      </c>
    </row>
    <row r="2019" spans="1:11" ht="42" customHeight="1">
      <c r="A2019" s="2" t="s">
        <v>4854</v>
      </c>
      <c r="B2019" s="2" t="s">
        <v>4854</v>
      </c>
      <c r="C2019" s="2" t="s">
        <v>17</v>
      </c>
      <c r="D2019" s="2" t="s">
        <v>18</v>
      </c>
      <c r="E2019" s="5" t="s">
        <v>939</v>
      </c>
      <c r="F2019" s="3" t="s">
        <v>940</v>
      </c>
      <c r="G2019" s="3" t="s">
        <v>1376</v>
      </c>
      <c r="H2019" s="2" t="s">
        <v>22</v>
      </c>
      <c r="I2019" s="2" t="s">
        <v>4857</v>
      </c>
      <c r="J2019" s="3" t="str">
        <f>HYPERLINK("https://www.boe.es/gazeta/dias/1830/02/09/pdfs/GMD-1830-17.pdf#page=4","Abrir facsímil")</f>
        <v>Abrir facsímil</v>
      </c>
      <c r="K2019" s="3" t="s">
        <v>24</v>
      </c>
    </row>
    <row r="2020" spans="1:11" ht="42" customHeight="1">
      <c r="A2020" s="2" t="s">
        <v>4858</v>
      </c>
      <c r="B2020" s="2" t="s">
        <v>4859</v>
      </c>
      <c r="C2020" s="2" t="s">
        <v>17</v>
      </c>
      <c r="D2020" s="2" t="s">
        <v>18</v>
      </c>
      <c r="E2020" s="5" t="s">
        <v>161</v>
      </c>
      <c r="F2020" s="3" t="s">
        <v>162</v>
      </c>
      <c r="G2020" s="3" t="s">
        <v>21</v>
      </c>
      <c r="H2020" s="2" t="s">
        <v>22</v>
      </c>
      <c r="I2020" s="2" t="s">
        <v>4860</v>
      </c>
      <c r="J2020" s="3" t="str">
        <f>HYPERLINK("https://www.boe.es/gazeta/dias/1830/09/04/pdfs/GMD-1830-107.pdf#page=3","Abrir facsímil")</f>
        <v>Abrir facsímil</v>
      </c>
      <c r="K2020" s="3" t="s">
        <v>24</v>
      </c>
    </row>
    <row r="2021" spans="1:11" ht="42" customHeight="1">
      <c r="A2021" s="2" t="s">
        <v>4861</v>
      </c>
      <c r="B2021" s="2" t="s">
        <v>4862</v>
      </c>
      <c r="C2021" s="2" t="s">
        <v>36</v>
      </c>
      <c r="D2021" s="2" t="s">
        <v>37</v>
      </c>
      <c r="E2021" s="5" t="s">
        <v>487</v>
      </c>
      <c r="F2021" s="3" t="s">
        <v>488</v>
      </c>
      <c r="G2021" s="3" t="s">
        <v>90</v>
      </c>
      <c r="H2021" s="2" t="s">
        <v>22</v>
      </c>
      <c r="I2021" s="2" t="s">
        <v>4863</v>
      </c>
      <c r="J2021" s="3" t="str">
        <f>HYPERLINK("https://www.boe.es/gazeta/dias/1830/03/18/pdfs/GMD-1830-33.pdf#page=4","Abrir facsímil")</f>
        <v>Abrir facsímil</v>
      </c>
      <c r="K2021" s="3" t="s">
        <v>24</v>
      </c>
    </row>
    <row r="2022" spans="1:11" ht="42" customHeight="1">
      <c r="A2022" s="2" t="s">
        <v>4864</v>
      </c>
      <c r="B2022" s="2" t="s">
        <v>4865</v>
      </c>
      <c r="C2022" s="2" t="s">
        <v>36</v>
      </c>
      <c r="D2022" s="2" t="s">
        <v>37</v>
      </c>
      <c r="E2022" s="5" t="s">
        <v>624</v>
      </c>
      <c r="F2022" s="3" t="s">
        <v>625</v>
      </c>
      <c r="G2022" s="3" t="s">
        <v>90</v>
      </c>
      <c r="H2022" s="2" t="s">
        <v>22</v>
      </c>
      <c r="I2022" s="2" t="s">
        <v>4866</v>
      </c>
      <c r="J2022" s="3" t="str">
        <f>HYPERLINK("https://www.boe.es/gazeta/dias/1830/09/09/pdfs/GMD-1830-109.pdf#page=4","Abrir facsímil")</f>
        <v>Abrir facsímil</v>
      </c>
      <c r="K2022" s="3" t="s">
        <v>24</v>
      </c>
    </row>
    <row r="2023" spans="1:11" ht="42" customHeight="1">
      <c r="A2023" s="2" t="s">
        <v>4867</v>
      </c>
      <c r="B2023" s="2" t="s">
        <v>4867</v>
      </c>
      <c r="C2023" s="2" t="s">
        <v>43</v>
      </c>
      <c r="D2023" s="2" t="s">
        <v>44</v>
      </c>
      <c r="E2023" s="5" t="s">
        <v>246</v>
      </c>
      <c r="F2023" s="3" t="s">
        <v>247</v>
      </c>
      <c r="G2023" s="3" t="s">
        <v>21</v>
      </c>
      <c r="H2023" s="2" t="s">
        <v>22</v>
      </c>
      <c r="I2023" s="2" t="s">
        <v>4868</v>
      </c>
      <c r="J2023" s="3" t="str">
        <f>HYPERLINK("https://www.boe.es/gazeta/dias/1830/03/13/pdfs/GMD-1830-31.pdf#page=3","Abrir facsímil")</f>
        <v>Abrir facsímil</v>
      </c>
      <c r="K2023" s="3" t="s">
        <v>24</v>
      </c>
    </row>
    <row r="2024" spans="1:11" ht="42" customHeight="1">
      <c r="A2024" s="2" t="s">
        <v>4867</v>
      </c>
      <c r="B2024" s="2" t="s">
        <v>4867</v>
      </c>
      <c r="C2024" s="2" t="s">
        <v>43</v>
      </c>
      <c r="D2024" s="2" t="s">
        <v>44</v>
      </c>
      <c r="E2024" s="5" t="s">
        <v>1319</v>
      </c>
      <c r="F2024" s="3" t="s">
        <v>1320</v>
      </c>
      <c r="G2024" s="3" t="s">
        <v>30</v>
      </c>
      <c r="H2024" s="2" t="s">
        <v>22</v>
      </c>
      <c r="I2024" s="2" t="s">
        <v>4869</v>
      </c>
      <c r="J2024" s="3" t="str">
        <f>HYPERLINK("https://www.boe.es/gazeta/dias/1830/08/21/pdfs/GMD-1830-101.pdf#page=2","Abrir facsímil")</f>
        <v>Abrir facsímil</v>
      </c>
      <c r="K2024" s="3" t="s">
        <v>24</v>
      </c>
    </row>
    <row r="2025" spans="1:11" ht="42" customHeight="1">
      <c r="A2025" s="2" t="s">
        <v>4867</v>
      </c>
      <c r="B2025" s="2" t="s">
        <v>4867</v>
      </c>
      <c r="C2025" s="2" t="s">
        <v>43</v>
      </c>
      <c r="D2025" s="2" t="s">
        <v>44</v>
      </c>
      <c r="E2025" s="5" t="s">
        <v>367</v>
      </c>
      <c r="F2025" s="3" t="s">
        <v>368</v>
      </c>
      <c r="G2025" s="3" t="s">
        <v>21</v>
      </c>
      <c r="H2025" s="2" t="s">
        <v>22</v>
      </c>
      <c r="I2025" s="2" t="s">
        <v>4870</v>
      </c>
      <c r="J2025" s="3" t="str">
        <f>HYPERLINK("https://www.boe.es/gazeta/dias/1830/09/02/pdfs/GMD-1830-106.pdf#page=3","Abrir facsímil")</f>
        <v>Abrir facsímil</v>
      </c>
      <c r="K2025" s="3" t="s">
        <v>24</v>
      </c>
    </row>
    <row r="2026" spans="1:11" ht="42" customHeight="1">
      <c r="A2026" s="2" t="s">
        <v>4867</v>
      </c>
      <c r="B2026" s="2" t="s">
        <v>4867</v>
      </c>
      <c r="C2026" s="2" t="s">
        <v>17</v>
      </c>
      <c r="D2026" s="2" t="s">
        <v>18</v>
      </c>
      <c r="E2026" s="5" t="s">
        <v>566</v>
      </c>
      <c r="F2026" s="3" t="s">
        <v>567</v>
      </c>
      <c r="G2026" s="3" t="s">
        <v>30</v>
      </c>
      <c r="H2026" s="2" t="s">
        <v>22</v>
      </c>
      <c r="I2026" s="2" t="s">
        <v>4871</v>
      </c>
      <c r="J2026" s="3" t="str">
        <f>HYPERLINK("https://www.boe.es/gazeta/dias/1830/09/07/pdfs/GMD-1830-108.pdf#page=2","Abrir facsímil")</f>
        <v>Abrir facsímil</v>
      </c>
      <c r="K2026" s="3" t="s">
        <v>24</v>
      </c>
    </row>
    <row r="2027" spans="1:11" ht="42" customHeight="1">
      <c r="A2027" s="2" t="s">
        <v>4867</v>
      </c>
      <c r="B2027" s="2" t="s">
        <v>4867</v>
      </c>
      <c r="C2027" s="2" t="s">
        <v>17</v>
      </c>
      <c r="D2027" s="2" t="s">
        <v>18</v>
      </c>
      <c r="E2027" s="5" t="s">
        <v>566</v>
      </c>
      <c r="F2027" s="3" t="s">
        <v>567</v>
      </c>
      <c r="G2027" s="3" t="s">
        <v>21</v>
      </c>
      <c r="H2027" s="2" t="s">
        <v>22</v>
      </c>
      <c r="I2027" s="2" t="s">
        <v>4872</v>
      </c>
      <c r="J2027" s="3" t="str">
        <f>HYPERLINK("https://www.boe.es/gazeta/dias/1830/09/07/pdfs/GMD-1830-108.pdf#page=3","Abrir facsímil")</f>
        <v>Abrir facsímil</v>
      </c>
      <c r="K2027" s="3" t="s">
        <v>24</v>
      </c>
    </row>
    <row r="2028" spans="1:11" ht="42" customHeight="1">
      <c r="A2028" s="2" t="s">
        <v>4867</v>
      </c>
      <c r="B2028" s="2" t="s">
        <v>4867</v>
      </c>
      <c r="C2028" s="2" t="s">
        <v>68</v>
      </c>
      <c r="D2028" s="2" t="s">
        <v>18</v>
      </c>
      <c r="E2028" s="5" t="s">
        <v>69</v>
      </c>
      <c r="F2028" s="3" t="s">
        <v>70</v>
      </c>
      <c r="G2028" s="3" t="s">
        <v>52</v>
      </c>
      <c r="H2028" s="2" t="s">
        <v>22</v>
      </c>
      <c r="I2028" s="2" t="s">
        <v>4873</v>
      </c>
      <c r="J2028" s="3" t="str">
        <f>HYPERLINK("https://www.boe.es/gazeta/dias/1830/10/16/pdfs/GMD-1830-125.pdf#page=1","Abrir facsímil")</f>
        <v>Abrir facsímil</v>
      </c>
      <c r="K2028" s="3" t="s">
        <v>24</v>
      </c>
    </row>
    <row r="2029" spans="1:11" ht="42" customHeight="1">
      <c r="A2029" s="2" t="s">
        <v>4874</v>
      </c>
      <c r="B2029" s="2" t="s">
        <v>4874</v>
      </c>
      <c r="C2029" s="2" t="s">
        <v>109</v>
      </c>
      <c r="D2029" s="2" t="s">
        <v>18</v>
      </c>
      <c r="E2029" s="5" t="s">
        <v>367</v>
      </c>
      <c r="F2029" s="3" t="s">
        <v>368</v>
      </c>
      <c r="G2029" s="3" t="s">
        <v>30</v>
      </c>
      <c r="H2029" s="2" t="s">
        <v>22</v>
      </c>
      <c r="I2029" s="2" t="s">
        <v>4875</v>
      </c>
      <c r="J2029" s="3" t="str">
        <f>HYPERLINK("https://www.boe.es/gazeta/dias/1830/09/02/pdfs/GMD-1830-106.pdf#page=2","Abrir facsímil")</f>
        <v>Abrir facsímil</v>
      </c>
      <c r="K2029" s="3" t="s">
        <v>24</v>
      </c>
    </row>
    <row r="2030" spans="1:11" ht="42" customHeight="1">
      <c r="A2030" s="2" t="s">
        <v>4876</v>
      </c>
      <c r="B2030" s="2" t="s">
        <v>4877</v>
      </c>
      <c r="C2030" s="2" t="s">
        <v>36</v>
      </c>
      <c r="D2030" s="2" t="s">
        <v>37</v>
      </c>
      <c r="E2030" s="5" t="s">
        <v>185</v>
      </c>
      <c r="F2030" s="3" t="s">
        <v>186</v>
      </c>
      <c r="G2030" s="3" t="s">
        <v>206</v>
      </c>
      <c r="H2030" s="2" t="s">
        <v>22</v>
      </c>
      <c r="I2030" s="2" t="s">
        <v>4878</v>
      </c>
      <c r="J2030" s="3" t="str">
        <f>HYPERLINK("https://www.boe.es/gazeta/dias/1830/01/12/pdfs/GMD-1830-5.pdf#page=4","Abrir facsímil")</f>
        <v>Abrir facsímil</v>
      </c>
      <c r="K2030" s="3" t="s">
        <v>24</v>
      </c>
    </row>
    <row r="2031" spans="1:11" ht="42" customHeight="1">
      <c r="A2031" s="2" t="s">
        <v>4879</v>
      </c>
      <c r="B2031" s="2" t="s">
        <v>4879</v>
      </c>
      <c r="C2031" s="2" t="s">
        <v>36</v>
      </c>
      <c r="D2031" s="2" t="s">
        <v>37</v>
      </c>
      <c r="E2031" s="5" t="s">
        <v>352</v>
      </c>
      <c r="F2031" s="3" t="s">
        <v>353</v>
      </c>
      <c r="G2031" s="3" t="s">
        <v>30</v>
      </c>
      <c r="H2031" s="2" t="s">
        <v>22</v>
      </c>
      <c r="I2031" s="2" t="s">
        <v>4880</v>
      </c>
      <c r="J2031" s="3" t="str">
        <f>HYPERLINK("https://www.boe.es/gazeta/dias/1830/04/10/pdfs/GMD-1830-43.pdf#page=2","Abrir facsímil")</f>
        <v>Abrir facsímil</v>
      </c>
      <c r="K2031" s="3" t="s">
        <v>24</v>
      </c>
    </row>
    <row r="2032" spans="1:11" ht="42" customHeight="1">
      <c r="A2032" s="2" t="s">
        <v>4879</v>
      </c>
      <c r="B2032" s="2" t="s">
        <v>4879</v>
      </c>
      <c r="C2032" s="2" t="s">
        <v>36</v>
      </c>
      <c r="D2032" s="2" t="s">
        <v>37</v>
      </c>
      <c r="E2032" s="5" t="s">
        <v>1944</v>
      </c>
      <c r="F2032" s="3" t="s">
        <v>1945</v>
      </c>
      <c r="G2032" s="3" t="s">
        <v>90</v>
      </c>
      <c r="H2032" s="2" t="s">
        <v>22</v>
      </c>
      <c r="I2032" s="2" t="s">
        <v>4881</v>
      </c>
      <c r="J2032" s="3" t="str">
        <f>HYPERLINK("https://www.boe.es/gazeta/dias/1830/05/22/pdfs/GMD-1830-62.pdf#page=4","Abrir facsímil")</f>
        <v>Abrir facsímil</v>
      </c>
      <c r="K2032" s="3" t="s">
        <v>24</v>
      </c>
    </row>
    <row r="2033" spans="1:11" ht="42" customHeight="1">
      <c r="A2033" s="2" t="s">
        <v>4882</v>
      </c>
      <c r="B2033" s="2" t="s">
        <v>4882</v>
      </c>
      <c r="C2033" s="2" t="s">
        <v>17</v>
      </c>
      <c r="D2033" s="2" t="s">
        <v>18</v>
      </c>
      <c r="E2033" s="5" t="s">
        <v>939</v>
      </c>
      <c r="F2033" s="3" t="s">
        <v>940</v>
      </c>
      <c r="G2033" s="3" t="s">
        <v>21</v>
      </c>
      <c r="H2033" s="2" t="s">
        <v>22</v>
      </c>
      <c r="I2033" s="2" t="s">
        <v>4883</v>
      </c>
      <c r="J2033" s="3" t="str">
        <f>HYPERLINK("https://www.boe.es/gazeta/dias/1830/02/09/pdfs/GMD-1830-17.pdf#page=3","Abrir facsímil")</f>
        <v>Abrir facsímil</v>
      </c>
      <c r="K2033" s="3" t="s">
        <v>24</v>
      </c>
    </row>
    <row r="2034" spans="1:11" ht="42" customHeight="1">
      <c r="A2034" s="2" t="s">
        <v>4884</v>
      </c>
      <c r="B2034" s="2" t="s">
        <v>4884</v>
      </c>
      <c r="C2034" s="2" t="s">
        <v>68</v>
      </c>
      <c r="D2034" s="2" t="s">
        <v>18</v>
      </c>
      <c r="E2034" s="5" t="s">
        <v>114</v>
      </c>
      <c r="F2034" s="3" t="s">
        <v>115</v>
      </c>
      <c r="G2034" s="3" t="s">
        <v>21</v>
      </c>
      <c r="H2034" s="2" t="s">
        <v>22</v>
      </c>
      <c r="I2034" s="2" t="s">
        <v>4885</v>
      </c>
      <c r="J2034" s="3" t="str">
        <f>HYPERLINK("https://www.boe.es/gazeta/dias/1830/11/30/pdfs/GMD-1830-146.pdf#page=3","Abrir facsímil")</f>
        <v>Abrir facsímil</v>
      </c>
      <c r="K2034" s="3" t="s">
        <v>24</v>
      </c>
    </row>
    <row r="2035" spans="1:11" ht="42" customHeight="1">
      <c r="A2035" s="2" t="s">
        <v>4886</v>
      </c>
      <c r="B2035" s="2" t="s">
        <v>4887</v>
      </c>
      <c r="C2035" s="2" t="s">
        <v>36</v>
      </c>
      <c r="D2035" s="2" t="s">
        <v>37</v>
      </c>
      <c r="E2035" s="5" t="s">
        <v>431</v>
      </c>
      <c r="F2035" s="3" t="s">
        <v>432</v>
      </c>
      <c r="G2035" s="3" t="s">
        <v>21</v>
      </c>
      <c r="H2035" s="2" t="s">
        <v>22</v>
      </c>
      <c r="I2035" s="2" t="s">
        <v>4888</v>
      </c>
      <c r="J2035" s="3" t="str">
        <f>HYPERLINK("https://www.boe.es/gazeta/dias/1830/06/24/pdfs/GMD-1830-76.pdf#page=3","Abrir facsímil")</f>
        <v>Abrir facsímil</v>
      </c>
      <c r="K2035" s="3" t="s">
        <v>24</v>
      </c>
    </row>
    <row r="2036" spans="1:11" ht="42" customHeight="1">
      <c r="A2036" s="2" t="s">
        <v>4889</v>
      </c>
      <c r="B2036" s="2" t="s">
        <v>4890</v>
      </c>
      <c r="C2036" s="2" t="s">
        <v>36</v>
      </c>
      <c r="D2036" s="2" t="s">
        <v>37</v>
      </c>
      <c r="E2036" s="5" t="s">
        <v>19</v>
      </c>
      <c r="F2036" s="3" t="s">
        <v>20</v>
      </c>
      <c r="G2036" s="3" t="s">
        <v>52</v>
      </c>
      <c r="H2036" s="2" t="s">
        <v>22</v>
      </c>
      <c r="I2036" s="2" t="s">
        <v>4891</v>
      </c>
      <c r="J2036" s="3" t="str">
        <f>HYPERLINK("https://www.boe.es/gazeta/dias/1830/02/20/pdfs/GMD-1830-22.pdf#page=1","Abrir facsímil")</f>
        <v>Abrir facsímil</v>
      </c>
      <c r="K2036" s="3" t="s">
        <v>24</v>
      </c>
    </row>
    <row r="2037" spans="1:11" ht="42" customHeight="1">
      <c r="A2037" s="2" t="s">
        <v>4889</v>
      </c>
      <c r="B2037" s="2" t="s">
        <v>4890</v>
      </c>
      <c r="C2037" s="2" t="s">
        <v>36</v>
      </c>
      <c r="D2037" s="2" t="s">
        <v>37</v>
      </c>
      <c r="E2037" s="5" t="s">
        <v>320</v>
      </c>
      <c r="F2037" s="3" t="s">
        <v>321</v>
      </c>
      <c r="G2037" s="3" t="s">
        <v>52</v>
      </c>
      <c r="H2037" s="2" t="s">
        <v>22</v>
      </c>
      <c r="I2037" s="2" t="s">
        <v>4892</v>
      </c>
      <c r="J2037" s="3" t="str">
        <f>HYPERLINK("https://www.boe.es/gazeta/dias/1830/03/09/pdfs/GMD-1830-29.pdf#page=1","Abrir facsímil")</f>
        <v>Abrir facsímil</v>
      </c>
      <c r="K2037" s="3" t="s">
        <v>24</v>
      </c>
    </row>
    <row r="2038" spans="1:11" ht="42" customHeight="1">
      <c r="A2038" s="2" t="s">
        <v>4889</v>
      </c>
      <c r="B2038" s="2" t="s">
        <v>4890</v>
      </c>
      <c r="C2038" s="2" t="s">
        <v>43</v>
      </c>
      <c r="D2038" s="2" t="s">
        <v>44</v>
      </c>
      <c r="E2038" s="5" t="s">
        <v>561</v>
      </c>
      <c r="F2038" s="3" t="s">
        <v>562</v>
      </c>
      <c r="G2038" s="3" t="s">
        <v>21</v>
      </c>
      <c r="H2038" s="2" t="s">
        <v>22</v>
      </c>
      <c r="I2038" s="2" t="s">
        <v>4893</v>
      </c>
      <c r="J2038" s="3" t="str">
        <f>HYPERLINK("https://www.boe.es/gazeta/dias/1830/10/09/pdfs/GMD-1830-122.pdf#page=3","Abrir facsímil")</f>
        <v>Abrir facsímil</v>
      </c>
      <c r="K2038" s="3" t="s">
        <v>24</v>
      </c>
    </row>
    <row r="2039" spans="1:11" ht="42" customHeight="1">
      <c r="A2039" s="2" t="s">
        <v>4894</v>
      </c>
      <c r="B2039" s="2" t="s">
        <v>4895</v>
      </c>
      <c r="C2039" s="2" t="s">
        <v>43</v>
      </c>
      <c r="D2039" s="2" t="s">
        <v>44</v>
      </c>
      <c r="E2039" s="5" t="s">
        <v>367</v>
      </c>
      <c r="F2039" s="3" t="s">
        <v>368</v>
      </c>
      <c r="G2039" s="3" t="s">
        <v>52</v>
      </c>
      <c r="H2039" s="2" t="s">
        <v>22</v>
      </c>
      <c r="I2039" s="2" t="s">
        <v>4896</v>
      </c>
      <c r="J2039" s="3" t="str">
        <f>HYPERLINK("https://www.boe.es/gazeta/dias/1830/09/02/pdfs/GMD-1830-106.pdf#page=1","Abrir facsímil")</f>
        <v>Abrir facsímil</v>
      </c>
      <c r="K2039" s="3" t="s">
        <v>24</v>
      </c>
    </row>
    <row r="2040" spans="1:11" ht="42" customHeight="1">
      <c r="A2040" s="2" t="s">
        <v>4897</v>
      </c>
      <c r="B2040" s="2" t="s">
        <v>4897</v>
      </c>
      <c r="C2040" s="2" t="s">
        <v>36</v>
      </c>
      <c r="D2040" s="2" t="s">
        <v>37</v>
      </c>
      <c r="E2040" s="5" t="s">
        <v>1053</v>
      </c>
      <c r="F2040" s="3" t="s">
        <v>1054</v>
      </c>
      <c r="G2040" s="3" t="s">
        <v>90</v>
      </c>
      <c r="H2040" s="2" t="s">
        <v>22</v>
      </c>
      <c r="I2040" s="2" t="s">
        <v>4898</v>
      </c>
      <c r="J2040" s="3" t="str">
        <f>HYPERLINK("https://www.boe.es/gazeta/dias/1830/05/11/pdfs/GMD-1830-57.pdf#page=4","Abrir facsímil")</f>
        <v>Abrir facsímil</v>
      </c>
      <c r="K2040" s="3" t="s">
        <v>24</v>
      </c>
    </row>
    <row r="2041" spans="1:11" ht="42" customHeight="1">
      <c r="A2041" s="2" t="s">
        <v>4899</v>
      </c>
      <c r="B2041" s="2" t="s">
        <v>4900</v>
      </c>
      <c r="C2041" s="2" t="s">
        <v>36</v>
      </c>
      <c r="D2041" s="2" t="s">
        <v>37</v>
      </c>
      <c r="E2041" s="5" t="s">
        <v>185</v>
      </c>
      <c r="F2041" s="3" t="s">
        <v>186</v>
      </c>
      <c r="G2041" s="3" t="s">
        <v>206</v>
      </c>
      <c r="H2041" s="2" t="s">
        <v>22</v>
      </c>
      <c r="I2041" s="2" t="s">
        <v>4901</v>
      </c>
      <c r="J2041" s="3" t="str">
        <f>HYPERLINK("https://www.boe.es/gazeta/dias/1830/01/12/pdfs/GMD-1830-5.pdf#page=4","Abrir facsímil")</f>
        <v>Abrir facsímil</v>
      </c>
      <c r="K2041" s="3" t="s">
        <v>24</v>
      </c>
    </row>
    <row r="2042" spans="1:11" ht="42" customHeight="1">
      <c r="A2042" s="2" t="s">
        <v>4902</v>
      </c>
      <c r="B2042" s="2" t="s">
        <v>4903</v>
      </c>
      <c r="C2042" s="2" t="s">
        <v>109</v>
      </c>
      <c r="D2042" s="2" t="s">
        <v>18</v>
      </c>
      <c r="E2042" s="5" t="s">
        <v>1069</v>
      </c>
      <c r="F2042" s="3" t="s">
        <v>1070</v>
      </c>
      <c r="G2042" s="3" t="s">
        <v>90</v>
      </c>
      <c r="H2042" s="2" t="s">
        <v>22</v>
      </c>
      <c r="I2042" s="2" t="s">
        <v>4904</v>
      </c>
      <c r="J2042" s="3" t="str">
        <f>HYPERLINK("https://www.boe.es/gazeta/dias/1830/09/23/pdfs/GMD-1830-115.pdf#page=4","Abrir facsímil")</f>
        <v>Abrir facsímil</v>
      </c>
      <c r="K2042" s="3" t="s">
        <v>24</v>
      </c>
    </row>
    <row r="2043" spans="1:11" ht="42" customHeight="1">
      <c r="A2043" s="2" t="s">
        <v>4905</v>
      </c>
      <c r="B2043" s="2" t="s">
        <v>4905</v>
      </c>
      <c r="C2043" s="2" t="s">
        <v>17</v>
      </c>
      <c r="D2043" s="2" t="s">
        <v>18</v>
      </c>
      <c r="E2043" s="5" t="s">
        <v>1806</v>
      </c>
      <c r="F2043" s="3" t="s">
        <v>1807</v>
      </c>
      <c r="G2043" s="3" t="s">
        <v>90</v>
      </c>
      <c r="H2043" s="2" t="s">
        <v>22</v>
      </c>
      <c r="I2043" s="2" t="s">
        <v>4906</v>
      </c>
      <c r="J2043" s="3" t="str">
        <f>HYPERLINK("https://www.boe.es/gazeta/dias/1830/05/01/pdfs/GMD-1830-52.pdf#page=4","Abrir facsímil")</f>
        <v>Abrir facsímil</v>
      </c>
      <c r="K2043" s="3" t="s">
        <v>24</v>
      </c>
    </row>
    <row r="2044" spans="1:11" ht="42" customHeight="1">
      <c r="A2044" s="2" t="s">
        <v>4907</v>
      </c>
      <c r="B2044" s="2" t="s">
        <v>4908</v>
      </c>
      <c r="C2044" s="2" t="s">
        <v>17</v>
      </c>
      <c r="D2044" s="2" t="s">
        <v>18</v>
      </c>
      <c r="E2044" s="5" t="s">
        <v>1009</v>
      </c>
      <c r="F2044" s="3" t="s">
        <v>1010</v>
      </c>
      <c r="G2044" s="3" t="s">
        <v>30</v>
      </c>
      <c r="H2044" s="2" t="s">
        <v>22</v>
      </c>
      <c r="I2044" s="2" t="s">
        <v>4909</v>
      </c>
      <c r="J2044" s="3" t="str">
        <f>HYPERLINK("https://www.boe.es/gazeta/dias/1830/03/30/pdfs/GMD-1830-38.pdf#page=2","Abrir facsímil")</f>
        <v>Abrir facsímil</v>
      </c>
      <c r="K2044" s="3" t="s">
        <v>24</v>
      </c>
    </row>
    <row r="2045" spans="1:11" ht="42" customHeight="1">
      <c r="A2045" s="2" t="s">
        <v>4910</v>
      </c>
      <c r="B2045" s="2" t="s">
        <v>4911</v>
      </c>
      <c r="C2045" s="2" t="s">
        <v>27</v>
      </c>
      <c r="D2045" s="2" t="s">
        <v>18</v>
      </c>
      <c r="E2045" s="5" t="s">
        <v>396</v>
      </c>
      <c r="F2045" s="3" t="s">
        <v>397</v>
      </c>
      <c r="G2045" s="3" t="s">
        <v>90</v>
      </c>
      <c r="H2045" s="2" t="s">
        <v>22</v>
      </c>
      <c r="I2045" s="2" t="s">
        <v>4912</v>
      </c>
      <c r="J2045" s="3" t="str">
        <f>HYPERLINK("https://www.boe.es/gazeta/dias/1830/12/14/pdfs/GMD-1830-152.pdf#page=4","Abrir facsímil")</f>
        <v>Abrir facsímil</v>
      </c>
      <c r="K2045" s="3" t="s">
        <v>24</v>
      </c>
    </row>
    <row r="2046" spans="1:11" ht="42" customHeight="1">
      <c r="A2046" s="2" t="s">
        <v>4913</v>
      </c>
      <c r="B2046" s="2" t="s">
        <v>4914</v>
      </c>
      <c r="C2046" s="2" t="s">
        <v>36</v>
      </c>
      <c r="D2046" s="2" t="s">
        <v>37</v>
      </c>
      <c r="E2046" s="5" t="s">
        <v>364</v>
      </c>
      <c r="F2046" s="3" t="s">
        <v>365</v>
      </c>
      <c r="G2046" s="3" t="s">
        <v>52</v>
      </c>
      <c r="H2046" s="2" t="s">
        <v>22</v>
      </c>
      <c r="I2046" s="2" t="s">
        <v>4915</v>
      </c>
      <c r="J2046" s="3" t="str">
        <f>HYPERLINK("https://www.boe.es/gazeta/dias/1830/08/26/pdfs/GMD-1830-103.pdf#page=1","Abrir facsímil")</f>
        <v>Abrir facsímil</v>
      </c>
      <c r="K2046" s="3" t="s">
        <v>24</v>
      </c>
    </row>
    <row r="2047" spans="1:11" ht="42" customHeight="1">
      <c r="A2047" s="2" t="s">
        <v>4916</v>
      </c>
      <c r="B2047" s="2" t="s">
        <v>4916</v>
      </c>
      <c r="C2047" s="2" t="s">
        <v>84</v>
      </c>
      <c r="D2047" s="2" t="s">
        <v>18</v>
      </c>
      <c r="E2047" s="5" t="s">
        <v>514</v>
      </c>
      <c r="F2047" s="3" t="s">
        <v>515</v>
      </c>
      <c r="G2047" s="3" t="s">
        <v>2899</v>
      </c>
      <c r="H2047" s="2" t="s">
        <v>22</v>
      </c>
      <c r="I2047" s="2" t="s">
        <v>4917</v>
      </c>
      <c r="J2047" s="3" t="str">
        <f>HYPERLINK("https://www.boe.es/gazeta/dias/1830/01/26/pdfs/GMD-1830-11.pdf#page=5","Abrir facsímil")</f>
        <v>Abrir facsímil</v>
      </c>
      <c r="K2047" s="3" t="s">
        <v>24</v>
      </c>
    </row>
    <row r="2048" spans="1:11" ht="42" customHeight="1">
      <c r="A2048" s="2" t="s">
        <v>4916</v>
      </c>
      <c r="B2048" s="2" t="s">
        <v>4916</v>
      </c>
      <c r="C2048" s="2" t="s">
        <v>43</v>
      </c>
      <c r="D2048" s="2" t="s">
        <v>44</v>
      </c>
      <c r="E2048" s="5" t="s">
        <v>103</v>
      </c>
      <c r="F2048" s="3" t="s">
        <v>104</v>
      </c>
      <c r="G2048" s="3" t="s">
        <v>90</v>
      </c>
      <c r="H2048" s="2" t="s">
        <v>22</v>
      </c>
      <c r="I2048" s="2" t="s">
        <v>4918</v>
      </c>
      <c r="J2048" s="3" t="str">
        <f>HYPERLINK("https://www.boe.es/gazeta/dias/1830/07/01/pdfs/GMD-1830-79.pdf#page=4","Abrir facsímil")</f>
        <v>Abrir facsímil</v>
      </c>
      <c r="K2048" s="3" t="s">
        <v>24</v>
      </c>
    </row>
    <row r="2049" spans="1:11" ht="42" customHeight="1">
      <c r="A2049" s="2" t="s">
        <v>4919</v>
      </c>
      <c r="B2049" s="2" t="s">
        <v>4919</v>
      </c>
      <c r="C2049" s="2" t="s">
        <v>36</v>
      </c>
      <c r="D2049" s="2" t="s">
        <v>37</v>
      </c>
      <c r="E2049" s="5" t="s">
        <v>246</v>
      </c>
      <c r="F2049" s="3" t="s">
        <v>247</v>
      </c>
      <c r="G2049" s="3" t="s">
        <v>21</v>
      </c>
      <c r="H2049" s="2" t="s">
        <v>22</v>
      </c>
      <c r="I2049" s="2" t="s">
        <v>4920</v>
      </c>
      <c r="J2049" s="3" t="str">
        <f>HYPERLINK("https://www.boe.es/gazeta/dias/1830/03/13/pdfs/GMD-1830-31.pdf#page=3","Abrir facsímil")</f>
        <v>Abrir facsímil</v>
      </c>
      <c r="K2049" s="3" t="s">
        <v>24</v>
      </c>
    </row>
    <row r="2050" spans="1:11" ht="42" customHeight="1">
      <c r="A2050" s="2" t="s">
        <v>4921</v>
      </c>
      <c r="B2050" s="2" t="s">
        <v>4922</v>
      </c>
      <c r="C2050" s="2" t="s">
        <v>17</v>
      </c>
      <c r="D2050" s="2" t="s">
        <v>18</v>
      </c>
      <c r="E2050" s="5" t="s">
        <v>648</v>
      </c>
      <c r="F2050" s="3" t="s">
        <v>649</v>
      </c>
      <c r="G2050" s="3" t="s">
        <v>90</v>
      </c>
      <c r="H2050" s="2" t="s">
        <v>22</v>
      </c>
      <c r="I2050" s="2" t="s">
        <v>4923</v>
      </c>
      <c r="J2050" s="3" t="str">
        <f>HYPERLINK("https://www.boe.es/gazeta/dias/1830/09/11/pdfs/GMD-1830-110.pdf#page=4","Abrir facsímil")</f>
        <v>Abrir facsímil</v>
      </c>
      <c r="K2050" s="3" t="s">
        <v>24</v>
      </c>
    </row>
    <row r="2051" spans="1:11" ht="42" customHeight="1">
      <c r="A2051" s="2" t="s">
        <v>4924</v>
      </c>
      <c r="B2051" s="2" t="s">
        <v>4924</v>
      </c>
      <c r="C2051" s="2" t="s">
        <v>36</v>
      </c>
      <c r="D2051" s="2" t="s">
        <v>37</v>
      </c>
      <c r="E2051" s="5" t="s">
        <v>224</v>
      </c>
      <c r="F2051" s="3" t="s">
        <v>225</v>
      </c>
      <c r="G2051" s="3" t="s">
        <v>90</v>
      </c>
      <c r="H2051" s="2" t="s">
        <v>22</v>
      </c>
      <c r="I2051" s="2" t="s">
        <v>4925</v>
      </c>
      <c r="J2051" s="3" t="str">
        <f>HYPERLINK("https://www.boe.es/gazeta/dias/1830/03/04/pdfs/GMD-1830-27.pdf#page=4","Abrir facsímil")</f>
        <v>Abrir facsímil</v>
      </c>
      <c r="K2051" s="3" t="s">
        <v>24</v>
      </c>
    </row>
    <row r="2052" spans="1:11" ht="42" customHeight="1">
      <c r="A2052" s="2" t="s">
        <v>4924</v>
      </c>
      <c r="B2052" s="2" t="s">
        <v>4924</v>
      </c>
      <c r="C2052" s="2" t="s">
        <v>36</v>
      </c>
      <c r="D2052" s="2" t="s">
        <v>37</v>
      </c>
      <c r="E2052" s="5" t="s">
        <v>1126</v>
      </c>
      <c r="F2052" s="3" t="s">
        <v>1127</v>
      </c>
      <c r="G2052" s="3" t="s">
        <v>21</v>
      </c>
      <c r="H2052" s="2" t="s">
        <v>22</v>
      </c>
      <c r="I2052" s="2" t="s">
        <v>4926</v>
      </c>
      <c r="J2052" s="3" t="str">
        <f>HYPERLINK("https://www.boe.es/gazeta/dias/1830/03/06/pdfs/GMD-1830-28.pdf#page=3","Abrir facsímil")</f>
        <v>Abrir facsímil</v>
      </c>
      <c r="K2052" s="3" t="s">
        <v>24</v>
      </c>
    </row>
    <row r="2053" spans="1:11" ht="42" customHeight="1">
      <c r="A2053" s="2" t="s">
        <v>4927</v>
      </c>
      <c r="B2053" s="2" t="s">
        <v>4928</v>
      </c>
      <c r="C2053" s="2" t="s">
        <v>17</v>
      </c>
      <c r="D2053" s="2" t="s">
        <v>18</v>
      </c>
      <c r="E2053" s="5" t="s">
        <v>624</v>
      </c>
      <c r="F2053" s="3" t="s">
        <v>625</v>
      </c>
      <c r="G2053" s="3" t="s">
        <v>90</v>
      </c>
      <c r="H2053" s="2" t="s">
        <v>31</v>
      </c>
      <c r="I2053" s="2" t="s">
        <v>4929</v>
      </c>
      <c r="J2053" s="3" t="str">
        <f>HYPERLINK("https://www.boe.es/gazeta/dias/1830/09/09/pdfs/GMD-1830-109.pdf#page=4","Abrir facsímil")</f>
        <v>Abrir facsímil</v>
      </c>
      <c r="K2053" s="3" t="s">
        <v>33</v>
      </c>
    </row>
    <row r="2054" spans="1:11" ht="42" customHeight="1">
      <c r="A2054" s="2" t="s">
        <v>4930</v>
      </c>
      <c r="B2054" s="2" t="s">
        <v>4930</v>
      </c>
      <c r="C2054" s="2" t="s">
        <v>36</v>
      </c>
      <c r="D2054" s="2" t="s">
        <v>37</v>
      </c>
      <c r="E2054" s="5" t="s">
        <v>299</v>
      </c>
      <c r="F2054" s="3" t="s">
        <v>300</v>
      </c>
      <c r="G2054" s="3" t="s">
        <v>301</v>
      </c>
      <c r="H2054" s="2" t="s">
        <v>22</v>
      </c>
      <c r="I2054" s="2" t="s">
        <v>4931</v>
      </c>
      <c r="J2054" s="3" t="str">
        <f>HYPERLINK("https://www.boe.es/gazeta/dias/1830/02/13/pdfs/GMD-1830-19.pdf#page=3","Abrir facsímil")</f>
        <v>Abrir facsímil</v>
      </c>
      <c r="K2054" s="3" t="s">
        <v>24</v>
      </c>
    </row>
    <row r="2055" spans="1:11" ht="42" customHeight="1">
      <c r="A2055" s="2" t="s">
        <v>4932</v>
      </c>
      <c r="B2055" s="2" t="s">
        <v>4933</v>
      </c>
      <c r="C2055" s="2" t="s">
        <v>36</v>
      </c>
      <c r="D2055" s="2" t="s">
        <v>37</v>
      </c>
      <c r="E2055" s="5" t="s">
        <v>149</v>
      </c>
      <c r="F2055" s="3" t="s">
        <v>150</v>
      </c>
      <c r="G2055" s="3" t="s">
        <v>90</v>
      </c>
      <c r="H2055" s="2" t="s">
        <v>22</v>
      </c>
      <c r="I2055" s="2" t="s">
        <v>4934</v>
      </c>
      <c r="J2055" s="3" t="str">
        <f>HYPERLINK("https://www.boe.es/gazeta/dias/1830/01/07/pdfs/GMD-1830-3.pdf#page=4","Abrir facsímil")</f>
        <v>Abrir facsímil</v>
      </c>
      <c r="K2055" s="3" t="s">
        <v>24</v>
      </c>
    </row>
    <row r="2056" spans="1:11" ht="42" customHeight="1">
      <c r="A2056" s="2" t="s">
        <v>4935</v>
      </c>
      <c r="B2056" s="2" t="s">
        <v>4936</v>
      </c>
      <c r="C2056" s="2" t="s">
        <v>17</v>
      </c>
      <c r="D2056" s="2" t="s">
        <v>18</v>
      </c>
      <c r="E2056" s="5" t="s">
        <v>175</v>
      </c>
      <c r="F2056" s="3" t="s">
        <v>176</v>
      </c>
      <c r="G2056" s="3" t="s">
        <v>52</v>
      </c>
      <c r="H2056" s="2" t="s">
        <v>22</v>
      </c>
      <c r="I2056" s="2" t="s">
        <v>4937</v>
      </c>
      <c r="J2056" s="3" t="str">
        <f>HYPERLINK("https://www.boe.es/gazeta/dias/1830/12/07/pdfs/GMD-1830-149.pdf#page=1","Abrir facsímil")</f>
        <v>Abrir facsímil</v>
      </c>
      <c r="K2056" s="3" t="s">
        <v>24</v>
      </c>
    </row>
    <row r="2057" spans="1:11" ht="42" customHeight="1">
      <c r="A2057" s="2" t="s">
        <v>4938</v>
      </c>
      <c r="B2057" s="2" t="s">
        <v>4938</v>
      </c>
      <c r="C2057" s="2" t="s">
        <v>36</v>
      </c>
      <c r="D2057" s="2" t="s">
        <v>37</v>
      </c>
      <c r="E2057" s="5" t="s">
        <v>648</v>
      </c>
      <c r="F2057" s="3" t="s">
        <v>649</v>
      </c>
      <c r="G2057" s="3" t="s">
        <v>90</v>
      </c>
      <c r="H2057" s="2" t="s">
        <v>22</v>
      </c>
      <c r="I2057" s="2" t="s">
        <v>4939</v>
      </c>
      <c r="J2057" s="3" t="str">
        <f>HYPERLINK("https://www.boe.es/gazeta/dias/1830/09/11/pdfs/GMD-1830-110.pdf#page=4","Abrir facsímil")</f>
        <v>Abrir facsímil</v>
      </c>
      <c r="K2057" s="3" t="s">
        <v>24</v>
      </c>
    </row>
    <row r="2058" spans="1:11" ht="42" customHeight="1">
      <c r="A2058" s="2" t="s">
        <v>4940</v>
      </c>
      <c r="B2058" s="2" t="s">
        <v>4940</v>
      </c>
      <c r="C2058" s="2" t="s">
        <v>84</v>
      </c>
      <c r="D2058" s="2" t="s">
        <v>18</v>
      </c>
      <c r="E2058" s="5" t="s">
        <v>97</v>
      </c>
      <c r="F2058" s="3" t="s">
        <v>98</v>
      </c>
      <c r="G2058" s="3" t="s">
        <v>30</v>
      </c>
      <c r="H2058" s="2" t="s">
        <v>22</v>
      </c>
      <c r="I2058" s="2" t="s">
        <v>4941</v>
      </c>
      <c r="J2058" s="3" t="str">
        <f>HYPERLINK("https://www.boe.es/gazeta/dias/1830/06/22/pdfs/GMD-1830-75.pdf#page=2","Abrir facsímil")</f>
        <v>Abrir facsímil</v>
      </c>
      <c r="K2058" s="3" t="s">
        <v>24</v>
      </c>
    </row>
    <row r="2059" spans="1:11" ht="42" customHeight="1">
      <c r="A2059" s="2" t="s">
        <v>4942</v>
      </c>
      <c r="B2059" s="2" t="s">
        <v>4942</v>
      </c>
      <c r="C2059" s="2" t="s">
        <v>36</v>
      </c>
      <c r="D2059" s="2" t="s">
        <v>37</v>
      </c>
      <c r="E2059" s="5" t="s">
        <v>2385</v>
      </c>
      <c r="F2059" s="3" t="s">
        <v>2386</v>
      </c>
      <c r="G2059" s="3" t="s">
        <v>30</v>
      </c>
      <c r="H2059" s="2" t="s">
        <v>22</v>
      </c>
      <c r="I2059" s="2" t="s">
        <v>4943</v>
      </c>
      <c r="J2059" s="3" t="str">
        <f>HYPERLINK("https://www.boe.es/gazeta/dias/1830/02/25/pdfs/GMD-1830-24.pdf#page=2","Abrir facsímil")</f>
        <v>Abrir facsímil</v>
      </c>
      <c r="K2059" s="3" t="s">
        <v>24</v>
      </c>
    </row>
    <row r="2060" spans="1:11" ht="42" customHeight="1">
      <c r="A2060" s="2" t="s">
        <v>4942</v>
      </c>
      <c r="B2060" s="2" t="s">
        <v>4942</v>
      </c>
      <c r="C2060" s="2" t="s">
        <v>36</v>
      </c>
      <c r="D2060" s="2" t="s">
        <v>37</v>
      </c>
      <c r="E2060" s="5" t="s">
        <v>487</v>
      </c>
      <c r="F2060" s="3" t="s">
        <v>488</v>
      </c>
      <c r="G2060" s="3" t="s">
        <v>30</v>
      </c>
      <c r="H2060" s="2" t="s">
        <v>22</v>
      </c>
      <c r="I2060" s="2" t="s">
        <v>4944</v>
      </c>
      <c r="J2060" s="3" t="str">
        <f>HYPERLINK("https://www.boe.es/gazeta/dias/1830/03/18/pdfs/GMD-1830-33.pdf#page=2","Abrir facsímil")</f>
        <v>Abrir facsímil</v>
      </c>
      <c r="K2060" s="3" t="s">
        <v>24</v>
      </c>
    </row>
    <row r="2061" spans="1:11" ht="42" customHeight="1">
      <c r="A2061" s="2" t="s">
        <v>4942</v>
      </c>
      <c r="B2061" s="2" t="s">
        <v>4942</v>
      </c>
      <c r="C2061" s="2" t="s">
        <v>109</v>
      </c>
      <c r="D2061" s="2" t="s">
        <v>18</v>
      </c>
      <c r="E2061" s="5" t="s">
        <v>161</v>
      </c>
      <c r="F2061" s="3" t="s">
        <v>162</v>
      </c>
      <c r="G2061" s="3" t="s">
        <v>21</v>
      </c>
      <c r="H2061" s="2" t="s">
        <v>22</v>
      </c>
      <c r="I2061" s="2" t="s">
        <v>4945</v>
      </c>
      <c r="J2061" s="3" t="str">
        <f>HYPERLINK("https://www.boe.es/gazeta/dias/1830/09/04/pdfs/GMD-1830-107.pdf#page=3","Abrir facsímil")</f>
        <v>Abrir facsímil</v>
      </c>
      <c r="K2061" s="3" t="s">
        <v>24</v>
      </c>
    </row>
    <row r="2062" spans="1:11" ht="42" customHeight="1">
      <c r="A2062" s="2" t="s">
        <v>4942</v>
      </c>
      <c r="B2062" s="2" t="s">
        <v>4942</v>
      </c>
      <c r="C2062" s="2" t="s">
        <v>84</v>
      </c>
      <c r="D2062" s="2" t="s">
        <v>18</v>
      </c>
      <c r="E2062" s="5" t="s">
        <v>624</v>
      </c>
      <c r="F2062" s="3" t="s">
        <v>625</v>
      </c>
      <c r="G2062" s="3" t="s">
        <v>90</v>
      </c>
      <c r="H2062" s="2" t="s">
        <v>22</v>
      </c>
      <c r="I2062" s="2" t="s">
        <v>4946</v>
      </c>
      <c r="J2062" s="3" t="str">
        <f>HYPERLINK("https://www.boe.es/gazeta/dias/1830/09/09/pdfs/GMD-1830-109.pdf#page=4","Abrir facsímil")</f>
        <v>Abrir facsímil</v>
      </c>
      <c r="K2062" s="3" t="s">
        <v>24</v>
      </c>
    </row>
    <row r="2063" spans="1:11" ht="42" customHeight="1">
      <c r="A2063" s="2" t="s">
        <v>4947</v>
      </c>
      <c r="B2063" s="2" t="s">
        <v>4948</v>
      </c>
      <c r="C2063" s="2" t="s">
        <v>36</v>
      </c>
      <c r="D2063" s="2" t="s">
        <v>37</v>
      </c>
      <c r="E2063" s="5" t="s">
        <v>375</v>
      </c>
      <c r="F2063" s="3" t="s">
        <v>376</v>
      </c>
      <c r="G2063" s="3" t="s">
        <v>21</v>
      </c>
      <c r="H2063" s="2" t="s">
        <v>22</v>
      </c>
      <c r="I2063" s="2" t="s">
        <v>4949</v>
      </c>
      <c r="J2063" s="3" t="str">
        <f>HYPERLINK("https://www.boe.es/gazeta/dias/1830/01/02/pdfs/GMD-1830-1.pdf#page=3","Abrir facsímil")</f>
        <v>Abrir facsímil</v>
      </c>
      <c r="K2063" s="3" t="s">
        <v>24</v>
      </c>
    </row>
    <row r="2064" spans="1:11" ht="42" customHeight="1">
      <c r="A2064" s="2" t="s">
        <v>4950</v>
      </c>
      <c r="B2064" s="2" t="s">
        <v>4950</v>
      </c>
      <c r="C2064" s="2" t="s">
        <v>36</v>
      </c>
      <c r="D2064" s="2" t="s">
        <v>37</v>
      </c>
      <c r="E2064" s="5" t="s">
        <v>19</v>
      </c>
      <c r="F2064" s="3" t="s">
        <v>20</v>
      </c>
      <c r="G2064" s="3" t="s">
        <v>90</v>
      </c>
      <c r="H2064" s="2" t="s">
        <v>22</v>
      </c>
      <c r="I2064" s="2" t="s">
        <v>4951</v>
      </c>
      <c r="J2064" s="3" t="str">
        <f>HYPERLINK("https://www.boe.es/gazeta/dias/1830/02/20/pdfs/GMD-1830-22.pdf#page=4","Abrir facsímil")</f>
        <v>Abrir facsímil</v>
      </c>
      <c r="K2064" s="3" t="s">
        <v>24</v>
      </c>
    </row>
    <row r="2065" spans="1:11" ht="42" customHeight="1">
      <c r="A2065" s="2" t="s">
        <v>4952</v>
      </c>
      <c r="B2065" s="2" t="s">
        <v>4953</v>
      </c>
      <c r="C2065" s="2" t="s">
        <v>68</v>
      </c>
      <c r="D2065" s="2" t="s">
        <v>18</v>
      </c>
      <c r="E2065" s="5" t="s">
        <v>687</v>
      </c>
      <c r="F2065" s="3" t="s">
        <v>688</v>
      </c>
      <c r="G2065" s="3" t="s">
        <v>21</v>
      </c>
      <c r="H2065" s="2" t="s">
        <v>31</v>
      </c>
      <c r="I2065" s="2" t="s">
        <v>4954</v>
      </c>
      <c r="J2065" s="3" t="str">
        <f>HYPERLINK("https://www.boe.es/gazeta/dias/1830/06/10/pdfs/GMD-1830-70.pdf#page=3","Abrir facsímil")</f>
        <v>Abrir facsímil</v>
      </c>
      <c r="K2065" s="3" t="s">
        <v>33</v>
      </c>
    </row>
    <row r="2066" spans="1:11" ht="42" customHeight="1">
      <c r="A2066" s="2" t="s">
        <v>4955</v>
      </c>
      <c r="B2066" s="2" t="s">
        <v>4956</v>
      </c>
      <c r="C2066" s="2" t="s">
        <v>43</v>
      </c>
      <c r="D2066" s="2" t="s">
        <v>44</v>
      </c>
      <c r="E2066" s="5" t="s">
        <v>2385</v>
      </c>
      <c r="F2066" s="3" t="s">
        <v>2386</v>
      </c>
      <c r="G2066" s="3" t="s">
        <v>30</v>
      </c>
      <c r="H2066" s="2" t="s">
        <v>22</v>
      </c>
      <c r="I2066" s="2" t="s">
        <v>4957</v>
      </c>
      <c r="J2066" s="3" t="str">
        <f>HYPERLINK("https://www.boe.es/gazeta/dias/1830/02/25/pdfs/GMD-1830-24.pdf#page=2","Abrir facsímil")</f>
        <v>Abrir facsímil</v>
      </c>
      <c r="K2066" s="3" t="s">
        <v>24</v>
      </c>
    </row>
    <row r="2067" spans="1:11" ht="42" customHeight="1">
      <c r="A2067" s="2" t="s">
        <v>4958</v>
      </c>
      <c r="B2067" s="2" t="s">
        <v>4959</v>
      </c>
      <c r="C2067" s="2" t="s">
        <v>84</v>
      </c>
      <c r="D2067" s="2" t="s">
        <v>18</v>
      </c>
      <c r="E2067" s="5" t="s">
        <v>580</v>
      </c>
      <c r="F2067" s="3" t="s">
        <v>581</v>
      </c>
      <c r="G2067" s="3" t="s">
        <v>90</v>
      </c>
      <c r="H2067" s="2" t="s">
        <v>22</v>
      </c>
      <c r="I2067" s="2" t="s">
        <v>4960</v>
      </c>
      <c r="J2067" s="3" t="str">
        <f>HYPERLINK("https://www.boe.es/gazeta/dias/1830/09/30/pdfs/GMD-1830-118.pdf#page=4","Abrir facsímil")</f>
        <v>Abrir facsímil</v>
      </c>
      <c r="K2067" s="3" t="s">
        <v>24</v>
      </c>
    </row>
    <row r="2068" spans="1:11" ht="42" customHeight="1">
      <c r="A2068" s="2" t="s">
        <v>4961</v>
      </c>
      <c r="B2068" s="2" t="s">
        <v>4961</v>
      </c>
      <c r="C2068" s="2" t="s">
        <v>27</v>
      </c>
      <c r="D2068" s="2" t="s">
        <v>18</v>
      </c>
      <c r="E2068" s="5" t="s">
        <v>514</v>
      </c>
      <c r="F2068" s="3" t="s">
        <v>515</v>
      </c>
      <c r="G2068" s="3" t="s">
        <v>311</v>
      </c>
      <c r="H2068" s="2" t="s">
        <v>22</v>
      </c>
      <c r="I2068" s="2" t="s">
        <v>4962</v>
      </c>
      <c r="J2068" s="3" t="str">
        <f>HYPERLINK("https://www.boe.es/gazeta/dias/1830/01/26/pdfs/GMD-1830-11.pdf#page=8","Abrir facsímil")</f>
        <v>Abrir facsímil</v>
      </c>
      <c r="K2068" s="3" t="s">
        <v>24</v>
      </c>
    </row>
    <row r="2069" spans="1:11" ht="42" customHeight="1">
      <c r="A2069" s="2" t="s">
        <v>4963</v>
      </c>
      <c r="B2069" s="2" t="s">
        <v>4964</v>
      </c>
      <c r="C2069" s="2" t="s">
        <v>27</v>
      </c>
      <c r="D2069" s="2" t="s">
        <v>18</v>
      </c>
      <c r="E2069" s="5" t="s">
        <v>56</v>
      </c>
      <c r="F2069" s="3" t="s">
        <v>57</v>
      </c>
      <c r="G2069" s="3" t="s">
        <v>90</v>
      </c>
      <c r="H2069" s="2" t="s">
        <v>22</v>
      </c>
      <c r="I2069" s="2" t="s">
        <v>4965</v>
      </c>
      <c r="J2069" s="3" t="str">
        <f>HYPERLINK("https://www.boe.es/gazeta/dias/1830/06/19/pdfs/GMD-1830-74.pdf#page=4","Abrir facsímil")</f>
        <v>Abrir facsímil</v>
      </c>
      <c r="K2069" s="3" t="s">
        <v>24</v>
      </c>
    </row>
    <row r="2070" spans="1:11" ht="42" customHeight="1">
      <c r="A2070" s="2" t="s">
        <v>4963</v>
      </c>
      <c r="B2070" s="2" t="s">
        <v>4964</v>
      </c>
      <c r="C2070" s="2" t="s">
        <v>36</v>
      </c>
      <c r="D2070" s="2" t="s">
        <v>37</v>
      </c>
      <c r="E2070" s="5" t="s">
        <v>733</v>
      </c>
      <c r="F2070" s="3" t="s">
        <v>734</v>
      </c>
      <c r="G2070" s="3" t="s">
        <v>52</v>
      </c>
      <c r="H2070" s="2" t="s">
        <v>22</v>
      </c>
      <c r="I2070" s="2" t="s">
        <v>4966</v>
      </c>
      <c r="J2070" s="3" t="str">
        <f>HYPERLINK("https://www.boe.es/gazeta/dias/1830/10/30/pdfs/GMD-1830-131.pdf#page=1","Abrir facsímil")</f>
        <v>Abrir facsímil</v>
      </c>
      <c r="K2070" s="3" t="s">
        <v>24</v>
      </c>
    </row>
    <row r="2071" spans="1:11" ht="42" customHeight="1">
      <c r="A2071" s="2" t="s">
        <v>4963</v>
      </c>
      <c r="B2071" s="2" t="s">
        <v>4964</v>
      </c>
      <c r="C2071" s="2" t="s">
        <v>17</v>
      </c>
      <c r="D2071" s="2" t="s">
        <v>18</v>
      </c>
      <c r="E2071" s="5" t="s">
        <v>396</v>
      </c>
      <c r="F2071" s="3" t="s">
        <v>397</v>
      </c>
      <c r="G2071" s="3" t="s">
        <v>90</v>
      </c>
      <c r="H2071" s="2" t="s">
        <v>22</v>
      </c>
      <c r="I2071" s="2" t="s">
        <v>4967</v>
      </c>
      <c r="J2071" s="3" t="str">
        <f>HYPERLINK("https://www.boe.es/gazeta/dias/1830/12/14/pdfs/GMD-1830-152.pdf#page=4","Abrir facsímil")</f>
        <v>Abrir facsímil</v>
      </c>
      <c r="K2071" s="3" t="s">
        <v>24</v>
      </c>
    </row>
    <row r="2072" spans="1:11" ht="42" customHeight="1">
      <c r="A2072" s="2" t="s">
        <v>4968</v>
      </c>
      <c r="B2072" s="2" t="s">
        <v>4969</v>
      </c>
      <c r="C2072" s="2" t="s">
        <v>36</v>
      </c>
      <c r="D2072" s="2" t="s">
        <v>37</v>
      </c>
      <c r="E2072" s="5" t="s">
        <v>299</v>
      </c>
      <c r="F2072" s="3" t="s">
        <v>300</v>
      </c>
      <c r="G2072" s="3" t="s">
        <v>325</v>
      </c>
      <c r="H2072" s="2" t="s">
        <v>22</v>
      </c>
      <c r="I2072" s="2" t="s">
        <v>4970</v>
      </c>
      <c r="J2072" s="3" t="str">
        <f>HYPERLINK("https://www.boe.es/gazeta/dias/1830/02/13/pdfs/GMD-1830-19.pdf#page=4","Abrir facsímil")</f>
        <v>Abrir facsímil</v>
      </c>
      <c r="K2072" s="3" t="s">
        <v>24</v>
      </c>
    </row>
    <row r="2073" spans="1:11" ht="42" customHeight="1">
      <c r="A2073" s="2" t="s">
        <v>4971</v>
      </c>
      <c r="B2073" s="2" t="s">
        <v>4971</v>
      </c>
      <c r="C2073" s="2" t="s">
        <v>27</v>
      </c>
      <c r="D2073" s="2" t="s">
        <v>18</v>
      </c>
      <c r="E2073" s="5" t="s">
        <v>281</v>
      </c>
      <c r="F2073" s="3" t="s">
        <v>282</v>
      </c>
      <c r="G2073" s="3" t="s">
        <v>90</v>
      </c>
      <c r="H2073" s="2" t="s">
        <v>22</v>
      </c>
      <c r="I2073" s="2" t="s">
        <v>4972</v>
      </c>
      <c r="J2073" s="3" t="str">
        <f>HYPERLINK("https://www.boe.es/gazeta/dias/1830/06/26/pdfs/GMD-1830-77.pdf#page=4","Abrir facsímil")</f>
        <v>Abrir facsímil</v>
      </c>
      <c r="K2073" s="3" t="s">
        <v>24</v>
      </c>
    </row>
    <row r="2074" spans="1:11" ht="42" customHeight="1">
      <c r="A2074" s="2" t="s">
        <v>4973</v>
      </c>
      <c r="B2074" s="2" t="s">
        <v>4974</v>
      </c>
      <c r="C2074" s="2" t="s">
        <v>84</v>
      </c>
      <c r="D2074" s="2" t="s">
        <v>18</v>
      </c>
      <c r="E2074" s="5" t="s">
        <v>375</v>
      </c>
      <c r="F2074" s="3" t="s">
        <v>376</v>
      </c>
      <c r="G2074" s="3" t="s">
        <v>21</v>
      </c>
      <c r="H2074" s="2" t="s">
        <v>31</v>
      </c>
      <c r="I2074" s="2" t="s">
        <v>4975</v>
      </c>
      <c r="J2074" s="3" t="str">
        <f>HYPERLINK("https://www.boe.es/gazeta/dias/1830/01/02/pdfs/GMD-1830-1.pdf#page=3","Abrir facsímil")</f>
        <v>Abrir facsímil</v>
      </c>
      <c r="K2074" s="3" t="s">
        <v>33</v>
      </c>
    </row>
    <row r="2075" spans="1:11" ht="42" customHeight="1">
      <c r="A2075" s="2" t="s">
        <v>4976</v>
      </c>
      <c r="B2075" s="2" t="s">
        <v>4977</v>
      </c>
      <c r="C2075" s="2" t="s">
        <v>36</v>
      </c>
      <c r="D2075" s="2" t="s">
        <v>37</v>
      </c>
      <c r="E2075" s="5" t="s">
        <v>1476</v>
      </c>
      <c r="F2075" s="3" t="s">
        <v>1477</v>
      </c>
      <c r="G2075" s="3" t="s">
        <v>21</v>
      </c>
      <c r="H2075" s="2" t="s">
        <v>22</v>
      </c>
      <c r="I2075" s="2" t="s">
        <v>4978</v>
      </c>
      <c r="J2075" s="3" t="str">
        <f>HYPERLINK("https://www.boe.es/gazeta/dias/1830/07/08/pdfs/GMD-1830-82.pdf#page=3","Abrir facsímil")</f>
        <v>Abrir facsímil</v>
      </c>
      <c r="K2075" s="3" t="s">
        <v>24</v>
      </c>
    </row>
    <row r="2076" spans="1:11" ht="42" customHeight="1">
      <c r="A2076" s="2" t="s">
        <v>4979</v>
      </c>
      <c r="B2076" s="2" t="s">
        <v>4979</v>
      </c>
      <c r="C2076" s="2" t="s">
        <v>68</v>
      </c>
      <c r="D2076" s="2" t="s">
        <v>18</v>
      </c>
      <c r="E2076" s="5" t="s">
        <v>1126</v>
      </c>
      <c r="F2076" s="3" t="s">
        <v>1127</v>
      </c>
      <c r="G2076" s="3" t="s">
        <v>30</v>
      </c>
      <c r="H2076" s="2" t="s">
        <v>22</v>
      </c>
      <c r="I2076" s="2" t="s">
        <v>4980</v>
      </c>
      <c r="J2076" s="3" t="str">
        <f>HYPERLINK("https://www.boe.es/gazeta/dias/1830/03/06/pdfs/GMD-1830-28.pdf#page=2","Abrir facsímil")</f>
        <v>Abrir facsímil</v>
      </c>
      <c r="K2076" s="3" t="s">
        <v>24</v>
      </c>
    </row>
    <row r="2077" spans="1:11" ht="42" customHeight="1">
      <c r="A2077" s="2" t="s">
        <v>4981</v>
      </c>
      <c r="B2077" s="2" t="s">
        <v>4982</v>
      </c>
      <c r="C2077" s="2" t="s">
        <v>55</v>
      </c>
      <c r="D2077" s="2" t="s">
        <v>18</v>
      </c>
      <c r="E2077" s="5" t="s">
        <v>408</v>
      </c>
      <c r="F2077" s="3" t="s">
        <v>409</v>
      </c>
      <c r="G2077" s="3" t="s">
        <v>90</v>
      </c>
      <c r="H2077" s="2" t="s">
        <v>22</v>
      </c>
      <c r="I2077" s="2" t="s">
        <v>4983</v>
      </c>
      <c r="J2077" s="3" t="str">
        <f>HYPERLINK("https://www.boe.es/gazeta/dias/1830/11/23/pdfs/GMD-1830-143.pdf#page=4","Abrir facsímil")</f>
        <v>Abrir facsímil</v>
      </c>
      <c r="K2077" s="3" t="s">
        <v>24</v>
      </c>
    </row>
    <row r="2078" spans="1:11" ht="42" customHeight="1">
      <c r="A2078" s="2" t="s">
        <v>4984</v>
      </c>
      <c r="B2078" s="2" t="s">
        <v>4985</v>
      </c>
      <c r="C2078" s="2" t="s">
        <v>36</v>
      </c>
      <c r="D2078" s="2" t="s">
        <v>37</v>
      </c>
      <c r="E2078" s="5" t="s">
        <v>1276</v>
      </c>
      <c r="F2078" s="3" t="s">
        <v>1277</v>
      </c>
      <c r="G2078" s="3" t="s">
        <v>90</v>
      </c>
      <c r="H2078" s="2" t="s">
        <v>22</v>
      </c>
      <c r="I2078" s="2" t="s">
        <v>4986</v>
      </c>
      <c r="J2078" s="3" t="str">
        <f>HYPERLINK("https://www.boe.es/gazeta/dias/1830/02/11/pdfs/GMD-1830-18.pdf#page=4","Abrir facsímil")</f>
        <v>Abrir facsímil</v>
      </c>
      <c r="K2078" s="3" t="s">
        <v>24</v>
      </c>
    </row>
    <row r="2079" spans="1:11" ht="42" customHeight="1">
      <c r="A2079" s="2" t="s">
        <v>4987</v>
      </c>
      <c r="B2079" s="2" t="s">
        <v>4987</v>
      </c>
      <c r="C2079" s="2" t="s">
        <v>43</v>
      </c>
      <c r="D2079" s="2" t="s">
        <v>44</v>
      </c>
      <c r="E2079" s="5" t="s">
        <v>153</v>
      </c>
      <c r="F2079" s="3" t="s">
        <v>154</v>
      </c>
      <c r="G2079" s="3" t="s">
        <v>21</v>
      </c>
      <c r="H2079" s="2" t="s">
        <v>22</v>
      </c>
      <c r="I2079" s="2" t="s">
        <v>4988</v>
      </c>
      <c r="J2079" s="3" t="str">
        <f>HYPERLINK("https://www.boe.es/gazeta/dias/1830/07/22/pdfs/GMD-1830-88.pdf#page=3","Abrir facsímil")</f>
        <v>Abrir facsímil</v>
      </c>
      <c r="K2079" s="3" t="s">
        <v>24</v>
      </c>
    </row>
    <row r="2080" spans="1:11" ht="42" customHeight="1">
      <c r="A2080" s="2" t="s">
        <v>4989</v>
      </c>
      <c r="B2080" s="2" t="s">
        <v>4990</v>
      </c>
      <c r="C2080" s="2" t="s">
        <v>36</v>
      </c>
      <c r="D2080" s="2" t="s">
        <v>37</v>
      </c>
      <c r="E2080" s="5" t="s">
        <v>256</v>
      </c>
      <c r="F2080" s="3" t="s">
        <v>257</v>
      </c>
      <c r="G2080" s="3" t="s">
        <v>52</v>
      </c>
      <c r="H2080" s="2" t="s">
        <v>22</v>
      </c>
      <c r="I2080" s="2" t="s">
        <v>4991</v>
      </c>
      <c r="J2080" s="3" t="str">
        <f>HYPERLINK("https://www.boe.es/gazeta/dias/1830/08/07/pdfs/GMD-1830-95.pdf#page=1","Abrir facsímil")</f>
        <v>Abrir facsímil</v>
      </c>
      <c r="K2080" s="3" t="s">
        <v>24</v>
      </c>
    </row>
    <row r="2081" spans="1:11" ht="42" customHeight="1">
      <c r="A2081" s="2" t="s">
        <v>4992</v>
      </c>
      <c r="B2081" s="2" t="s">
        <v>4992</v>
      </c>
      <c r="C2081" s="2" t="s">
        <v>36</v>
      </c>
      <c r="D2081" s="2" t="s">
        <v>37</v>
      </c>
      <c r="E2081" s="5" t="s">
        <v>383</v>
      </c>
      <c r="F2081" s="3" t="s">
        <v>384</v>
      </c>
      <c r="G2081" s="3" t="s">
        <v>90</v>
      </c>
      <c r="H2081" s="2" t="s">
        <v>22</v>
      </c>
      <c r="I2081" s="2" t="s">
        <v>4993</v>
      </c>
      <c r="J2081" s="3" t="str">
        <f>HYPERLINK("https://www.boe.es/gazeta/dias/1830/06/12/pdfs/GMD-1830-71.pdf#page=4","Abrir facsímil")</f>
        <v>Abrir facsímil</v>
      </c>
      <c r="K2081" s="3" t="s">
        <v>24</v>
      </c>
    </row>
    <row r="2082" spans="1:11" ht="42" customHeight="1">
      <c r="A2082" s="2" t="s">
        <v>4994</v>
      </c>
      <c r="B2082" s="2" t="s">
        <v>4995</v>
      </c>
      <c r="C2082" s="2" t="s">
        <v>36</v>
      </c>
      <c r="D2082" s="2" t="s">
        <v>37</v>
      </c>
      <c r="E2082" s="5" t="s">
        <v>111</v>
      </c>
      <c r="F2082" s="3" t="s">
        <v>112</v>
      </c>
      <c r="G2082" s="3" t="s">
        <v>21</v>
      </c>
      <c r="H2082" s="2" t="s">
        <v>22</v>
      </c>
      <c r="I2082" s="2" t="s">
        <v>4996</v>
      </c>
      <c r="J2082" s="3" t="str">
        <f>HYPERLINK("https://www.boe.es/gazeta/dias/1830/11/16/pdfs/GMD-1830-139.pdf#page=3","Abrir facsímil")</f>
        <v>Abrir facsímil</v>
      </c>
      <c r="K2082" s="3" t="s">
        <v>24</v>
      </c>
    </row>
    <row r="2083" spans="1:11" ht="42" customHeight="1">
      <c r="A2083" s="2" t="s">
        <v>4997</v>
      </c>
      <c r="B2083" s="2" t="s">
        <v>4998</v>
      </c>
      <c r="C2083" s="2" t="s">
        <v>17</v>
      </c>
      <c r="D2083" s="2" t="s">
        <v>18</v>
      </c>
      <c r="E2083" s="5" t="s">
        <v>637</v>
      </c>
      <c r="F2083" s="3" t="s">
        <v>638</v>
      </c>
      <c r="G2083" s="3" t="s">
        <v>90</v>
      </c>
      <c r="H2083" s="2" t="s">
        <v>22</v>
      </c>
      <c r="I2083" s="2" t="s">
        <v>4999</v>
      </c>
      <c r="J2083" s="3" t="str">
        <f>HYPERLINK("https://www.boe.es/gazeta/dias/1830/08/28/pdfs/GMD-1830-104.pdf#page=4","Abrir facsímil")</f>
        <v>Abrir facsímil</v>
      </c>
      <c r="K2083" s="3" t="s">
        <v>24</v>
      </c>
    </row>
    <row r="2084" spans="1:11" ht="42" customHeight="1">
      <c r="A2084" s="2" t="s">
        <v>5000</v>
      </c>
      <c r="B2084" s="2" t="s">
        <v>5000</v>
      </c>
      <c r="C2084" s="2" t="s">
        <v>36</v>
      </c>
      <c r="D2084" s="2" t="s">
        <v>37</v>
      </c>
      <c r="E2084" s="5" t="s">
        <v>403</v>
      </c>
      <c r="F2084" s="3" t="s">
        <v>404</v>
      </c>
      <c r="G2084" s="3" t="s">
        <v>90</v>
      </c>
      <c r="H2084" s="2" t="s">
        <v>22</v>
      </c>
      <c r="I2084" s="2" t="s">
        <v>5001</v>
      </c>
      <c r="J2084" s="3" t="str">
        <f>HYPERLINK("https://www.boe.es/gazeta/dias/1830/07/15/pdfs/GMD-1830-85.pdf#page=4","Abrir facsímil")</f>
        <v>Abrir facsímil</v>
      </c>
      <c r="K2084" s="3" t="s">
        <v>24</v>
      </c>
    </row>
    <row r="2085" spans="1:11" ht="42" customHeight="1">
      <c r="A2085" s="2" t="s">
        <v>5002</v>
      </c>
      <c r="B2085" s="2" t="s">
        <v>5003</v>
      </c>
      <c r="C2085" s="2" t="s">
        <v>17</v>
      </c>
      <c r="D2085" s="2" t="s">
        <v>18</v>
      </c>
      <c r="E2085" s="5" t="s">
        <v>999</v>
      </c>
      <c r="F2085" s="3" t="s">
        <v>1000</v>
      </c>
      <c r="G2085" s="3" t="s">
        <v>52</v>
      </c>
      <c r="H2085" s="2" t="s">
        <v>22</v>
      </c>
      <c r="I2085" s="2" t="s">
        <v>5004</v>
      </c>
      <c r="J2085" s="3" t="str">
        <f>HYPERLINK("https://www.boe.es/gazeta/dias/1830/11/02/pdfs/GMD-1830-133.pdf#page=1","Abrir facsímil")</f>
        <v>Abrir facsímil</v>
      </c>
      <c r="K2085" s="3" t="s">
        <v>24</v>
      </c>
    </row>
    <row r="2086" spans="1:11" ht="42" customHeight="1">
      <c r="A2086" s="2" t="s">
        <v>5005</v>
      </c>
      <c r="B2086" s="2" t="s">
        <v>5006</v>
      </c>
      <c r="C2086" s="2" t="s">
        <v>36</v>
      </c>
      <c r="D2086" s="2" t="s">
        <v>37</v>
      </c>
      <c r="E2086" s="5" t="s">
        <v>1149</v>
      </c>
      <c r="F2086" s="3" t="s">
        <v>1150</v>
      </c>
      <c r="G2086" s="3" t="s">
        <v>90</v>
      </c>
      <c r="H2086" s="2" t="s">
        <v>22</v>
      </c>
      <c r="I2086" s="2" t="s">
        <v>5007</v>
      </c>
      <c r="J2086" s="3" t="str">
        <f>HYPERLINK("https://www.boe.es/gazeta/dias/1830/07/31/pdfs/GMD-1830-92.pdf#page=4","Abrir facsímil")</f>
        <v>Abrir facsímil</v>
      </c>
      <c r="K2086" s="3" t="s">
        <v>24</v>
      </c>
    </row>
    <row r="2087" spans="1:11" ht="42" customHeight="1">
      <c r="A2087" s="2" t="s">
        <v>5008</v>
      </c>
      <c r="B2087" s="2" t="s">
        <v>5009</v>
      </c>
      <c r="C2087" s="2" t="s">
        <v>43</v>
      </c>
      <c r="D2087" s="2" t="s">
        <v>44</v>
      </c>
      <c r="E2087" s="5" t="s">
        <v>822</v>
      </c>
      <c r="F2087" s="3" t="s">
        <v>823</v>
      </c>
      <c r="G2087" s="3" t="s">
        <v>21</v>
      </c>
      <c r="H2087" s="2" t="s">
        <v>22</v>
      </c>
      <c r="I2087" s="2" t="s">
        <v>5010</v>
      </c>
      <c r="J2087" s="3" t="str">
        <f>HYPERLINK("https://www.boe.es/gazeta/dias/1830/05/13/pdfs/GMD-1830-58.pdf#page=3","Abrir facsímil")</f>
        <v>Abrir facsímil</v>
      </c>
      <c r="K2087" s="3" t="s">
        <v>24</v>
      </c>
    </row>
    <row r="2088" spans="1:11" ht="42" customHeight="1">
      <c r="A2088" s="2" t="s">
        <v>5011</v>
      </c>
      <c r="B2088" s="2" t="s">
        <v>5011</v>
      </c>
      <c r="C2088" s="2" t="s">
        <v>36</v>
      </c>
      <c r="D2088" s="2" t="s">
        <v>37</v>
      </c>
      <c r="E2088" s="5" t="s">
        <v>879</v>
      </c>
      <c r="F2088" s="3" t="s">
        <v>880</v>
      </c>
      <c r="G2088" s="3" t="s">
        <v>21</v>
      </c>
      <c r="H2088" s="2" t="s">
        <v>22</v>
      </c>
      <c r="I2088" s="2" t="s">
        <v>5012</v>
      </c>
      <c r="J2088" s="3" t="str">
        <f>HYPERLINK("https://www.boe.es/gazeta/dias/1830/05/15/pdfs/GMD-1830-59.pdf#page=3","Abrir facsímil")</f>
        <v>Abrir facsímil</v>
      </c>
      <c r="K2088" s="3" t="s">
        <v>24</v>
      </c>
    </row>
    <row r="2089" spans="1:11" ht="42" customHeight="1">
      <c r="A2089" s="2" t="s">
        <v>5013</v>
      </c>
      <c r="B2089" s="2" t="s">
        <v>5014</v>
      </c>
      <c r="C2089" s="2" t="s">
        <v>109</v>
      </c>
      <c r="D2089" s="2" t="s">
        <v>18</v>
      </c>
      <c r="E2089" s="5" t="s">
        <v>507</v>
      </c>
      <c r="F2089" s="3" t="s">
        <v>508</v>
      </c>
      <c r="G2089" s="3" t="s">
        <v>1141</v>
      </c>
      <c r="H2089" s="2" t="s">
        <v>31</v>
      </c>
      <c r="I2089" s="2" t="s">
        <v>5015</v>
      </c>
      <c r="J2089" s="3" t="str">
        <f>HYPERLINK("https://www.boe.es/gazeta/dias/1830/02/16/pdfs/GMD-1830-20.pdf#page=4","Abrir facsímil")</f>
        <v>Abrir facsímil</v>
      </c>
      <c r="K2089" s="3" t="s">
        <v>33</v>
      </c>
    </row>
    <row r="2090" spans="1:11" ht="42" customHeight="1">
      <c r="A2090" s="2" t="s">
        <v>5016</v>
      </c>
      <c r="B2090" s="2" t="s">
        <v>5017</v>
      </c>
      <c r="C2090" s="2" t="s">
        <v>36</v>
      </c>
      <c r="D2090" s="2" t="s">
        <v>37</v>
      </c>
      <c r="E2090" s="5" t="s">
        <v>185</v>
      </c>
      <c r="F2090" s="3" t="s">
        <v>186</v>
      </c>
      <c r="G2090" s="3" t="s">
        <v>187</v>
      </c>
      <c r="H2090" s="2" t="s">
        <v>22</v>
      </c>
      <c r="I2090" s="2" t="s">
        <v>5018</v>
      </c>
      <c r="J2090" s="3" t="str">
        <f>HYPERLINK("https://www.boe.es/gazeta/dias/1830/01/12/pdfs/GMD-1830-5.pdf#page=3","Abrir facsímil")</f>
        <v>Abrir facsímil</v>
      </c>
      <c r="K2090" s="3" t="s">
        <v>24</v>
      </c>
    </row>
    <row r="2091" spans="1:11" ht="42" customHeight="1">
      <c r="A2091" s="2" t="s">
        <v>5019</v>
      </c>
      <c r="B2091" s="2" t="s">
        <v>5020</v>
      </c>
      <c r="C2091" s="2" t="s">
        <v>17</v>
      </c>
      <c r="D2091" s="2" t="s">
        <v>18</v>
      </c>
      <c r="E2091" s="5" t="s">
        <v>1639</v>
      </c>
      <c r="F2091" s="3" t="s">
        <v>1640</v>
      </c>
      <c r="G2091" s="3" t="s">
        <v>90</v>
      </c>
      <c r="H2091" s="2" t="s">
        <v>22</v>
      </c>
      <c r="I2091" s="2" t="s">
        <v>5021</v>
      </c>
      <c r="J2091" s="3" t="str">
        <f>HYPERLINK("https://www.boe.es/gazeta/dias/1830/12/16/pdfs/GMD-1830-153.pdf#page=4","Abrir facsímil")</f>
        <v>Abrir facsímil</v>
      </c>
      <c r="K2091" s="3" t="s">
        <v>24</v>
      </c>
    </row>
    <row r="2092" spans="1:11" ht="42" customHeight="1">
      <c r="A2092" s="2" t="s">
        <v>5022</v>
      </c>
      <c r="B2092" s="2" t="s">
        <v>5023</v>
      </c>
      <c r="C2092" s="2" t="s">
        <v>36</v>
      </c>
      <c r="D2092" s="2" t="s">
        <v>37</v>
      </c>
      <c r="E2092" s="5" t="s">
        <v>502</v>
      </c>
      <c r="F2092" s="3" t="s">
        <v>503</v>
      </c>
      <c r="G2092" s="3" t="s">
        <v>21</v>
      </c>
      <c r="H2092" s="2" t="s">
        <v>22</v>
      </c>
      <c r="I2092" s="2" t="s">
        <v>5024</v>
      </c>
      <c r="J2092" s="3" t="str">
        <f>HYPERLINK("https://www.boe.es/gazeta/dias/1830/09/18/pdfs/GMD-1830-113.pdf#page=3","Abrir facsímil")</f>
        <v>Abrir facsímil</v>
      </c>
      <c r="K2092" s="3" t="s">
        <v>24</v>
      </c>
    </row>
    <row r="2093" spans="1:11" ht="42" customHeight="1">
      <c r="A2093" s="2" t="s">
        <v>5025</v>
      </c>
      <c r="B2093" s="2" t="s">
        <v>5025</v>
      </c>
      <c r="C2093" s="2" t="s">
        <v>36</v>
      </c>
      <c r="D2093" s="2" t="s">
        <v>37</v>
      </c>
      <c r="E2093" s="5" t="s">
        <v>570</v>
      </c>
      <c r="F2093" s="3" t="s">
        <v>571</v>
      </c>
      <c r="G2093" s="3" t="s">
        <v>52</v>
      </c>
      <c r="H2093" s="2" t="s">
        <v>22</v>
      </c>
      <c r="I2093" s="2" t="s">
        <v>5026</v>
      </c>
      <c r="J2093" s="3" t="str">
        <f>HYPERLINK("https://www.boe.es/gazeta/dias/1830/07/10/pdfs/GMD-1830-83.pdf#page=1","Abrir facsímil")</f>
        <v>Abrir facsímil</v>
      </c>
      <c r="K2093" s="3" t="s">
        <v>24</v>
      </c>
    </row>
    <row r="2094" spans="1:11" ht="42" customHeight="1">
      <c r="A2094" s="2" t="s">
        <v>5027</v>
      </c>
      <c r="B2094" s="2" t="s">
        <v>5028</v>
      </c>
      <c r="C2094" s="2" t="s">
        <v>36</v>
      </c>
      <c r="D2094" s="2" t="s">
        <v>37</v>
      </c>
      <c r="E2094" s="5" t="s">
        <v>396</v>
      </c>
      <c r="F2094" s="3" t="s">
        <v>397</v>
      </c>
      <c r="G2094" s="3" t="s">
        <v>90</v>
      </c>
      <c r="H2094" s="2" t="s">
        <v>22</v>
      </c>
      <c r="I2094" s="2" t="s">
        <v>5029</v>
      </c>
      <c r="J2094" s="3" t="str">
        <f>HYPERLINK("https://www.boe.es/gazeta/dias/1830/12/14/pdfs/GMD-1830-152.pdf#page=4","Abrir facsímil")</f>
        <v>Abrir facsímil</v>
      </c>
      <c r="K2094" s="3" t="s">
        <v>24</v>
      </c>
    </row>
    <row r="2095" spans="1:11" ht="42" customHeight="1">
      <c r="A2095" s="2" t="s">
        <v>5030</v>
      </c>
      <c r="B2095" s="2" t="s">
        <v>5031</v>
      </c>
      <c r="C2095" s="2" t="s">
        <v>17</v>
      </c>
      <c r="D2095" s="2" t="s">
        <v>18</v>
      </c>
      <c r="E2095" s="5" t="s">
        <v>637</v>
      </c>
      <c r="F2095" s="3" t="s">
        <v>638</v>
      </c>
      <c r="G2095" s="3" t="s">
        <v>90</v>
      </c>
      <c r="H2095" s="2" t="s">
        <v>22</v>
      </c>
      <c r="I2095" s="2" t="s">
        <v>5032</v>
      </c>
      <c r="J2095" s="3" t="str">
        <f>HYPERLINK("https://www.boe.es/gazeta/dias/1830/08/28/pdfs/GMD-1830-104.pdf#page=4","Abrir facsímil")</f>
        <v>Abrir facsímil</v>
      </c>
      <c r="K2095" s="3" t="s">
        <v>24</v>
      </c>
    </row>
    <row r="2096" spans="1:11" ht="42" customHeight="1">
      <c r="A2096" s="2" t="s">
        <v>5033</v>
      </c>
      <c r="B2096" s="2" t="s">
        <v>5033</v>
      </c>
      <c r="C2096" s="2" t="s">
        <v>43</v>
      </c>
      <c r="D2096" s="2" t="s">
        <v>44</v>
      </c>
      <c r="E2096" s="5" t="s">
        <v>1319</v>
      </c>
      <c r="F2096" s="3" t="s">
        <v>1320</v>
      </c>
      <c r="G2096" s="3" t="s">
        <v>30</v>
      </c>
      <c r="H2096" s="2" t="s">
        <v>22</v>
      </c>
      <c r="I2096" s="2" t="s">
        <v>5034</v>
      </c>
      <c r="J2096" s="3" t="str">
        <f>HYPERLINK("https://www.boe.es/gazeta/dias/1830/08/21/pdfs/GMD-1830-101.pdf#page=2","Abrir facsímil")</f>
        <v>Abrir facsímil</v>
      </c>
      <c r="K2096" s="3" t="s">
        <v>24</v>
      </c>
    </row>
    <row r="2097" spans="1:11" ht="42" customHeight="1">
      <c r="A2097" s="2" t="s">
        <v>5035</v>
      </c>
      <c r="B2097" s="2" t="s">
        <v>5036</v>
      </c>
      <c r="C2097" s="2" t="s">
        <v>68</v>
      </c>
      <c r="D2097" s="2" t="s">
        <v>18</v>
      </c>
      <c r="E2097" s="5" t="s">
        <v>69</v>
      </c>
      <c r="F2097" s="3" t="s">
        <v>70</v>
      </c>
      <c r="G2097" s="3" t="s">
        <v>52</v>
      </c>
      <c r="H2097" s="2" t="s">
        <v>22</v>
      </c>
      <c r="I2097" s="2" t="s">
        <v>5037</v>
      </c>
      <c r="J2097" s="3" t="str">
        <f>HYPERLINK("https://www.boe.es/gazeta/dias/1830/10/16/pdfs/GMD-1830-125.pdf#page=1","Abrir facsímil")</f>
        <v>Abrir facsímil</v>
      </c>
      <c r="K2097" s="3" t="s">
        <v>24</v>
      </c>
    </row>
    <row r="2098" spans="1:11" ht="42" customHeight="1">
      <c r="A2098" s="2" t="s">
        <v>5038</v>
      </c>
      <c r="B2098" s="2" t="s">
        <v>5038</v>
      </c>
      <c r="C2098" s="2" t="s">
        <v>36</v>
      </c>
      <c r="D2098" s="2" t="s">
        <v>37</v>
      </c>
      <c r="E2098" s="5" t="s">
        <v>339</v>
      </c>
      <c r="F2098" s="3" t="s">
        <v>340</v>
      </c>
      <c r="G2098" s="3" t="s">
        <v>30</v>
      </c>
      <c r="H2098" s="2" t="s">
        <v>22</v>
      </c>
      <c r="I2098" s="2" t="s">
        <v>5039</v>
      </c>
      <c r="J2098" s="3" t="str">
        <f>HYPERLINK("https://www.boe.es/gazeta/dias/1830/10/07/pdfs/GMD-1830-121.pdf#page=2","Abrir facsímil")</f>
        <v>Abrir facsímil</v>
      </c>
      <c r="K2098" s="3" t="s">
        <v>24</v>
      </c>
    </row>
    <row r="2099" spans="1:11" ht="42" customHeight="1">
      <c r="A2099" s="2" t="s">
        <v>5040</v>
      </c>
      <c r="B2099" s="2" t="s">
        <v>5040</v>
      </c>
      <c r="C2099" s="2" t="s">
        <v>68</v>
      </c>
      <c r="D2099" s="2" t="s">
        <v>18</v>
      </c>
      <c r="E2099" s="5" t="s">
        <v>361</v>
      </c>
      <c r="F2099" s="3" t="s">
        <v>362</v>
      </c>
      <c r="G2099" s="3" t="s">
        <v>52</v>
      </c>
      <c r="H2099" s="2" t="s">
        <v>22</v>
      </c>
      <c r="I2099" s="2" t="s">
        <v>5041</v>
      </c>
      <c r="J2099" s="3" t="str">
        <f>HYPERLINK("https://www.boe.es/gazeta/dias/1830/04/27/pdfs/GMD-1830-50.pdf#page=1","Abrir facsímil")</f>
        <v>Abrir facsímil</v>
      </c>
      <c r="K2099" s="3" t="s">
        <v>24</v>
      </c>
    </row>
    <row r="2100" spans="1:11" ht="42" customHeight="1">
      <c r="A2100" s="2" t="s">
        <v>5040</v>
      </c>
      <c r="B2100" s="2" t="s">
        <v>5040</v>
      </c>
      <c r="C2100" s="2" t="s">
        <v>43</v>
      </c>
      <c r="D2100" s="2" t="s">
        <v>44</v>
      </c>
      <c r="E2100" s="5" t="s">
        <v>38</v>
      </c>
      <c r="F2100" s="3" t="s">
        <v>39</v>
      </c>
      <c r="G2100" s="3" t="s">
        <v>90</v>
      </c>
      <c r="H2100" s="2" t="s">
        <v>22</v>
      </c>
      <c r="I2100" s="2" t="s">
        <v>5042</v>
      </c>
      <c r="J2100" s="3" t="str">
        <f>HYPERLINK("https://www.boe.es/gazeta/dias/1830/06/17/pdfs/GMD-1830-73.pdf#page=4","Abrir facsímil")</f>
        <v>Abrir facsímil</v>
      </c>
      <c r="K2100" s="3" t="s">
        <v>24</v>
      </c>
    </row>
    <row r="2101" spans="1:11" ht="42" customHeight="1">
      <c r="A2101" s="2" t="s">
        <v>5040</v>
      </c>
      <c r="B2101" s="2" t="s">
        <v>5040</v>
      </c>
      <c r="C2101" s="2" t="s">
        <v>36</v>
      </c>
      <c r="D2101" s="2" t="s">
        <v>37</v>
      </c>
      <c r="E2101" s="5" t="s">
        <v>653</v>
      </c>
      <c r="F2101" s="3" t="s">
        <v>654</v>
      </c>
      <c r="G2101" s="3" t="s">
        <v>90</v>
      </c>
      <c r="H2101" s="2" t="s">
        <v>22</v>
      </c>
      <c r="I2101" s="2" t="s">
        <v>5043</v>
      </c>
      <c r="J2101" s="3" t="str">
        <f>HYPERLINK("https://www.boe.es/gazeta/dias/1830/10/02/pdfs/GMD-1830-119.pdf#page=4","Abrir facsímil")</f>
        <v>Abrir facsímil</v>
      </c>
      <c r="K2101" s="3" t="s">
        <v>24</v>
      </c>
    </row>
    <row r="2102" spans="1:11" ht="42" customHeight="1">
      <c r="A2102" s="2" t="s">
        <v>5040</v>
      </c>
      <c r="B2102" s="2" t="s">
        <v>5040</v>
      </c>
      <c r="C2102" s="2" t="s">
        <v>84</v>
      </c>
      <c r="D2102" s="2" t="s">
        <v>18</v>
      </c>
      <c r="E2102" s="5" t="s">
        <v>1293</v>
      </c>
      <c r="F2102" s="3" t="s">
        <v>1294</v>
      </c>
      <c r="G2102" s="3" t="s">
        <v>52</v>
      </c>
      <c r="H2102" s="2" t="s">
        <v>22</v>
      </c>
      <c r="I2102" s="2" t="s">
        <v>5044</v>
      </c>
      <c r="J2102" s="3" t="str">
        <f>HYPERLINK("https://www.boe.es/gazeta/dias/1830/11/06/pdfs/GMD-1830-135.pdf#page=1","Abrir facsímil")</f>
        <v>Abrir facsímil</v>
      </c>
      <c r="K2102" s="3" t="s">
        <v>24</v>
      </c>
    </row>
    <row r="2103" spans="1:11" ht="42" customHeight="1">
      <c r="A2103" s="2" t="s">
        <v>5045</v>
      </c>
      <c r="B2103" s="2" t="s">
        <v>5046</v>
      </c>
      <c r="C2103" s="2" t="s">
        <v>36</v>
      </c>
      <c r="D2103" s="2" t="s">
        <v>37</v>
      </c>
      <c r="E2103" s="5" t="s">
        <v>431</v>
      </c>
      <c r="F2103" s="3" t="s">
        <v>432</v>
      </c>
      <c r="G2103" s="3" t="s">
        <v>21</v>
      </c>
      <c r="H2103" s="2" t="s">
        <v>22</v>
      </c>
      <c r="I2103" s="2" t="s">
        <v>5047</v>
      </c>
      <c r="J2103" s="3" t="str">
        <f>HYPERLINK("https://www.boe.es/gazeta/dias/1830/06/24/pdfs/GMD-1830-76.pdf#page=3","Abrir facsímil")</f>
        <v>Abrir facsímil</v>
      </c>
      <c r="K2103" s="3" t="s">
        <v>24</v>
      </c>
    </row>
    <row r="2104" spans="1:11" ht="42" customHeight="1">
      <c r="A2104" s="2" t="s">
        <v>5048</v>
      </c>
      <c r="B2104" s="2" t="s">
        <v>5049</v>
      </c>
      <c r="C2104" s="2" t="s">
        <v>27</v>
      </c>
      <c r="D2104" s="2" t="s">
        <v>18</v>
      </c>
      <c r="E2104" s="5" t="s">
        <v>56</v>
      </c>
      <c r="F2104" s="3" t="s">
        <v>57</v>
      </c>
      <c r="G2104" s="3" t="s">
        <v>90</v>
      </c>
      <c r="H2104" s="2" t="s">
        <v>22</v>
      </c>
      <c r="I2104" s="2" t="s">
        <v>5050</v>
      </c>
      <c r="J2104" s="3" t="str">
        <f>HYPERLINK("https://www.boe.es/gazeta/dias/1830/06/19/pdfs/GMD-1830-74.pdf#page=4","Abrir facsímil")</f>
        <v>Abrir facsímil</v>
      </c>
      <c r="K2104" s="3" t="s">
        <v>24</v>
      </c>
    </row>
    <row r="2105" spans="1:11" ht="42" customHeight="1">
      <c r="A2105" s="2" t="s">
        <v>5051</v>
      </c>
      <c r="B2105" s="2" t="s">
        <v>5052</v>
      </c>
      <c r="C2105" s="2" t="s">
        <v>36</v>
      </c>
      <c r="D2105" s="2" t="s">
        <v>37</v>
      </c>
      <c r="E2105" s="5" t="s">
        <v>4086</v>
      </c>
      <c r="F2105" s="3" t="s">
        <v>4087</v>
      </c>
      <c r="G2105" s="3" t="s">
        <v>30</v>
      </c>
      <c r="H2105" s="2" t="s">
        <v>22</v>
      </c>
      <c r="I2105" s="2" t="s">
        <v>5053</v>
      </c>
      <c r="J2105" s="3" t="str">
        <f>HYPERLINK("https://www.boe.es/gazeta/dias/1830/12/21/pdfs/GMD-1830-155.pdf#page=2","Abrir facsímil")</f>
        <v>Abrir facsímil</v>
      </c>
      <c r="K2105" s="3" t="s">
        <v>24</v>
      </c>
    </row>
    <row r="2106" spans="1:11" ht="42" customHeight="1">
      <c r="A2106" s="2" t="s">
        <v>5054</v>
      </c>
      <c r="B2106" s="2" t="s">
        <v>5055</v>
      </c>
      <c r="C2106" s="2" t="s">
        <v>27</v>
      </c>
      <c r="D2106" s="2" t="s">
        <v>18</v>
      </c>
      <c r="E2106" s="5" t="s">
        <v>56</v>
      </c>
      <c r="F2106" s="3" t="s">
        <v>57</v>
      </c>
      <c r="G2106" s="3" t="s">
        <v>90</v>
      </c>
      <c r="H2106" s="2" t="s">
        <v>22</v>
      </c>
      <c r="I2106" s="2" t="s">
        <v>5056</v>
      </c>
      <c r="J2106" s="3" t="str">
        <f>HYPERLINK("https://www.boe.es/gazeta/dias/1830/06/19/pdfs/GMD-1830-74.pdf#page=4","Abrir facsímil")</f>
        <v>Abrir facsímil</v>
      </c>
      <c r="K2106" s="3" t="s">
        <v>24</v>
      </c>
    </row>
    <row r="2107" spans="1:11" ht="42" customHeight="1">
      <c r="A2107" s="2" t="s">
        <v>5057</v>
      </c>
      <c r="B2107" s="2" t="s">
        <v>5058</v>
      </c>
      <c r="C2107" s="2" t="s">
        <v>36</v>
      </c>
      <c r="D2107" s="2" t="s">
        <v>37</v>
      </c>
      <c r="E2107" s="5" t="s">
        <v>637</v>
      </c>
      <c r="F2107" s="3" t="s">
        <v>638</v>
      </c>
      <c r="G2107" s="3" t="s">
        <v>21</v>
      </c>
      <c r="H2107" s="2" t="s">
        <v>22</v>
      </c>
      <c r="I2107" s="2" t="s">
        <v>5059</v>
      </c>
      <c r="J2107" s="3" t="str">
        <f>HYPERLINK("https://www.boe.es/gazeta/dias/1830/08/28/pdfs/GMD-1830-104.pdf#page=3","Abrir facsímil")</f>
        <v>Abrir facsímil</v>
      </c>
      <c r="K2107" s="3" t="s">
        <v>24</v>
      </c>
    </row>
    <row r="2108" spans="1:11" ht="42" customHeight="1">
      <c r="A2108" s="2" t="s">
        <v>5060</v>
      </c>
      <c r="B2108" s="2" t="s">
        <v>5060</v>
      </c>
      <c r="C2108" s="2" t="s">
        <v>17</v>
      </c>
      <c r="D2108" s="2" t="s">
        <v>18</v>
      </c>
      <c r="E2108" s="5" t="s">
        <v>348</v>
      </c>
      <c r="F2108" s="3" t="s">
        <v>349</v>
      </c>
      <c r="G2108" s="3" t="s">
        <v>30</v>
      </c>
      <c r="H2108" s="2" t="s">
        <v>22</v>
      </c>
      <c r="I2108" s="2" t="s">
        <v>5061</v>
      </c>
      <c r="J2108" s="3" t="str">
        <f>HYPERLINK("https://www.boe.es/gazeta/dias/1830/01/30/pdfs/GMD-1830-13.pdf#page=2","Abrir facsímil")</f>
        <v>Abrir facsímil</v>
      </c>
      <c r="K2108" s="3" t="s">
        <v>24</v>
      </c>
    </row>
    <row r="2109" spans="1:11" ht="42" customHeight="1">
      <c r="A2109" s="2" t="s">
        <v>5062</v>
      </c>
      <c r="B2109" s="2" t="s">
        <v>5063</v>
      </c>
      <c r="C2109" s="2" t="s">
        <v>109</v>
      </c>
      <c r="D2109" s="2" t="s">
        <v>18</v>
      </c>
      <c r="E2109" s="5" t="s">
        <v>822</v>
      </c>
      <c r="F2109" s="3" t="s">
        <v>823</v>
      </c>
      <c r="G2109" s="3" t="s">
        <v>52</v>
      </c>
      <c r="H2109" s="2" t="s">
        <v>22</v>
      </c>
      <c r="I2109" s="2" t="s">
        <v>5064</v>
      </c>
      <c r="J2109" s="3" t="str">
        <f>HYPERLINK("https://www.boe.es/gazeta/dias/1830/05/13/pdfs/GMD-1830-58.pdf#page=1","Abrir facsímil")</f>
        <v>Abrir facsímil</v>
      </c>
      <c r="K2109" s="3" t="s">
        <v>24</v>
      </c>
    </row>
    <row r="2110" spans="1:11" ht="42" customHeight="1">
      <c r="A2110" s="2" t="s">
        <v>5065</v>
      </c>
      <c r="B2110" s="2" t="s">
        <v>5065</v>
      </c>
      <c r="C2110" s="2" t="s">
        <v>43</v>
      </c>
      <c r="D2110" s="2" t="s">
        <v>44</v>
      </c>
      <c r="E2110" s="5" t="s">
        <v>320</v>
      </c>
      <c r="F2110" s="3" t="s">
        <v>321</v>
      </c>
      <c r="G2110" s="3" t="s">
        <v>90</v>
      </c>
      <c r="H2110" s="2" t="s">
        <v>22</v>
      </c>
      <c r="I2110" s="2" t="s">
        <v>5066</v>
      </c>
      <c r="J2110" s="3" t="str">
        <f>HYPERLINK("https://www.boe.es/gazeta/dias/1830/03/09/pdfs/GMD-1830-29.pdf#page=4","Abrir facsímil")</f>
        <v>Abrir facsímil</v>
      </c>
      <c r="K2110" s="3" t="s">
        <v>24</v>
      </c>
    </row>
    <row r="2111" spans="1:11" ht="42" customHeight="1">
      <c r="A2111" s="2" t="s">
        <v>5067</v>
      </c>
      <c r="B2111" s="2" t="s">
        <v>5068</v>
      </c>
      <c r="C2111" s="2" t="s">
        <v>68</v>
      </c>
      <c r="D2111" s="2" t="s">
        <v>18</v>
      </c>
      <c r="E2111" s="5" t="s">
        <v>185</v>
      </c>
      <c r="F2111" s="3" t="s">
        <v>186</v>
      </c>
      <c r="G2111" s="3" t="s">
        <v>187</v>
      </c>
      <c r="H2111" s="2" t="s">
        <v>22</v>
      </c>
      <c r="I2111" s="2" t="s">
        <v>5069</v>
      </c>
      <c r="J2111" s="3" t="str">
        <f>HYPERLINK("https://www.boe.es/gazeta/dias/1830/01/12/pdfs/GMD-1830-5.pdf#page=3","Abrir facsímil")</f>
        <v>Abrir facsímil</v>
      </c>
      <c r="K2111" s="3" t="s">
        <v>24</v>
      </c>
    </row>
    <row r="2112" spans="1:11" ht="42" customHeight="1">
      <c r="A2112" s="2" t="s">
        <v>5070</v>
      </c>
      <c r="B2112" s="2" t="s">
        <v>5071</v>
      </c>
      <c r="C2112" s="2" t="s">
        <v>109</v>
      </c>
      <c r="D2112" s="2" t="s">
        <v>18</v>
      </c>
      <c r="E2112" s="5" t="s">
        <v>822</v>
      </c>
      <c r="F2112" s="3" t="s">
        <v>823</v>
      </c>
      <c r="G2112" s="3" t="s">
        <v>52</v>
      </c>
      <c r="H2112" s="2" t="s">
        <v>22</v>
      </c>
      <c r="I2112" s="2" t="s">
        <v>5072</v>
      </c>
      <c r="J2112" s="3" t="str">
        <f>HYPERLINK("https://www.boe.es/gazeta/dias/1830/05/13/pdfs/GMD-1830-58.pdf#page=1","Abrir facsímil")</f>
        <v>Abrir facsímil</v>
      </c>
      <c r="K2112" s="3" t="s">
        <v>24</v>
      </c>
    </row>
    <row r="2113" spans="1:11" ht="42" customHeight="1">
      <c r="A2113" s="2" t="s">
        <v>5070</v>
      </c>
      <c r="B2113" s="2" t="s">
        <v>5071</v>
      </c>
      <c r="C2113" s="2" t="s">
        <v>17</v>
      </c>
      <c r="D2113" s="2" t="s">
        <v>18</v>
      </c>
      <c r="E2113" s="5" t="s">
        <v>687</v>
      </c>
      <c r="F2113" s="3" t="s">
        <v>688</v>
      </c>
      <c r="G2113" s="3" t="s">
        <v>52</v>
      </c>
      <c r="H2113" s="2" t="s">
        <v>22</v>
      </c>
      <c r="I2113" s="2" t="s">
        <v>5073</v>
      </c>
      <c r="J2113" s="3" t="str">
        <f>HYPERLINK("https://www.boe.es/gazeta/dias/1830/06/10/pdfs/GMD-1830-70.pdf#page=1","Abrir facsímil")</f>
        <v>Abrir facsímil</v>
      </c>
      <c r="K2113" s="3" t="s">
        <v>24</v>
      </c>
    </row>
    <row r="2114" spans="1:11" ht="42" customHeight="1">
      <c r="A2114" s="2" t="s">
        <v>5074</v>
      </c>
      <c r="B2114" s="2" t="s">
        <v>5075</v>
      </c>
      <c r="C2114" s="2" t="s">
        <v>109</v>
      </c>
      <c r="D2114" s="2" t="s">
        <v>18</v>
      </c>
      <c r="E2114" s="5" t="s">
        <v>822</v>
      </c>
      <c r="F2114" s="3" t="s">
        <v>823</v>
      </c>
      <c r="G2114" s="3" t="s">
        <v>52</v>
      </c>
      <c r="H2114" s="2" t="s">
        <v>22</v>
      </c>
      <c r="I2114" s="2" t="s">
        <v>5076</v>
      </c>
      <c r="J2114" s="3" t="str">
        <f>HYPERLINK("https://www.boe.es/gazeta/dias/1830/05/13/pdfs/GMD-1830-58.pdf#page=1","Abrir facsímil")</f>
        <v>Abrir facsímil</v>
      </c>
      <c r="K2114" s="3" t="s">
        <v>24</v>
      </c>
    </row>
    <row r="2115" spans="1:11" ht="42" customHeight="1">
      <c r="A2115" s="2" t="s">
        <v>5077</v>
      </c>
      <c r="B2115" s="2" t="s">
        <v>5078</v>
      </c>
      <c r="C2115" s="2" t="s">
        <v>55</v>
      </c>
      <c r="D2115" s="2" t="s">
        <v>18</v>
      </c>
      <c r="E2115" s="5" t="s">
        <v>92</v>
      </c>
      <c r="F2115" s="3" t="s">
        <v>93</v>
      </c>
      <c r="G2115" s="3" t="s">
        <v>52</v>
      </c>
      <c r="H2115" s="2" t="s">
        <v>22</v>
      </c>
      <c r="I2115" s="2" t="s">
        <v>5079</v>
      </c>
      <c r="J2115" s="3" t="str">
        <f>HYPERLINK("https://www.boe.es/gazeta/dias/1830/06/15/pdfs/GMD-1830-72.pdf#page=1","Abrir facsímil")</f>
        <v>Abrir facsímil</v>
      </c>
      <c r="K2115" s="3" t="s">
        <v>24</v>
      </c>
    </row>
    <row r="2116" spans="1:11" ht="42" customHeight="1">
      <c r="A2116" s="2" t="s">
        <v>5080</v>
      </c>
      <c r="B2116" s="2" t="s">
        <v>5080</v>
      </c>
      <c r="C2116" s="2" t="s">
        <v>17</v>
      </c>
      <c r="D2116" s="2" t="s">
        <v>18</v>
      </c>
      <c r="E2116" s="5" t="s">
        <v>305</v>
      </c>
      <c r="F2116" s="3" t="s">
        <v>306</v>
      </c>
      <c r="G2116" s="3" t="s">
        <v>52</v>
      </c>
      <c r="H2116" s="2" t="s">
        <v>22</v>
      </c>
      <c r="I2116" s="2" t="s">
        <v>5081</v>
      </c>
      <c r="J2116" s="3" t="str">
        <f>HYPERLINK("https://www.boe.es/gazeta/dias/1830/04/24/pdfs/GMD-1830-49.pdf#page=1","Abrir facsímil")</f>
        <v>Abrir facsímil</v>
      </c>
      <c r="K2116" s="3" t="s">
        <v>24</v>
      </c>
    </row>
    <row r="2117" spans="1:11" ht="42" customHeight="1">
      <c r="A2117" s="2" t="s">
        <v>5082</v>
      </c>
      <c r="B2117" s="2" t="s">
        <v>5082</v>
      </c>
      <c r="C2117" s="2" t="s">
        <v>17</v>
      </c>
      <c r="D2117" s="2" t="s">
        <v>18</v>
      </c>
      <c r="E2117" s="5" t="s">
        <v>375</v>
      </c>
      <c r="F2117" s="3" t="s">
        <v>376</v>
      </c>
      <c r="G2117" s="3" t="s">
        <v>5083</v>
      </c>
      <c r="H2117" s="2" t="s">
        <v>22</v>
      </c>
      <c r="I2117" s="2" t="s">
        <v>5084</v>
      </c>
      <c r="J2117" s="3" t="str">
        <f>HYPERLINK("https://www.boe.es/gazeta/dias/1830/01/02/pdfs/GMD-1830-1.pdf#page=2","Abrir facsímil")</f>
        <v>Abrir facsímil</v>
      </c>
      <c r="K2117" s="3" t="s">
        <v>24</v>
      </c>
    </row>
    <row r="2118" spans="1:11" ht="42" customHeight="1">
      <c r="A2118" s="2" t="s">
        <v>5082</v>
      </c>
      <c r="B2118" s="2" t="s">
        <v>5082</v>
      </c>
      <c r="C2118" s="2" t="s">
        <v>27</v>
      </c>
      <c r="D2118" s="2" t="s">
        <v>18</v>
      </c>
      <c r="E2118" s="5" t="s">
        <v>1796</v>
      </c>
      <c r="F2118" s="3" t="s">
        <v>1797</v>
      </c>
      <c r="G2118" s="3" t="s">
        <v>90</v>
      </c>
      <c r="H2118" s="2" t="s">
        <v>22</v>
      </c>
      <c r="I2118" s="2" t="s">
        <v>5085</v>
      </c>
      <c r="J2118" s="3" t="str">
        <f>HYPERLINK("https://www.boe.es/gazeta/dias/1830/05/25/pdfs/GMD-1830-63.pdf#page=4","Abrir facsímil")</f>
        <v>Abrir facsímil</v>
      </c>
      <c r="K2118" s="3" t="s">
        <v>24</v>
      </c>
    </row>
    <row r="2119" spans="1:11" ht="42" customHeight="1">
      <c r="A2119" s="2" t="s">
        <v>5086</v>
      </c>
      <c r="B2119" s="2" t="s">
        <v>5086</v>
      </c>
      <c r="C2119" s="2" t="s">
        <v>36</v>
      </c>
      <c r="D2119" s="2" t="s">
        <v>37</v>
      </c>
      <c r="E2119" s="5" t="s">
        <v>1062</v>
      </c>
      <c r="F2119" s="3" t="s">
        <v>1063</v>
      </c>
      <c r="G2119" s="3" t="s">
        <v>21</v>
      </c>
      <c r="H2119" s="2" t="s">
        <v>22</v>
      </c>
      <c r="I2119" s="2" t="s">
        <v>5087</v>
      </c>
      <c r="J2119" s="3" t="str">
        <f>HYPERLINK("https://www.boe.es/gazeta/dias/1830/08/14/pdfs/GMD-1830-98.pdf#page=3","Abrir facsímil")</f>
        <v>Abrir facsímil</v>
      </c>
      <c r="K2119" s="3" t="s">
        <v>24</v>
      </c>
    </row>
    <row r="2120" spans="1:11" ht="42" customHeight="1">
      <c r="A2120" s="2" t="s">
        <v>5088</v>
      </c>
      <c r="B2120" s="2" t="s">
        <v>5089</v>
      </c>
      <c r="C2120" s="2" t="s">
        <v>43</v>
      </c>
      <c r="D2120" s="2" t="s">
        <v>44</v>
      </c>
      <c r="E2120" s="5" t="s">
        <v>532</v>
      </c>
      <c r="F2120" s="3" t="s">
        <v>533</v>
      </c>
      <c r="G2120" s="3" t="s">
        <v>90</v>
      </c>
      <c r="H2120" s="2" t="s">
        <v>22</v>
      </c>
      <c r="I2120" s="2" t="s">
        <v>5090</v>
      </c>
      <c r="J2120" s="3" t="str">
        <f>HYPERLINK("https://www.boe.es/gazeta/dias/1830/01/19/pdfs/GMD-1830-8.pdf#page=4","Abrir facsímil")</f>
        <v>Abrir facsímil</v>
      </c>
      <c r="K2120" s="3" t="s">
        <v>24</v>
      </c>
    </row>
    <row r="2121" spans="1:11" ht="42" customHeight="1">
      <c r="A2121" s="2" t="s">
        <v>5091</v>
      </c>
      <c r="B2121" s="2" t="s">
        <v>5092</v>
      </c>
      <c r="C2121" s="2" t="s">
        <v>17</v>
      </c>
      <c r="D2121" s="2" t="s">
        <v>18</v>
      </c>
      <c r="E2121" s="5" t="s">
        <v>289</v>
      </c>
      <c r="F2121" s="3" t="s">
        <v>290</v>
      </c>
      <c r="G2121" s="3" t="s">
        <v>90</v>
      </c>
      <c r="H2121" s="2" t="s">
        <v>22</v>
      </c>
      <c r="I2121" s="2" t="s">
        <v>5093</v>
      </c>
      <c r="J2121" s="3" t="str">
        <f>HYPERLINK("https://www.boe.es/gazeta/dias/1830/07/06/pdfs/GMD-1830-81.pdf#page=4","Abrir facsímil")</f>
        <v>Abrir facsímil</v>
      </c>
      <c r="K2121" s="3" t="s">
        <v>24</v>
      </c>
    </row>
    <row r="2122" spans="1:11" ht="42" customHeight="1">
      <c r="A2122" s="2" t="s">
        <v>5094</v>
      </c>
      <c r="B2122" s="2" t="s">
        <v>5095</v>
      </c>
      <c r="C2122" s="2" t="s">
        <v>17</v>
      </c>
      <c r="D2122" s="2" t="s">
        <v>18</v>
      </c>
      <c r="E2122" s="5" t="s">
        <v>185</v>
      </c>
      <c r="F2122" s="3" t="s">
        <v>186</v>
      </c>
      <c r="G2122" s="3" t="s">
        <v>206</v>
      </c>
      <c r="H2122" s="2" t="s">
        <v>22</v>
      </c>
      <c r="I2122" s="2" t="s">
        <v>5096</v>
      </c>
      <c r="J2122" s="3" t="str">
        <f>HYPERLINK("https://www.boe.es/gazeta/dias/1830/01/12/pdfs/GMD-1830-5.pdf#page=4","Abrir facsímil")</f>
        <v>Abrir facsímil</v>
      </c>
      <c r="K2122" s="3" t="s">
        <v>24</v>
      </c>
    </row>
    <row r="2123" spans="1:11" ht="42" customHeight="1">
      <c r="A2123" s="2" t="s">
        <v>5097</v>
      </c>
      <c r="B2123" s="2" t="s">
        <v>5098</v>
      </c>
      <c r="C2123" s="2" t="s">
        <v>36</v>
      </c>
      <c r="D2123" s="2" t="s">
        <v>37</v>
      </c>
      <c r="E2123" s="5" t="s">
        <v>161</v>
      </c>
      <c r="F2123" s="3" t="s">
        <v>162</v>
      </c>
      <c r="G2123" s="3" t="s">
        <v>90</v>
      </c>
      <c r="H2123" s="2" t="s">
        <v>22</v>
      </c>
      <c r="I2123" s="2" t="s">
        <v>5099</v>
      </c>
      <c r="J2123" s="3" t="str">
        <f>HYPERLINK("https://www.boe.es/gazeta/dias/1830/09/04/pdfs/GMD-1830-107.pdf#page=4","Abrir facsímil")</f>
        <v>Abrir facsímil</v>
      </c>
      <c r="K2123" s="3" t="s">
        <v>24</v>
      </c>
    </row>
    <row r="2124" spans="1:11" ht="42" customHeight="1">
      <c r="A2124" s="2" t="s">
        <v>5100</v>
      </c>
      <c r="B2124" s="2" t="s">
        <v>5101</v>
      </c>
      <c r="C2124" s="2" t="s">
        <v>36</v>
      </c>
      <c r="D2124" s="2" t="s">
        <v>37</v>
      </c>
      <c r="E2124" s="5" t="s">
        <v>1062</v>
      </c>
      <c r="F2124" s="3" t="s">
        <v>1063</v>
      </c>
      <c r="G2124" s="3" t="s">
        <v>311</v>
      </c>
      <c r="H2124" s="2" t="s">
        <v>22</v>
      </c>
      <c r="I2124" s="2" t="s">
        <v>5102</v>
      </c>
      <c r="J2124" s="3" t="str">
        <f>HYPERLINK("https://www.boe.es/gazeta/dias/1830/08/14/pdfs/GMD-1830-98.pdf#page=8","Abrir facsímil")</f>
        <v>Abrir facsímil</v>
      </c>
      <c r="K2124" s="3" t="s">
        <v>24</v>
      </c>
    </row>
    <row r="2125" spans="1:11" ht="42" customHeight="1">
      <c r="A2125" s="2" t="s">
        <v>5103</v>
      </c>
      <c r="B2125" s="2" t="s">
        <v>5104</v>
      </c>
      <c r="C2125" s="2" t="s">
        <v>43</v>
      </c>
      <c r="D2125" s="2" t="s">
        <v>44</v>
      </c>
      <c r="E2125" s="5" t="s">
        <v>637</v>
      </c>
      <c r="F2125" s="3" t="s">
        <v>638</v>
      </c>
      <c r="G2125" s="3" t="s">
        <v>21</v>
      </c>
      <c r="H2125" s="2" t="s">
        <v>22</v>
      </c>
      <c r="I2125" s="2" t="s">
        <v>5105</v>
      </c>
      <c r="J2125" s="3" t="str">
        <f>HYPERLINK("https://www.boe.es/gazeta/dias/1830/08/28/pdfs/GMD-1830-104.pdf#page=3","Abrir facsímil")</f>
        <v>Abrir facsímil</v>
      </c>
      <c r="K2125" s="3" t="s">
        <v>24</v>
      </c>
    </row>
    <row r="2126" spans="1:11" ht="42" customHeight="1">
      <c r="A2126" s="2" t="s">
        <v>5106</v>
      </c>
      <c r="B2126" s="2" t="s">
        <v>5107</v>
      </c>
      <c r="C2126" s="2" t="s">
        <v>84</v>
      </c>
      <c r="D2126" s="2" t="s">
        <v>18</v>
      </c>
      <c r="E2126" s="5" t="s">
        <v>45</v>
      </c>
      <c r="F2126" s="3" t="s">
        <v>46</v>
      </c>
      <c r="G2126" s="3" t="s">
        <v>21</v>
      </c>
      <c r="H2126" s="2" t="s">
        <v>22</v>
      </c>
      <c r="I2126" s="2" t="s">
        <v>5108</v>
      </c>
      <c r="J2126" s="3" t="str">
        <f>HYPERLINK("https://www.boe.es/gazeta/dias/1830/01/05/pdfs/GMD-1830-2.pdf#page=3","Abrir facsímil")</f>
        <v>Abrir facsímil</v>
      </c>
      <c r="K2126" s="3" t="s">
        <v>24</v>
      </c>
    </row>
    <row r="2127" spans="1:11" ht="42" customHeight="1">
      <c r="A2127" s="2" t="s">
        <v>5109</v>
      </c>
      <c r="B2127" s="2" t="s">
        <v>5110</v>
      </c>
      <c r="C2127" s="2" t="s">
        <v>36</v>
      </c>
      <c r="D2127" s="2" t="s">
        <v>37</v>
      </c>
      <c r="E2127" s="5" t="s">
        <v>180</v>
      </c>
      <c r="F2127" s="3" t="s">
        <v>181</v>
      </c>
      <c r="G2127" s="3" t="s">
        <v>52</v>
      </c>
      <c r="H2127" s="2" t="s">
        <v>22</v>
      </c>
      <c r="I2127" s="2" t="s">
        <v>5111</v>
      </c>
      <c r="J2127" s="3" t="str">
        <f>HYPERLINK("https://www.boe.es/gazeta/dias/1830/12/11/pdfs/GMD-1830-151.pdf#page=1","Abrir facsímil")</f>
        <v>Abrir facsímil</v>
      </c>
      <c r="K2127" s="3" t="s">
        <v>24</v>
      </c>
    </row>
    <row r="2128" spans="1:11" ht="42" customHeight="1">
      <c r="A2128" s="2" t="s">
        <v>5112</v>
      </c>
      <c r="B2128" s="2" t="s">
        <v>5113</v>
      </c>
      <c r="C2128" s="2" t="s">
        <v>68</v>
      </c>
      <c r="D2128" s="2" t="s">
        <v>18</v>
      </c>
      <c r="E2128" s="5" t="s">
        <v>106</v>
      </c>
      <c r="F2128" s="3" t="s">
        <v>107</v>
      </c>
      <c r="G2128" s="3" t="s">
        <v>90</v>
      </c>
      <c r="H2128" s="2" t="s">
        <v>22</v>
      </c>
      <c r="I2128" s="2" t="s">
        <v>5114</v>
      </c>
      <c r="J2128" s="3" t="str">
        <f>HYPERLINK("https://www.boe.es/gazeta/dias/1830/09/14/pdfs/GMD-1830-111.pdf#page=4","Abrir facsímil")</f>
        <v>Abrir facsímil</v>
      </c>
      <c r="K2128" s="3" t="s">
        <v>24</v>
      </c>
    </row>
    <row r="2129" spans="1:11" ht="42" customHeight="1">
      <c r="A2129" s="2" t="s">
        <v>5115</v>
      </c>
      <c r="B2129" s="2" t="s">
        <v>5115</v>
      </c>
      <c r="C2129" s="2" t="s">
        <v>36</v>
      </c>
      <c r="D2129" s="2" t="s">
        <v>37</v>
      </c>
      <c r="E2129" s="5" t="s">
        <v>92</v>
      </c>
      <c r="F2129" s="3" t="s">
        <v>93</v>
      </c>
      <c r="G2129" s="3" t="s">
        <v>90</v>
      </c>
      <c r="H2129" s="2" t="s">
        <v>22</v>
      </c>
      <c r="I2129" s="2" t="s">
        <v>5116</v>
      </c>
      <c r="J2129" s="3" t="str">
        <f>HYPERLINK("https://www.boe.es/gazeta/dias/1830/06/15/pdfs/GMD-1830-72.pdf#page=4","Abrir facsímil")</f>
        <v>Abrir facsímil</v>
      </c>
      <c r="K2129" s="3" t="s">
        <v>24</v>
      </c>
    </row>
    <row r="2130" spans="1:11" ht="42" customHeight="1">
      <c r="A2130" s="2" t="s">
        <v>5117</v>
      </c>
      <c r="B2130" s="2" t="s">
        <v>5118</v>
      </c>
      <c r="C2130" s="2" t="s">
        <v>27</v>
      </c>
      <c r="D2130" s="2" t="s">
        <v>18</v>
      </c>
      <c r="E2130" s="5" t="s">
        <v>653</v>
      </c>
      <c r="F2130" s="3" t="s">
        <v>654</v>
      </c>
      <c r="G2130" s="3" t="s">
        <v>90</v>
      </c>
      <c r="H2130" s="2" t="s">
        <v>22</v>
      </c>
      <c r="I2130" s="2" t="s">
        <v>5119</v>
      </c>
      <c r="J2130" s="3" t="str">
        <f>HYPERLINK("https://www.boe.es/gazeta/dias/1830/10/02/pdfs/GMD-1830-119.pdf#page=4","Abrir facsímil")</f>
        <v>Abrir facsímil</v>
      </c>
      <c r="K2130" s="3" t="s">
        <v>24</v>
      </c>
    </row>
    <row r="2131" spans="1:11" ht="42" customHeight="1">
      <c r="A2131" s="2" t="s">
        <v>5120</v>
      </c>
      <c r="B2131" s="2" t="s">
        <v>5121</v>
      </c>
      <c r="C2131" s="2" t="s">
        <v>68</v>
      </c>
      <c r="D2131" s="2" t="s">
        <v>18</v>
      </c>
      <c r="E2131" s="5" t="s">
        <v>348</v>
      </c>
      <c r="F2131" s="3" t="s">
        <v>349</v>
      </c>
      <c r="G2131" s="3" t="s">
        <v>90</v>
      </c>
      <c r="H2131" s="2" t="s">
        <v>31</v>
      </c>
      <c r="I2131" s="2" t="s">
        <v>5122</v>
      </c>
      <c r="J2131" s="3" t="str">
        <f>HYPERLINK("https://www.boe.es/gazeta/dias/1830/01/30/pdfs/GMD-1830-13.pdf#page=4","Abrir facsímil")</f>
        <v>Abrir facsímil</v>
      </c>
      <c r="K2131" s="3" t="s">
        <v>33</v>
      </c>
    </row>
    <row r="2132" spans="1:11" ht="42" customHeight="1">
      <c r="A2132" s="2" t="s">
        <v>5123</v>
      </c>
      <c r="B2132" s="2" t="s">
        <v>5124</v>
      </c>
      <c r="C2132" s="2" t="s">
        <v>36</v>
      </c>
      <c r="D2132" s="2" t="s">
        <v>37</v>
      </c>
      <c r="E2132" s="5" t="s">
        <v>989</v>
      </c>
      <c r="F2132" s="3" t="s">
        <v>990</v>
      </c>
      <c r="G2132" s="3" t="s">
        <v>21</v>
      </c>
      <c r="H2132" s="2" t="s">
        <v>22</v>
      </c>
      <c r="I2132" s="2" t="s">
        <v>5125</v>
      </c>
      <c r="J2132" s="3" t="str">
        <f>HYPERLINK("https://www.boe.es/gazeta/dias/1830/10/26/pdfs/GMD-1830-129.pdf#page=3","Abrir facsímil")</f>
        <v>Abrir facsímil</v>
      </c>
      <c r="K2132" s="3" t="s">
        <v>24</v>
      </c>
    </row>
    <row r="2133" spans="1:11" ht="42" customHeight="1">
      <c r="A2133" s="2" t="s">
        <v>5123</v>
      </c>
      <c r="B2133" s="2" t="s">
        <v>5124</v>
      </c>
      <c r="C2133" s="2" t="s">
        <v>36</v>
      </c>
      <c r="D2133" s="2" t="s">
        <v>37</v>
      </c>
      <c r="E2133" s="5" t="s">
        <v>733</v>
      </c>
      <c r="F2133" s="3" t="s">
        <v>734</v>
      </c>
      <c r="G2133" s="3" t="s">
        <v>52</v>
      </c>
      <c r="H2133" s="2" t="s">
        <v>22</v>
      </c>
      <c r="I2133" s="2" t="s">
        <v>5126</v>
      </c>
      <c r="J2133" s="3" t="str">
        <f>HYPERLINK("https://www.boe.es/gazeta/dias/1830/10/30/pdfs/GMD-1830-131.pdf#page=1","Abrir facsímil")</f>
        <v>Abrir facsímil</v>
      </c>
      <c r="K2133" s="3" t="s">
        <v>24</v>
      </c>
    </row>
    <row r="2134" spans="1:11" ht="42" customHeight="1">
      <c r="A2134" s="2" t="s">
        <v>5123</v>
      </c>
      <c r="B2134" s="2" t="s">
        <v>5124</v>
      </c>
      <c r="C2134" s="2" t="s">
        <v>36</v>
      </c>
      <c r="D2134" s="2" t="s">
        <v>37</v>
      </c>
      <c r="E2134" s="5" t="s">
        <v>491</v>
      </c>
      <c r="F2134" s="3" t="s">
        <v>492</v>
      </c>
      <c r="G2134" s="3" t="s">
        <v>52</v>
      </c>
      <c r="H2134" s="2" t="s">
        <v>22</v>
      </c>
      <c r="I2134" s="2" t="s">
        <v>5127</v>
      </c>
      <c r="J2134" s="3" t="str">
        <f>HYPERLINK("https://www.boe.es/gazeta/dias/1830/11/13/pdfs/GMD-1830-138.pdf#page=1","Abrir facsímil")</f>
        <v>Abrir facsímil</v>
      </c>
      <c r="K2134" s="3" t="s">
        <v>24</v>
      </c>
    </row>
    <row r="2135" spans="1:11" ht="42" customHeight="1">
      <c r="A2135" s="2" t="s">
        <v>5128</v>
      </c>
      <c r="B2135" s="2" t="s">
        <v>5128</v>
      </c>
      <c r="C2135" s="2" t="s">
        <v>17</v>
      </c>
      <c r="D2135" s="2" t="s">
        <v>18</v>
      </c>
      <c r="E2135" s="5" t="s">
        <v>1363</v>
      </c>
      <c r="F2135" s="3" t="s">
        <v>1364</v>
      </c>
      <c r="G2135" s="3" t="s">
        <v>90</v>
      </c>
      <c r="H2135" s="2" t="s">
        <v>22</v>
      </c>
      <c r="I2135" s="2" t="s">
        <v>5129</v>
      </c>
      <c r="J2135" s="3" t="str">
        <f>HYPERLINK("https://www.boe.es/gazeta/dias/1830/08/31/pdfs/GMD-1830-105.pdf#page=4","Abrir facsímil")</f>
        <v>Abrir facsímil</v>
      </c>
      <c r="K2135" s="3" t="s">
        <v>24</v>
      </c>
    </row>
    <row r="2136" spans="1:11" ht="42" customHeight="1">
      <c r="A2136" s="2" t="s">
        <v>5130</v>
      </c>
      <c r="B2136" s="2" t="s">
        <v>5131</v>
      </c>
      <c r="C2136" s="2" t="s">
        <v>55</v>
      </c>
      <c r="D2136" s="2" t="s">
        <v>18</v>
      </c>
      <c r="E2136" s="5" t="s">
        <v>383</v>
      </c>
      <c r="F2136" s="3" t="s">
        <v>384</v>
      </c>
      <c r="G2136" s="3" t="s">
        <v>90</v>
      </c>
      <c r="H2136" s="2" t="s">
        <v>22</v>
      </c>
      <c r="I2136" s="2" t="s">
        <v>5132</v>
      </c>
      <c r="J2136" s="3" t="str">
        <f>HYPERLINK("https://www.boe.es/gazeta/dias/1830/06/12/pdfs/GMD-1830-71.pdf#page=4","Abrir facsímil")</f>
        <v>Abrir facsímil</v>
      </c>
      <c r="K2136" s="3" t="s">
        <v>24</v>
      </c>
    </row>
    <row r="2137" spans="1:11" ht="42" customHeight="1">
      <c r="A2137" s="2" t="s">
        <v>5130</v>
      </c>
      <c r="B2137" s="2" t="s">
        <v>5131</v>
      </c>
      <c r="C2137" s="2" t="s">
        <v>36</v>
      </c>
      <c r="D2137" s="2" t="s">
        <v>37</v>
      </c>
      <c r="E2137" s="5" t="s">
        <v>431</v>
      </c>
      <c r="F2137" s="3" t="s">
        <v>432</v>
      </c>
      <c r="G2137" s="3" t="s">
        <v>21</v>
      </c>
      <c r="H2137" s="2" t="s">
        <v>22</v>
      </c>
      <c r="I2137" s="2" t="s">
        <v>5133</v>
      </c>
      <c r="J2137" s="3" t="str">
        <f>HYPERLINK("https://www.boe.es/gazeta/dias/1830/06/24/pdfs/GMD-1830-76.pdf#page=3","Abrir facsímil")</f>
        <v>Abrir facsímil</v>
      </c>
      <c r="K2137" s="3" t="s">
        <v>24</v>
      </c>
    </row>
    <row r="2138" spans="1:11" ht="42" customHeight="1">
      <c r="A2138" s="2" t="s">
        <v>5134</v>
      </c>
      <c r="B2138" s="2" t="s">
        <v>5135</v>
      </c>
      <c r="C2138" s="2" t="s">
        <v>17</v>
      </c>
      <c r="D2138" s="2" t="s">
        <v>18</v>
      </c>
      <c r="E2138" s="5" t="s">
        <v>624</v>
      </c>
      <c r="F2138" s="3" t="s">
        <v>625</v>
      </c>
      <c r="G2138" s="3" t="s">
        <v>90</v>
      </c>
      <c r="H2138" s="2" t="s">
        <v>31</v>
      </c>
      <c r="I2138" s="2" t="s">
        <v>5136</v>
      </c>
      <c r="J2138" s="3" t="str">
        <f>HYPERLINK("https://www.boe.es/gazeta/dias/1830/09/09/pdfs/GMD-1830-109.pdf#page=4","Abrir facsímil")</f>
        <v>Abrir facsímil</v>
      </c>
      <c r="K2138" s="3" t="s">
        <v>33</v>
      </c>
    </row>
    <row r="2139" spans="1:11" ht="42" customHeight="1">
      <c r="A2139" s="2" t="s">
        <v>5137</v>
      </c>
      <c r="B2139" s="2" t="s">
        <v>5138</v>
      </c>
      <c r="C2139" s="2" t="s">
        <v>27</v>
      </c>
      <c r="D2139" s="2" t="s">
        <v>18</v>
      </c>
      <c r="E2139" s="5" t="s">
        <v>939</v>
      </c>
      <c r="F2139" s="3" t="s">
        <v>940</v>
      </c>
      <c r="G2139" s="3" t="s">
        <v>1376</v>
      </c>
      <c r="H2139" s="2" t="s">
        <v>22</v>
      </c>
      <c r="I2139" s="2" t="s">
        <v>5139</v>
      </c>
      <c r="J2139" s="3" t="str">
        <f>HYPERLINK("https://www.boe.es/gazeta/dias/1830/02/09/pdfs/GMD-1830-17.pdf#page=4","Abrir facsímil")</f>
        <v>Abrir facsímil</v>
      </c>
      <c r="K2139" s="3" t="s">
        <v>24</v>
      </c>
    </row>
    <row r="2140" spans="1:11" ht="42" customHeight="1">
      <c r="A2140" s="2" t="s">
        <v>5140</v>
      </c>
      <c r="B2140" s="2" t="s">
        <v>5141</v>
      </c>
      <c r="C2140" s="2" t="s">
        <v>36</v>
      </c>
      <c r="D2140" s="2" t="s">
        <v>37</v>
      </c>
      <c r="E2140" s="5" t="s">
        <v>502</v>
      </c>
      <c r="F2140" s="3" t="s">
        <v>503</v>
      </c>
      <c r="G2140" s="3" t="s">
        <v>21</v>
      </c>
      <c r="H2140" s="2" t="s">
        <v>22</v>
      </c>
      <c r="I2140" s="2" t="s">
        <v>5142</v>
      </c>
      <c r="J2140" s="3" t="str">
        <f>HYPERLINK("https://www.boe.es/gazeta/dias/1830/09/18/pdfs/GMD-1830-113.pdf#page=3","Abrir facsímil")</f>
        <v>Abrir facsímil</v>
      </c>
      <c r="K2140" s="3" t="s">
        <v>24</v>
      </c>
    </row>
    <row r="2141" spans="1:11" ht="42" customHeight="1">
      <c r="A2141" s="2" t="s">
        <v>5143</v>
      </c>
      <c r="B2141" s="2" t="s">
        <v>5144</v>
      </c>
      <c r="C2141" s="2" t="s">
        <v>109</v>
      </c>
      <c r="D2141" s="2" t="s">
        <v>18</v>
      </c>
      <c r="E2141" s="5" t="s">
        <v>375</v>
      </c>
      <c r="F2141" s="3" t="s">
        <v>376</v>
      </c>
      <c r="G2141" s="3" t="s">
        <v>21</v>
      </c>
      <c r="H2141" s="2" t="s">
        <v>22</v>
      </c>
      <c r="I2141" s="2" t="s">
        <v>5145</v>
      </c>
      <c r="J2141" s="3" t="str">
        <f>HYPERLINK("https://www.boe.es/gazeta/dias/1830/01/02/pdfs/GMD-1830-1.pdf#page=3","Abrir facsímil")</f>
        <v>Abrir facsímil</v>
      </c>
      <c r="K2141" s="3" t="s">
        <v>24</v>
      </c>
    </row>
    <row r="2142" spans="1:11" ht="42" customHeight="1">
      <c r="A2142" s="2" t="s">
        <v>5146</v>
      </c>
      <c r="B2142" s="2" t="s">
        <v>5146</v>
      </c>
      <c r="C2142" s="2" t="s">
        <v>36</v>
      </c>
      <c r="D2142" s="2" t="s">
        <v>37</v>
      </c>
      <c r="E2142" s="5" t="s">
        <v>364</v>
      </c>
      <c r="F2142" s="3" t="s">
        <v>365</v>
      </c>
      <c r="G2142" s="3" t="s">
        <v>21</v>
      </c>
      <c r="H2142" s="2" t="s">
        <v>22</v>
      </c>
      <c r="I2142" s="2" t="s">
        <v>5147</v>
      </c>
      <c r="J2142" s="3" t="str">
        <f>HYPERLINK("https://www.boe.es/gazeta/dias/1830/08/26/pdfs/GMD-1830-103.pdf#page=3","Abrir facsímil")</f>
        <v>Abrir facsímil</v>
      </c>
      <c r="K2142" s="3" t="s">
        <v>24</v>
      </c>
    </row>
    <row r="2143" spans="1:11" ht="42" customHeight="1">
      <c r="A2143" s="2" t="s">
        <v>5148</v>
      </c>
      <c r="B2143" s="2" t="s">
        <v>5149</v>
      </c>
      <c r="C2143" s="2" t="s">
        <v>109</v>
      </c>
      <c r="D2143" s="2" t="s">
        <v>18</v>
      </c>
      <c r="E2143" s="5" t="s">
        <v>161</v>
      </c>
      <c r="F2143" s="3" t="s">
        <v>162</v>
      </c>
      <c r="G2143" s="3" t="s">
        <v>21</v>
      </c>
      <c r="H2143" s="2" t="s">
        <v>22</v>
      </c>
      <c r="I2143" s="2" t="s">
        <v>5150</v>
      </c>
      <c r="J2143" s="3" t="str">
        <f>HYPERLINK("https://www.boe.es/gazeta/dias/1830/09/04/pdfs/GMD-1830-107.pdf#page=3","Abrir facsímil")</f>
        <v>Abrir facsímil</v>
      </c>
      <c r="K2143" s="3" t="s">
        <v>24</v>
      </c>
    </row>
    <row r="2144" spans="1:11" ht="42" customHeight="1">
      <c r="A2144" s="2" t="s">
        <v>5151</v>
      </c>
      <c r="B2144" s="2" t="s">
        <v>5152</v>
      </c>
      <c r="C2144" s="2" t="s">
        <v>109</v>
      </c>
      <c r="D2144" s="2" t="s">
        <v>18</v>
      </c>
      <c r="E2144" s="5" t="s">
        <v>524</v>
      </c>
      <c r="F2144" s="3" t="s">
        <v>525</v>
      </c>
      <c r="G2144" s="3" t="s">
        <v>21</v>
      </c>
      <c r="H2144" s="2" t="s">
        <v>22</v>
      </c>
      <c r="I2144" s="2" t="s">
        <v>5153</v>
      </c>
      <c r="J2144" s="3" t="str">
        <f>HYPERLINK("https://www.boe.es/gazeta/dias/1830/05/06/pdfs/GMD-1830-54.pdf#page=3","Abrir facsímil")</f>
        <v>Abrir facsímil</v>
      </c>
      <c r="K2144" s="3" t="s">
        <v>24</v>
      </c>
    </row>
    <row r="2145" spans="1:11" ht="42" customHeight="1">
      <c r="A2145" s="2" t="s">
        <v>5154</v>
      </c>
      <c r="B2145" s="2" t="s">
        <v>5155</v>
      </c>
      <c r="C2145" s="2" t="s">
        <v>27</v>
      </c>
      <c r="D2145" s="2" t="s">
        <v>18</v>
      </c>
      <c r="E2145" s="5" t="s">
        <v>502</v>
      </c>
      <c r="F2145" s="3" t="s">
        <v>503</v>
      </c>
      <c r="G2145" s="3" t="s">
        <v>21</v>
      </c>
      <c r="H2145" s="2" t="s">
        <v>22</v>
      </c>
      <c r="I2145" s="2" t="s">
        <v>5156</v>
      </c>
      <c r="J2145" s="3" t="str">
        <f>HYPERLINK("https://www.boe.es/gazeta/dias/1830/09/18/pdfs/GMD-1830-113.pdf#page=3","Abrir facsímil")</f>
        <v>Abrir facsímil</v>
      </c>
      <c r="K2145" s="3" t="s">
        <v>24</v>
      </c>
    </row>
    <row r="2146" spans="1:11" ht="42" customHeight="1">
      <c r="A2146" s="2" t="s">
        <v>5157</v>
      </c>
      <c r="B2146" s="2" t="s">
        <v>5158</v>
      </c>
      <c r="C2146" s="2" t="s">
        <v>17</v>
      </c>
      <c r="D2146" s="2" t="s">
        <v>18</v>
      </c>
      <c r="E2146" s="5" t="s">
        <v>45</v>
      </c>
      <c r="F2146" s="3" t="s">
        <v>46</v>
      </c>
      <c r="G2146" s="3" t="s">
        <v>21</v>
      </c>
      <c r="H2146" s="2" t="s">
        <v>22</v>
      </c>
      <c r="I2146" s="2" t="s">
        <v>5159</v>
      </c>
      <c r="J2146" s="3" t="str">
        <f>HYPERLINK("https://www.boe.es/gazeta/dias/1830/01/05/pdfs/GMD-1830-2.pdf#page=3","Abrir facsímil")</f>
        <v>Abrir facsímil</v>
      </c>
      <c r="K2146" s="3" t="s">
        <v>24</v>
      </c>
    </row>
    <row r="2147" spans="1:11" ht="42" customHeight="1">
      <c r="A2147" s="2" t="s">
        <v>5160</v>
      </c>
      <c r="B2147" s="2" t="s">
        <v>5161</v>
      </c>
      <c r="C2147" s="2" t="s">
        <v>84</v>
      </c>
      <c r="D2147" s="2" t="s">
        <v>18</v>
      </c>
      <c r="E2147" s="5" t="s">
        <v>460</v>
      </c>
      <c r="F2147" s="3" t="s">
        <v>461</v>
      </c>
      <c r="G2147" s="3" t="s">
        <v>90</v>
      </c>
      <c r="H2147" s="2" t="s">
        <v>22</v>
      </c>
      <c r="I2147" s="2" t="s">
        <v>5162</v>
      </c>
      <c r="J2147" s="3" t="str">
        <f>HYPERLINK("https://www.boe.es/gazeta/dias/1830/08/03/pdfs/GMD-1830-93.pdf#page=4","Abrir facsímil")</f>
        <v>Abrir facsímil</v>
      </c>
      <c r="K2147" s="3" t="s">
        <v>24</v>
      </c>
    </row>
    <row r="2148" spans="1:11" ht="42" customHeight="1">
      <c r="A2148" s="2" t="s">
        <v>5163</v>
      </c>
      <c r="B2148" s="2" t="s">
        <v>5163</v>
      </c>
      <c r="C2148" s="2" t="s">
        <v>36</v>
      </c>
      <c r="D2148" s="2" t="s">
        <v>37</v>
      </c>
      <c r="E2148" s="5" t="s">
        <v>1053</v>
      </c>
      <c r="F2148" s="3" t="s">
        <v>1054</v>
      </c>
      <c r="G2148" s="3" t="s">
        <v>90</v>
      </c>
      <c r="H2148" s="2" t="s">
        <v>22</v>
      </c>
      <c r="I2148" s="2" t="s">
        <v>5164</v>
      </c>
      <c r="J2148" s="3" t="str">
        <f>HYPERLINK("https://www.boe.es/gazeta/dias/1830/05/11/pdfs/GMD-1830-57.pdf#page=4","Abrir facsímil")</f>
        <v>Abrir facsímil</v>
      </c>
      <c r="K2148" s="3" t="s">
        <v>24</v>
      </c>
    </row>
    <row r="2149" spans="1:11" ht="42" customHeight="1">
      <c r="A2149" s="2" t="s">
        <v>5165</v>
      </c>
      <c r="B2149" s="2" t="s">
        <v>5166</v>
      </c>
      <c r="C2149" s="2" t="s">
        <v>27</v>
      </c>
      <c r="D2149" s="2" t="s">
        <v>18</v>
      </c>
      <c r="E2149" s="5" t="s">
        <v>426</v>
      </c>
      <c r="F2149" s="3" t="s">
        <v>427</v>
      </c>
      <c r="G2149" s="3" t="s">
        <v>21</v>
      </c>
      <c r="H2149" s="2" t="s">
        <v>22</v>
      </c>
      <c r="I2149" s="2" t="s">
        <v>5167</v>
      </c>
      <c r="J2149" s="3" t="str">
        <f>HYPERLINK("https://www.boe.es/gazeta/dias/1830/10/21/pdfs/GMD-1830-127.pdf#page=3","Abrir facsímil")</f>
        <v>Abrir facsímil</v>
      </c>
      <c r="K2149" s="3" t="s">
        <v>24</v>
      </c>
    </row>
    <row r="2150" spans="1:11" ht="42" customHeight="1">
      <c r="A2150" s="2" t="s">
        <v>5168</v>
      </c>
      <c r="B2150" s="2" t="s">
        <v>5169</v>
      </c>
      <c r="C2150" s="2" t="s">
        <v>27</v>
      </c>
      <c r="D2150" s="2" t="s">
        <v>18</v>
      </c>
      <c r="E2150" s="5" t="s">
        <v>320</v>
      </c>
      <c r="F2150" s="3" t="s">
        <v>321</v>
      </c>
      <c r="G2150" s="3" t="s">
        <v>21</v>
      </c>
      <c r="H2150" s="2" t="s">
        <v>22</v>
      </c>
      <c r="I2150" s="2" t="s">
        <v>5170</v>
      </c>
      <c r="J2150" s="3" t="str">
        <f>HYPERLINK("https://www.boe.es/gazeta/dias/1830/03/09/pdfs/GMD-1830-29.pdf#page=3","Abrir facsímil")</f>
        <v>Abrir facsímil</v>
      </c>
      <c r="K2150" s="3" t="s">
        <v>24</v>
      </c>
    </row>
    <row r="2151" spans="1:11" ht="42" customHeight="1">
      <c r="A2151" s="2" t="s">
        <v>5171</v>
      </c>
      <c r="B2151" s="2" t="s">
        <v>5172</v>
      </c>
      <c r="C2151" s="2" t="s">
        <v>109</v>
      </c>
      <c r="D2151" s="2" t="s">
        <v>18</v>
      </c>
      <c r="E2151" s="5" t="s">
        <v>211</v>
      </c>
      <c r="F2151" s="3" t="s">
        <v>212</v>
      </c>
      <c r="G2151" s="3" t="s">
        <v>90</v>
      </c>
      <c r="H2151" s="2" t="s">
        <v>31</v>
      </c>
      <c r="I2151" s="2" t="s">
        <v>5173</v>
      </c>
      <c r="J2151" s="3" t="str">
        <f>HYPERLINK("https://www.boe.es/gazeta/dias/1830/04/15/pdfs/GMD-1830-45.pdf#page=4","Abrir facsímil")</f>
        <v>Abrir facsímil</v>
      </c>
      <c r="K2151" s="3" t="s">
        <v>33</v>
      </c>
    </row>
    <row r="2152" spans="1:11" ht="42" customHeight="1">
      <c r="A2152" s="2" t="s">
        <v>5174</v>
      </c>
      <c r="B2152" s="2" t="s">
        <v>5175</v>
      </c>
      <c r="C2152" s="2" t="s">
        <v>36</v>
      </c>
      <c r="D2152" s="2" t="s">
        <v>37</v>
      </c>
      <c r="E2152" s="5" t="s">
        <v>421</v>
      </c>
      <c r="F2152" s="3" t="s">
        <v>422</v>
      </c>
      <c r="G2152" s="3" t="s">
        <v>90</v>
      </c>
      <c r="H2152" s="2" t="s">
        <v>31</v>
      </c>
      <c r="I2152" s="2" t="s">
        <v>5176</v>
      </c>
      <c r="J2152" s="3" t="str">
        <f>HYPERLINK("https://www.boe.es/gazeta/dias/1830/05/27/pdfs/GMD-1830-64.pdf#page=4","Abrir facsímil")</f>
        <v>Abrir facsímil</v>
      </c>
      <c r="K2152" s="3" t="s">
        <v>33</v>
      </c>
    </row>
    <row r="2153" spans="1:11" ht="42" customHeight="1">
      <c r="A2153" s="2" t="s">
        <v>5177</v>
      </c>
      <c r="B2153" s="2" t="s">
        <v>5178</v>
      </c>
      <c r="C2153" s="2" t="s">
        <v>27</v>
      </c>
      <c r="D2153" s="2" t="s">
        <v>18</v>
      </c>
      <c r="E2153" s="5" t="s">
        <v>931</v>
      </c>
      <c r="F2153" s="3" t="s">
        <v>932</v>
      </c>
      <c r="G2153" s="3" t="s">
        <v>21</v>
      </c>
      <c r="H2153" s="2" t="s">
        <v>22</v>
      </c>
      <c r="I2153" s="2" t="s">
        <v>5179</v>
      </c>
      <c r="J2153" s="3" t="str">
        <f>HYPERLINK("https://www.boe.es/gazeta/dias/1830/06/03/pdfs/GMD-1830-67.pdf#page=3","Abrir facsímil")</f>
        <v>Abrir facsímil</v>
      </c>
      <c r="K2153" s="3" t="s">
        <v>24</v>
      </c>
    </row>
    <row r="2154" spans="1:11" ht="42" customHeight="1">
      <c r="A2154" s="2" t="s">
        <v>5180</v>
      </c>
      <c r="B2154" s="2" t="s">
        <v>5180</v>
      </c>
      <c r="C2154" s="2" t="s">
        <v>55</v>
      </c>
      <c r="D2154" s="2" t="s">
        <v>18</v>
      </c>
      <c r="E2154" s="5" t="s">
        <v>1062</v>
      </c>
      <c r="F2154" s="3" t="s">
        <v>1063</v>
      </c>
      <c r="G2154" s="3" t="s">
        <v>21</v>
      </c>
      <c r="H2154" s="2" t="s">
        <v>22</v>
      </c>
      <c r="I2154" s="2" t="s">
        <v>5181</v>
      </c>
      <c r="J2154" s="3" t="str">
        <f>HYPERLINK("https://www.boe.es/gazeta/dias/1830/08/14/pdfs/GMD-1830-98.pdf#page=3","Abrir facsímil")</f>
        <v>Abrir facsímil</v>
      </c>
      <c r="K2154" s="3" t="s">
        <v>24</v>
      </c>
    </row>
    <row r="2155" spans="1:11" ht="42" customHeight="1">
      <c r="A2155" s="2" t="s">
        <v>5182</v>
      </c>
      <c r="B2155" s="2" t="s">
        <v>5182</v>
      </c>
      <c r="C2155" s="2" t="s">
        <v>17</v>
      </c>
      <c r="D2155" s="2" t="s">
        <v>18</v>
      </c>
      <c r="E2155" s="5" t="s">
        <v>716</v>
      </c>
      <c r="F2155" s="3" t="s">
        <v>717</v>
      </c>
      <c r="G2155" s="3" t="s">
        <v>21</v>
      </c>
      <c r="H2155" s="2" t="s">
        <v>22</v>
      </c>
      <c r="I2155" s="2" t="s">
        <v>5183</v>
      </c>
      <c r="J2155" s="3" t="str">
        <f>HYPERLINK("https://www.boe.es/gazeta/dias/1830/08/24/pdfs/GMD-1830-102.pdf#page=3","Abrir facsímil")</f>
        <v>Abrir facsímil</v>
      </c>
      <c r="K2155" s="3" t="s">
        <v>24</v>
      </c>
    </row>
    <row r="2156" spans="1:11" ht="42" customHeight="1">
      <c r="A2156" s="2" t="s">
        <v>5184</v>
      </c>
      <c r="B2156" s="2" t="s">
        <v>5185</v>
      </c>
      <c r="C2156" s="2" t="s">
        <v>17</v>
      </c>
      <c r="D2156" s="2" t="s">
        <v>18</v>
      </c>
      <c r="E2156" s="5" t="s">
        <v>149</v>
      </c>
      <c r="F2156" s="3" t="s">
        <v>150</v>
      </c>
      <c r="G2156" s="3" t="s">
        <v>90</v>
      </c>
      <c r="H2156" s="2" t="s">
        <v>22</v>
      </c>
      <c r="I2156" s="2" t="s">
        <v>5186</v>
      </c>
      <c r="J2156" s="3" t="str">
        <f>HYPERLINK("https://www.boe.es/gazeta/dias/1830/01/07/pdfs/GMD-1830-3.pdf#page=4","Abrir facsímil")</f>
        <v>Abrir facsímil</v>
      </c>
      <c r="K2156" s="3" t="s">
        <v>24</v>
      </c>
    </row>
    <row r="2157" spans="1:11" ht="42" customHeight="1">
      <c r="A2157" s="2" t="s">
        <v>5187</v>
      </c>
      <c r="B2157" s="2" t="s">
        <v>5188</v>
      </c>
      <c r="C2157" s="2" t="s">
        <v>17</v>
      </c>
      <c r="D2157" s="2" t="s">
        <v>18</v>
      </c>
      <c r="E2157" s="5" t="s">
        <v>45</v>
      </c>
      <c r="F2157" s="3" t="s">
        <v>46</v>
      </c>
      <c r="G2157" s="3" t="s">
        <v>21</v>
      </c>
      <c r="H2157" s="2" t="s">
        <v>31</v>
      </c>
      <c r="I2157" s="2" t="s">
        <v>5189</v>
      </c>
      <c r="J2157" s="3" t="str">
        <f>HYPERLINK("https://www.boe.es/gazeta/dias/1830/01/05/pdfs/GMD-1830-2.pdf#page=3","Abrir facsímil")</f>
        <v>Abrir facsímil</v>
      </c>
      <c r="K2157" s="3" t="s">
        <v>33</v>
      </c>
    </row>
    <row r="2158" spans="1:11" ht="42" customHeight="1">
      <c r="A2158" s="2" t="s">
        <v>5190</v>
      </c>
      <c r="B2158" s="2" t="s">
        <v>5190</v>
      </c>
      <c r="C2158" s="2" t="s">
        <v>36</v>
      </c>
      <c r="D2158" s="2" t="s">
        <v>37</v>
      </c>
      <c r="E2158" s="5" t="s">
        <v>532</v>
      </c>
      <c r="F2158" s="3" t="s">
        <v>533</v>
      </c>
      <c r="G2158" s="3" t="s">
        <v>30</v>
      </c>
      <c r="H2158" s="2" t="s">
        <v>22</v>
      </c>
      <c r="I2158" s="2" t="s">
        <v>5191</v>
      </c>
      <c r="J2158" s="3" t="str">
        <f>HYPERLINK("https://www.boe.es/gazeta/dias/1830/01/19/pdfs/GMD-1830-8.pdf#page=2","Abrir facsímil")</f>
        <v>Abrir facsímil</v>
      </c>
      <c r="K2158" s="3" t="s">
        <v>24</v>
      </c>
    </row>
    <row r="2159" spans="1:11" ht="42" customHeight="1">
      <c r="A2159" s="2" t="s">
        <v>5192</v>
      </c>
      <c r="B2159" s="2" t="s">
        <v>5192</v>
      </c>
      <c r="C2159" s="2" t="s">
        <v>36</v>
      </c>
      <c r="D2159" s="2" t="s">
        <v>37</v>
      </c>
      <c r="E2159" s="5" t="s">
        <v>464</v>
      </c>
      <c r="F2159" s="3" t="s">
        <v>465</v>
      </c>
      <c r="G2159" s="3" t="s">
        <v>30</v>
      </c>
      <c r="H2159" s="2" t="s">
        <v>22</v>
      </c>
      <c r="I2159" s="2" t="s">
        <v>5193</v>
      </c>
      <c r="J2159" s="3" t="str">
        <f>HYPERLINK("https://www.boe.es/gazeta/dias/1830/11/11/pdfs/GMD-1830-137.pdf#page=2","Abrir facsímil")</f>
        <v>Abrir facsímil</v>
      </c>
      <c r="K2159" s="3" t="s">
        <v>24</v>
      </c>
    </row>
    <row r="2160" spans="1:11" ht="42" customHeight="1">
      <c r="A2160" s="2" t="s">
        <v>5194</v>
      </c>
      <c r="B2160" s="2" t="s">
        <v>5194</v>
      </c>
      <c r="C2160" s="2" t="s">
        <v>68</v>
      </c>
      <c r="D2160" s="2" t="s">
        <v>18</v>
      </c>
      <c r="E2160" s="5" t="s">
        <v>69</v>
      </c>
      <c r="F2160" s="3" t="s">
        <v>70</v>
      </c>
      <c r="G2160" s="3" t="s">
        <v>52</v>
      </c>
      <c r="H2160" s="2" t="s">
        <v>22</v>
      </c>
      <c r="I2160" s="2" t="s">
        <v>5195</v>
      </c>
      <c r="J2160" s="3" t="str">
        <f>HYPERLINK("https://www.boe.es/gazeta/dias/1830/10/16/pdfs/GMD-1830-125.pdf#page=1","Abrir facsímil")</f>
        <v>Abrir facsímil</v>
      </c>
      <c r="K2160" s="3" t="s">
        <v>24</v>
      </c>
    </row>
    <row r="2161" spans="1:11" ht="42" customHeight="1">
      <c r="A2161" s="2" t="s">
        <v>5196</v>
      </c>
      <c r="B2161" s="2" t="s">
        <v>5196</v>
      </c>
      <c r="C2161" s="2" t="s">
        <v>36</v>
      </c>
      <c r="D2161" s="2" t="s">
        <v>37</v>
      </c>
      <c r="E2161" s="5" t="s">
        <v>1044</v>
      </c>
      <c r="F2161" s="3" t="s">
        <v>1045</v>
      </c>
      <c r="G2161" s="3" t="s">
        <v>30</v>
      </c>
      <c r="H2161" s="2" t="s">
        <v>22</v>
      </c>
      <c r="I2161" s="2" t="s">
        <v>5197</v>
      </c>
      <c r="J2161" s="3" t="str">
        <f>HYPERLINK("https://www.boe.es/gazeta/dias/1830/08/19/pdfs/GMD-1830-100.pdf#page=2","Abrir facsímil")</f>
        <v>Abrir facsímil</v>
      </c>
      <c r="K2161" s="3" t="s">
        <v>24</v>
      </c>
    </row>
    <row r="2162" spans="1:11" ht="42" customHeight="1">
      <c r="A2162" s="2" t="s">
        <v>5198</v>
      </c>
      <c r="B2162" s="2" t="s">
        <v>5198</v>
      </c>
      <c r="C2162" s="2" t="s">
        <v>36</v>
      </c>
      <c r="D2162" s="2" t="s">
        <v>37</v>
      </c>
      <c r="E2162" s="5" t="s">
        <v>289</v>
      </c>
      <c r="F2162" s="3" t="s">
        <v>290</v>
      </c>
      <c r="G2162" s="3" t="s">
        <v>30</v>
      </c>
      <c r="H2162" s="2" t="s">
        <v>22</v>
      </c>
      <c r="I2162" s="2" t="s">
        <v>5199</v>
      </c>
      <c r="J2162" s="3" t="str">
        <f>HYPERLINK("https://www.boe.es/gazeta/dias/1830/07/06/pdfs/GMD-1830-81.pdf#page=2","Abrir facsímil")</f>
        <v>Abrir facsímil</v>
      </c>
      <c r="K2162" s="3" t="s">
        <v>24</v>
      </c>
    </row>
    <row r="2163" spans="1:11" ht="42" customHeight="1">
      <c r="A2163" s="2" t="s">
        <v>5200</v>
      </c>
      <c r="B2163" s="2" t="s">
        <v>5201</v>
      </c>
      <c r="C2163" s="2" t="s">
        <v>68</v>
      </c>
      <c r="D2163" s="2" t="s">
        <v>18</v>
      </c>
      <c r="E2163" s="5" t="s">
        <v>648</v>
      </c>
      <c r="F2163" s="3" t="s">
        <v>649</v>
      </c>
      <c r="G2163" s="3" t="s">
        <v>30</v>
      </c>
      <c r="H2163" s="2" t="s">
        <v>22</v>
      </c>
      <c r="I2163" s="2" t="s">
        <v>5202</v>
      </c>
      <c r="J2163" s="3" t="str">
        <f>HYPERLINK("https://www.boe.es/gazeta/dias/1830/09/11/pdfs/GMD-1830-110.pdf#page=2","Abrir facsímil")</f>
        <v>Abrir facsímil</v>
      </c>
      <c r="K2163" s="3" t="s">
        <v>24</v>
      </c>
    </row>
    <row r="2164" spans="1:11" ht="42" customHeight="1">
      <c r="A2164" s="2" t="s">
        <v>5203</v>
      </c>
      <c r="B2164" s="2" t="s">
        <v>5204</v>
      </c>
      <c r="C2164" s="2" t="s">
        <v>68</v>
      </c>
      <c r="D2164" s="2" t="s">
        <v>18</v>
      </c>
      <c r="E2164" s="5" t="s">
        <v>50</v>
      </c>
      <c r="F2164" s="3" t="s">
        <v>51</v>
      </c>
      <c r="G2164" s="3" t="s">
        <v>30</v>
      </c>
      <c r="H2164" s="2" t="s">
        <v>22</v>
      </c>
      <c r="I2164" s="2" t="s">
        <v>5205</v>
      </c>
      <c r="J2164" s="3" t="str">
        <f>HYPERLINK("https://www.boe.es/gazeta/dias/1830/07/27/pdfs/GMD-1830-90.pdf#page=2","Abrir facsímil")</f>
        <v>Abrir facsímil</v>
      </c>
      <c r="K2164" s="3" t="s">
        <v>24</v>
      </c>
    </row>
    <row r="2165" spans="1:11" ht="42" customHeight="1">
      <c r="A2165" s="2" t="s">
        <v>5206</v>
      </c>
      <c r="B2165" s="2" t="s">
        <v>5207</v>
      </c>
      <c r="C2165" s="2" t="s">
        <v>36</v>
      </c>
      <c r="D2165" s="2" t="s">
        <v>37</v>
      </c>
      <c r="E2165" s="5" t="s">
        <v>149</v>
      </c>
      <c r="F2165" s="3" t="s">
        <v>150</v>
      </c>
      <c r="G2165" s="3" t="s">
        <v>21</v>
      </c>
      <c r="H2165" s="2" t="s">
        <v>22</v>
      </c>
      <c r="I2165" s="2" t="s">
        <v>5208</v>
      </c>
      <c r="J2165" s="3" t="str">
        <f>HYPERLINK("https://www.boe.es/gazeta/dias/1830/01/07/pdfs/GMD-1830-3.pdf#page=3","Abrir facsímil")</f>
        <v>Abrir facsímil</v>
      </c>
      <c r="K2165" s="3" t="s">
        <v>24</v>
      </c>
    </row>
    <row r="2166" spans="1:11" ht="42" customHeight="1">
      <c r="A2166" s="2" t="s">
        <v>5209</v>
      </c>
      <c r="B2166" s="2" t="s">
        <v>5210</v>
      </c>
      <c r="C2166" s="2" t="s">
        <v>17</v>
      </c>
      <c r="D2166" s="2" t="s">
        <v>18</v>
      </c>
      <c r="E2166" s="5" t="s">
        <v>624</v>
      </c>
      <c r="F2166" s="3" t="s">
        <v>625</v>
      </c>
      <c r="G2166" s="3" t="s">
        <v>90</v>
      </c>
      <c r="H2166" s="2" t="s">
        <v>31</v>
      </c>
      <c r="I2166" s="2" t="s">
        <v>5211</v>
      </c>
      <c r="J2166" s="3" t="str">
        <f>HYPERLINK("https://www.boe.es/gazeta/dias/1830/09/09/pdfs/GMD-1830-109.pdf#page=4","Abrir facsímil")</f>
        <v>Abrir facsímil</v>
      </c>
      <c r="K2166" s="3" t="s">
        <v>33</v>
      </c>
    </row>
    <row r="2167" spans="1:11" ht="42" customHeight="1">
      <c r="A2167" s="2" t="s">
        <v>5212</v>
      </c>
      <c r="B2167" s="2" t="s">
        <v>5213</v>
      </c>
      <c r="C2167" s="2" t="s">
        <v>36</v>
      </c>
      <c r="D2167" s="2" t="s">
        <v>37</v>
      </c>
      <c r="E2167" s="5" t="s">
        <v>333</v>
      </c>
      <c r="F2167" s="3" t="s">
        <v>334</v>
      </c>
      <c r="G2167" s="3" t="s">
        <v>335</v>
      </c>
      <c r="H2167" s="2" t="s">
        <v>31</v>
      </c>
      <c r="I2167" s="2" t="s">
        <v>5214</v>
      </c>
      <c r="J2167" s="3" t="str">
        <f>HYPERLINK("https://www.boe.es/gazeta/dias/1830/06/08/pdfs/GMD-1830-69.pdf#page=4","Abrir facsímil")</f>
        <v>Abrir facsímil</v>
      </c>
      <c r="K2167" s="3" t="s">
        <v>33</v>
      </c>
    </row>
    <row r="2168" spans="1:11" ht="42" customHeight="1">
      <c r="A2168" s="2" t="s">
        <v>5215</v>
      </c>
      <c r="B2168" s="2" t="s">
        <v>5215</v>
      </c>
      <c r="C2168" s="2" t="s">
        <v>43</v>
      </c>
      <c r="D2168" s="2" t="s">
        <v>44</v>
      </c>
      <c r="E2168" s="5" t="s">
        <v>180</v>
      </c>
      <c r="F2168" s="3" t="s">
        <v>181</v>
      </c>
      <c r="G2168" s="3" t="s">
        <v>21</v>
      </c>
      <c r="H2168" s="2" t="s">
        <v>22</v>
      </c>
      <c r="I2168" s="2" t="s">
        <v>5216</v>
      </c>
      <c r="J2168" s="3" t="str">
        <f>HYPERLINK("https://www.boe.es/gazeta/dias/1830/12/11/pdfs/GMD-1830-151.pdf#page=3","Abrir facsímil")</f>
        <v>Abrir facsímil</v>
      </c>
      <c r="K2168" s="3" t="s">
        <v>24</v>
      </c>
    </row>
    <row r="2169" spans="1:11" ht="42" customHeight="1">
      <c r="A2169" s="2" t="s">
        <v>5217</v>
      </c>
      <c r="B2169" s="2" t="s">
        <v>5218</v>
      </c>
      <c r="C2169" s="2" t="s">
        <v>27</v>
      </c>
      <c r="D2169" s="2" t="s">
        <v>18</v>
      </c>
      <c r="E2169" s="5" t="s">
        <v>56</v>
      </c>
      <c r="F2169" s="3" t="s">
        <v>57</v>
      </c>
      <c r="G2169" s="3" t="s">
        <v>90</v>
      </c>
      <c r="H2169" s="2" t="s">
        <v>22</v>
      </c>
      <c r="I2169" s="2" t="s">
        <v>5219</v>
      </c>
      <c r="J2169" s="3" t="str">
        <f>HYPERLINK("https://www.boe.es/gazeta/dias/1830/06/19/pdfs/GMD-1830-74.pdf#page=4","Abrir facsímil")</f>
        <v>Abrir facsímil</v>
      </c>
      <c r="K2169" s="3" t="s">
        <v>24</v>
      </c>
    </row>
    <row r="2170" spans="1:11" ht="42" customHeight="1">
      <c r="A2170" s="2" t="s">
        <v>5220</v>
      </c>
      <c r="B2170" s="2" t="s">
        <v>5221</v>
      </c>
      <c r="C2170" s="2" t="s">
        <v>109</v>
      </c>
      <c r="D2170" s="2" t="s">
        <v>18</v>
      </c>
      <c r="E2170" s="5" t="s">
        <v>281</v>
      </c>
      <c r="F2170" s="3" t="s">
        <v>282</v>
      </c>
      <c r="G2170" s="3" t="s">
        <v>90</v>
      </c>
      <c r="H2170" s="2" t="s">
        <v>22</v>
      </c>
      <c r="I2170" s="2" t="s">
        <v>5222</v>
      </c>
      <c r="J2170" s="3" t="str">
        <f>HYPERLINK("https://www.boe.es/gazeta/dias/1830/06/26/pdfs/GMD-1830-77.pdf#page=4","Abrir facsímil")</f>
        <v>Abrir facsímil</v>
      </c>
      <c r="K2170" s="3" t="s">
        <v>24</v>
      </c>
    </row>
    <row r="2171" spans="1:11" ht="42" customHeight="1">
      <c r="A2171" s="2" t="s">
        <v>5223</v>
      </c>
      <c r="B2171" s="2" t="s">
        <v>5224</v>
      </c>
      <c r="C2171" s="2" t="s">
        <v>36</v>
      </c>
      <c r="D2171" s="2" t="s">
        <v>37</v>
      </c>
      <c r="E2171" s="5" t="s">
        <v>299</v>
      </c>
      <c r="F2171" s="3" t="s">
        <v>300</v>
      </c>
      <c r="G2171" s="3" t="s">
        <v>30</v>
      </c>
      <c r="H2171" s="2" t="s">
        <v>22</v>
      </c>
      <c r="I2171" s="2" t="s">
        <v>5225</v>
      </c>
      <c r="J2171" s="3" t="str">
        <f>HYPERLINK("https://www.boe.es/gazeta/dias/1830/02/13/pdfs/GMD-1830-19.pdf#page=2","Abrir facsímil")</f>
        <v>Abrir facsímil</v>
      </c>
      <c r="K2171" s="3" t="s">
        <v>24</v>
      </c>
    </row>
    <row r="2172" spans="1:11" ht="42" customHeight="1">
      <c r="A2172" s="2" t="s">
        <v>5226</v>
      </c>
      <c r="B2172" s="2" t="s">
        <v>5226</v>
      </c>
      <c r="C2172" s="2" t="s">
        <v>43</v>
      </c>
      <c r="D2172" s="2" t="s">
        <v>44</v>
      </c>
      <c r="E2172" s="5" t="s">
        <v>408</v>
      </c>
      <c r="F2172" s="3" t="s">
        <v>409</v>
      </c>
      <c r="G2172" s="3" t="s">
        <v>21</v>
      </c>
      <c r="H2172" s="2" t="s">
        <v>22</v>
      </c>
      <c r="I2172" s="2" t="s">
        <v>5227</v>
      </c>
      <c r="J2172" s="3" t="str">
        <f>HYPERLINK("https://www.boe.es/gazeta/dias/1830/11/23/pdfs/GMD-1830-143.pdf#page=3","Abrir facsímil")</f>
        <v>Abrir facsímil</v>
      </c>
      <c r="K2172" s="3" t="s">
        <v>24</v>
      </c>
    </row>
    <row r="2173" spans="1:11" ht="42" customHeight="1">
      <c r="A2173" s="2" t="s">
        <v>5228</v>
      </c>
      <c r="B2173" s="2" t="s">
        <v>5228</v>
      </c>
      <c r="C2173" s="2" t="s">
        <v>27</v>
      </c>
      <c r="D2173" s="2" t="s">
        <v>18</v>
      </c>
      <c r="E2173" s="5" t="s">
        <v>532</v>
      </c>
      <c r="F2173" s="3" t="s">
        <v>533</v>
      </c>
      <c r="G2173" s="3" t="s">
        <v>30</v>
      </c>
      <c r="H2173" s="2" t="s">
        <v>22</v>
      </c>
      <c r="I2173" s="2" t="s">
        <v>5229</v>
      </c>
      <c r="J2173" s="3" t="str">
        <f>HYPERLINK("https://www.boe.es/gazeta/dias/1830/01/19/pdfs/GMD-1830-8.pdf#page=2","Abrir facsímil")</f>
        <v>Abrir facsímil</v>
      </c>
      <c r="K2173" s="3" t="s">
        <v>24</v>
      </c>
    </row>
    <row r="2174" spans="1:11" ht="42" customHeight="1">
      <c r="A2174" s="2" t="s">
        <v>5230</v>
      </c>
      <c r="B2174" s="2" t="s">
        <v>5231</v>
      </c>
      <c r="C2174" s="2" t="s">
        <v>36</v>
      </c>
      <c r="D2174" s="2" t="s">
        <v>37</v>
      </c>
      <c r="E2174" s="5" t="s">
        <v>1806</v>
      </c>
      <c r="F2174" s="3" t="s">
        <v>1807</v>
      </c>
      <c r="G2174" s="3" t="s">
        <v>30</v>
      </c>
      <c r="H2174" s="2" t="s">
        <v>22</v>
      </c>
      <c r="I2174" s="2" t="s">
        <v>5232</v>
      </c>
      <c r="J2174" s="3" t="str">
        <f>HYPERLINK("https://www.boe.es/gazeta/dias/1830/05/01/pdfs/GMD-1830-52.pdf#page=2","Abrir facsímil")</f>
        <v>Abrir facsímil</v>
      </c>
      <c r="K2174" s="3" t="s">
        <v>24</v>
      </c>
    </row>
    <row r="2175" spans="1:11" ht="42" customHeight="1">
      <c r="A2175" s="2" t="s">
        <v>5233</v>
      </c>
      <c r="B2175" s="2" t="s">
        <v>5234</v>
      </c>
      <c r="C2175" s="2" t="s">
        <v>109</v>
      </c>
      <c r="D2175" s="2" t="s">
        <v>18</v>
      </c>
      <c r="E2175" s="5" t="s">
        <v>45</v>
      </c>
      <c r="F2175" s="3" t="s">
        <v>46</v>
      </c>
      <c r="G2175" s="3" t="s">
        <v>21</v>
      </c>
      <c r="H2175" s="2" t="s">
        <v>22</v>
      </c>
      <c r="I2175" s="2" t="s">
        <v>5235</v>
      </c>
      <c r="J2175" s="3" t="str">
        <f>HYPERLINK("https://www.boe.es/gazeta/dias/1830/01/05/pdfs/GMD-1830-2.pdf#page=3","Abrir facsímil")</f>
        <v>Abrir facsímil</v>
      </c>
      <c r="K2175" s="3" t="s">
        <v>24</v>
      </c>
    </row>
    <row r="2176" spans="1:11" ht="42" customHeight="1">
      <c r="A2176" s="2" t="s">
        <v>5236</v>
      </c>
      <c r="B2176" s="2" t="s">
        <v>5237</v>
      </c>
      <c r="C2176" s="2" t="s">
        <v>43</v>
      </c>
      <c r="D2176" s="2" t="s">
        <v>44</v>
      </c>
      <c r="E2176" s="5" t="s">
        <v>320</v>
      </c>
      <c r="F2176" s="3" t="s">
        <v>321</v>
      </c>
      <c r="G2176" s="3" t="s">
        <v>21</v>
      </c>
      <c r="H2176" s="2" t="s">
        <v>22</v>
      </c>
      <c r="I2176" s="2" t="s">
        <v>5238</v>
      </c>
      <c r="J2176" s="3" t="str">
        <f>HYPERLINK("https://www.boe.es/gazeta/dias/1830/03/09/pdfs/GMD-1830-29.pdf#page=3","Abrir facsímil")</f>
        <v>Abrir facsímil</v>
      </c>
      <c r="K2176" s="3" t="s">
        <v>24</v>
      </c>
    </row>
    <row r="2177" spans="1:11" ht="42" customHeight="1">
      <c r="A2177" s="2" t="s">
        <v>5239</v>
      </c>
      <c r="B2177" s="2" t="s">
        <v>5240</v>
      </c>
      <c r="C2177" s="2" t="s">
        <v>27</v>
      </c>
      <c r="D2177" s="2" t="s">
        <v>18</v>
      </c>
      <c r="E2177" s="5" t="s">
        <v>56</v>
      </c>
      <c r="F2177" s="3" t="s">
        <v>57</v>
      </c>
      <c r="G2177" s="3" t="s">
        <v>90</v>
      </c>
      <c r="H2177" s="2" t="s">
        <v>22</v>
      </c>
      <c r="I2177" s="2" t="s">
        <v>5241</v>
      </c>
      <c r="J2177" s="3" t="str">
        <f>HYPERLINK("https://www.boe.es/gazeta/dias/1830/06/19/pdfs/GMD-1830-74.pdf#page=4","Abrir facsímil")</f>
        <v>Abrir facsímil</v>
      </c>
      <c r="K2177" s="3" t="s">
        <v>24</v>
      </c>
    </row>
    <row r="2178" spans="1:11" ht="42" customHeight="1">
      <c r="A2178" s="2" t="s">
        <v>5242</v>
      </c>
      <c r="B2178" s="2" t="s">
        <v>5242</v>
      </c>
      <c r="C2178" s="2" t="s">
        <v>43</v>
      </c>
      <c r="D2178" s="2" t="s">
        <v>44</v>
      </c>
      <c r="E2178" s="5" t="s">
        <v>999</v>
      </c>
      <c r="F2178" s="3" t="s">
        <v>1000</v>
      </c>
      <c r="G2178" s="3" t="s">
        <v>90</v>
      </c>
      <c r="H2178" s="2" t="s">
        <v>22</v>
      </c>
      <c r="I2178" s="2" t="s">
        <v>5243</v>
      </c>
      <c r="J2178" s="3" t="str">
        <f>HYPERLINK("https://www.boe.es/gazeta/dias/1830/11/02/pdfs/GMD-1830-133.pdf#page=4","Abrir facsímil")</f>
        <v>Abrir facsímil</v>
      </c>
      <c r="K2178" s="3" t="s">
        <v>24</v>
      </c>
    </row>
    <row r="2179" spans="1:11" ht="42" customHeight="1">
      <c r="A2179" s="2" t="s">
        <v>5244</v>
      </c>
      <c r="B2179" s="2" t="s">
        <v>5245</v>
      </c>
      <c r="C2179" s="2" t="s">
        <v>43</v>
      </c>
      <c r="D2179" s="2" t="s">
        <v>44</v>
      </c>
      <c r="E2179" s="5" t="s">
        <v>553</v>
      </c>
      <c r="F2179" s="3" t="s">
        <v>554</v>
      </c>
      <c r="G2179" s="3" t="s">
        <v>90</v>
      </c>
      <c r="H2179" s="2" t="s">
        <v>22</v>
      </c>
      <c r="I2179" s="2" t="s">
        <v>5246</v>
      </c>
      <c r="J2179" s="3" t="str">
        <f>HYPERLINK("https://www.boe.es/gazeta/dias/1830/01/16/pdfs/GMD-1830-7.pdf#page=4","Abrir facsímil")</f>
        <v>Abrir facsímil</v>
      </c>
      <c r="K2179" s="3" t="s">
        <v>24</v>
      </c>
    </row>
    <row r="2180" spans="1:11" ht="42" customHeight="1">
      <c r="A2180" s="2" t="s">
        <v>5247</v>
      </c>
      <c r="B2180" s="2" t="s">
        <v>5248</v>
      </c>
      <c r="C2180" s="2" t="s">
        <v>17</v>
      </c>
      <c r="D2180" s="2" t="s">
        <v>18</v>
      </c>
      <c r="E2180" s="5" t="s">
        <v>185</v>
      </c>
      <c r="F2180" s="3" t="s">
        <v>186</v>
      </c>
      <c r="G2180" s="3" t="s">
        <v>206</v>
      </c>
      <c r="H2180" s="2" t="s">
        <v>22</v>
      </c>
      <c r="I2180" s="2" t="s">
        <v>5249</v>
      </c>
      <c r="J2180" s="3" t="str">
        <f>HYPERLINK("https://www.boe.es/gazeta/dias/1830/01/12/pdfs/GMD-1830-5.pdf#page=4","Abrir facsímil")</f>
        <v>Abrir facsímil</v>
      </c>
      <c r="K2180" s="3" t="s">
        <v>24</v>
      </c>
    </row>
    <row r="2181" spans="1:11" ht="42" customHeight="1">
      <c r="A2181" s="2" t="s">
        <v>5250</v>
      </c>
      <c r="B2181" s="2" t="s">
        <v>5251</v>
      </c>
      <c r="C2181" s="2" t="s">
        <v>43</v>
      </c>
      <c r="D2181" s="2" t="s">
        <v>44</v>
      </c>
      <c r="E2181" s="5" t="s">
        <v>1293</v>
      </c>
      <c r="F2181" s="3" t="s">
        <v>1294</v>
      </c>
      <c r="G2181" s="3" t="s">
        <v>21</v>
      </c>
      <c r="H2181" s="2" t="s">
        <v>22</v>
      </c>
      <c r="I2181" s="2" t="s">
        <v>5252</v>
      </c>
      <c r="J2181" s="3" t="str">
        <f>HYPERLINK("https://www.boe.es/gazeta/dias/1830/11/06/pdfs/GMD-1830-135.pdf#page=3","Abrir facsímil")</f>
        <v>Abrir facsímil</v>
      </c>
      <c r="K2181" s="3" t="s">
        <v>24</v>
      </c>
    </row>
    <row r="2182" spans="1:11" ht="42" customHeight="1">
      <c r="A2182" s="2" t="s">
        <v>5253</v>
      </c>
      <c r="B2182" s="2" t="s">
        <v>5254</v>
      </c>
      <c r="C2182" s="2" t="s">
        <v>43</v>
      </c>
      <c r="D2182" s="2" t="s">
        <v>44</v>
      </c>
      <c r="E2182" s="5" t="s">
        <v>320</v>
      </c>
      <c r="F2182" s="3" t="s">
        <v>321</v>
      </c>
      <c r="G2182" s="3" t="s">
        <v>21</v>
      </c>
      <c r="H2182" s="2" t="s">
        <v>31</v>
      </c>
      <c r="I2182" s="2" t="s">
        <v>5255</v>
      </c>
      <c r="J2182" s="3" t="str">
        <f>HYPERLINK("https://www.boe.es/gazeta/dias/1830/03/09/pdfs/GMD-1830-29.pdf#page=3","Abrir facsímil")</f>
        <v>Abrir facsímil</v>
      </c>
      <c r="K2182" s="3" t="s">
        <v>33</v>
      </c>
    </row>
    <row r="2183" spans="1:11" ht="42" customHeight="1">
      <c r="A2183" s="2" t="s">
        <v>5256</v>
      </c>
      <c r="B2183" s="2" t="s">
        <v>5256</v>
      </c>
      <c r="C2183" s="2" t="s">
        <v>43</v>
      </c>
      <c r="D2183" s="2" t="s">
        <v>44</v>
      </c>
      <c r="E2183" s="5" t="s">
        <v>1242</v>
      </c>
      <c r="F2183" s="3" t="s">
        <v>1243</v>
      </c>
      <c r="G2183" s="3" t="s">
        <v>30</v>
      </c>
      <c r="H2183" s="2" t="s">
        <v>22</v>
      </c>
      <c r="I2183" s="2" t="s">
        <v>5257</v>
      </c>
      <c r="J2183" s="3" t="str">
        <f>HYPERLINK("https://www.boe.es/gazeta/dias/1830/05/20/pdfs/GMD-1830-61.pdf#page=2","Abrir facsímil")</f>
        <v>Abrir facsímil</v>
      </c>
      <c r="K2183" s="3" t="s">
        <v>24</v>
      </c>
    </row>
    <row r="2184" spans="1:11" ht="42" customHeight="1">
      <c r="A2184" s="2" t="s">
        <v>5258</v>
      </c>
      <c r="B2184" s="2" t="s">
        <v>5259</v>
      </c>
      <c r="C2184" s="2" t="s">
        <v>17</v>
      </c>
      <c r="D2184" s="2" t="s">
        <v>18</v>
      </c>
      <c r="E2184" s="5" t="s">
        <v>246</v>
      </c>
      <c r="F2184" s="3" t="s">
        <v>247</v>
      </c>
      <c r="G2184" s="3" t="s">
        <v>5260</v>
      </c>
      <c r="H2184" s="2" t="s">
        <v>22</v>
      </c>
      <c r="I2184" s="2" t="s">
        <v>5261</v>
      </c>
      <c r="J2184" s="3" t="str">
        <f>HYPERLINK("https://www.boe.es/gazeta/dias/1830/03/13/pdfs/GMD-1830-31.pdf#page=2","Abrir facsímil")</f>
        <v>Abrir facsímil</v>
      </c>
      <c r="K2184" s="3" t="s">
        <v>24</v>
      </c>
    </row>
    <row r="2185" spans="1:11" ht="42" customHeight="1">
      <c r="A2185" s="2" t="s">
        <v>5262</v>
      </c>
      <c r="B2185" s="2" t="s">
        <v>5262</v>
      </c>
      <c r="C2185" s="2" t="s">
        <v>43</v>
      </c>
      <c r="D2185" s="2" t="s">
        <v>44</v>
      </c>
      <c r="E2185" s="5" t="s">
        <v>88</v>
      </c>
      <c r="F2185" s="3" t="s">
        <v>89</v>
      </c>
      <c r="G2185" s="3" t="s">
        <v>90</v>
      </c>
      <c r="H2185" s="2" t="s">
        <v>22</v>
      </c>
      <c r="I2185" s="2" t="s">
        <v>5263</v>
      </c>
      <c r="J2185" s="3" t="str">
        <f>HYPERLINK("https://www.boe.es/gazeta/dias/1830/04/01/pdfs/GMD-1830-39.pdf#page=4","Abrir facsímil")</f>
        <v>Abrir facsímil</v>
      </c>
      <c r="K2185" s="3" t="s">
        <v>24</v>
      </c>
    </row>
    <row r="2186" spans="1:11" ht="42" customHeight="1">
      <c r="A2186" s="2" t="s">
        <v>5264</v>
      </c>
      <c r="B2186" s="2" t="s">
        <v>5265</v>
      </c>
      <c r="C2186" s="2" t="s">
        <v>17</v>
      </c>
      <c r="D2186" s="2" t="s">
        <v>18</v>
      </c>
      <c r="E2186" s="5" t="s">
        <v>648</v>
      </c>
      <c r="F2186" s="3" t="s">
        <v>649</v>
      </c>
      <c r="G2186" s="3" t="s">
        <v>90</v>
      </c>
      <c r="H2186" s="2" t="s">
        <v>22</v>
      </c>
      <c r="I2186" s="2" t="s">
        <v>5266</v>
      </c>
      <c r="J2186" s="3" t="str">
        <f>HYPERLINK("https://www.boe.es/gazeta/dias/1830/09/11/pdfs/GMD-1830-110.pdf#page=4","Abrir facsímil")</f>
        <v>Abrir facsímil</v>
      </c>
      <c r="K2186" s="3" t="s">
        <v>24</v>
      </c>
    </row>
    <row r="2187" spans="1:11" ht="42" customHeight="1">
      <c r="A2187" s="2" t="s">
        <v>5267</v>
      </c>
      <c r="B2187" s="2" t="s">
        <v>5267</v>
      </c>
      <c r="C2187" s="2" t="s">
        <v>43</v>
      </c>
      <c r="D2187" s="2" t="s">
        <v>44</v>
      </c>
      <c r="E2187" s="5" t="s">
        <v>499</v>
      </c>
      <c r="F2187" s="3" t="s">
        <v>500</v>
      </c>
      <c r="G2187" s="3" t="s">
        <v>52</v>
      </c>
      <c r="H2187" s="2" t="s">
        <v>22</v>
      </c>
      <c r="I2187" s="2" t="s">
        <v>5268</v>
      </c>
      <c r="J2187" s="3" t="str">
        <f>HYPERLINK("https://www.boe.es/gazeta/dias/1830/04/03/pdfs/GMD-1830-40.pdf#page=1","Abrir facsímil")</f>
        <v>Abrir facsímil</v>
      </c>
      <c r="K2187" s="3" t="s">
        <v>24</v>
      </c>
    </row>
    <row r="2188" spans="1:11" ht="42" customHeight="1">
      <c r="A2188" s="2" t="s">
        <v>5269</v>
      </c>
      <c r="B2188" s="2" t="s">
        <v>5270</v>
      </c>
      <c r="C2188" s="2" t="s">
        <v>84</v>
      </c>
      <c r="D2188" s="2" t="s">
        <v>18</v>
      </c>
      <c r="E2188" s="5" t="s">
        <v>708</v>
      </c>
      <c r="F2188" s="3" t="s">
        <v>709</v>
      </c>
      <c r="G2188" s="3" t="s">
        <v>1961</v>
      </c>
      <c r="H2188" s="2" t="s">
        <v>31</v>
      </c>
      <c r="I2188" s="2" t="s">
        <v>5271</v>
      </c>
      <c r="J2188" s="3" t="str">
        <f>HYPERLINK("https://www.boe.es/gazeta/dias/1830/09/28/pdfs/GMD-1830-117.pdf#page=4","Abrir facsímil")</f>
        <v>Abrir facsímil</v>
      </c>
      <c r="K2188" s="3" t="s">
        <v>33</v>
      </c>
    </row>
    <row r="2189" spans="1:11" ht="42" customHeight="1">
      <c r="A2189" s="2" t="s">
        <v>5272</v>
      </c>
      <c r="B2189" s="2" t="s">
        <v>5273</v>
      </c>
      <c r="C2189" s="2" t="s">
        <v>36</v>
      </c>
      <c r="D2189" s="2" t="s">
        <v>37</v>
      </c>
      <c r="E2189" s="5" t="s">
        <v>1622</v>
      </c>
      <c r="F2189" s="3" t="s">
        <v>1623</v>
      </c>
      <c r="G2189" s="3" t="s">
        <v>90</v>
      </c>
      <c r="H2189" s="2" t="s">
        <v>31</v>
      </c>
      <c r="I2189" s="2" t="s">
        <v>5274</v>
      </c>
      <c r="J2189" s="3" t="str">
        <f>HYPERLINK("https://www.boe.es/gazeta/dias/1830/12/18/pdfs/GMD-1830-154.pdf#page=4","Abrir facsímil")</f>
        <v>Abrir facsímil</v>
      </c>
      <c r="K2189" s="3" t="s">
        <v>33</v>
      </c>
    </row>
    <row r="2190" spans="1:11" ht="42" customHeight="1">
      <c r="A2190" s="2" t="s">
        <v>5275</v>
      </c>
      <c r="B2190" s="2" t="s">
        <v>5276</v>
      </c>
      <c r="C2190" s="2" t="s">
        <v>109</v>
      </c>
      <c r="D2190" s="2" t="s">
        <v>18</v>
      </c>
      <c r="E2190" s="5" t="s">
        <v>687</v>
      </c>
      <c r="F2190" s="3" t="s">
        <v>688</v>
      </c>
      <c r="G2190" s="3" t="s">
        <v>90</v>
      </c>
      <c r="H2190" s="2" t="s">
        <v>31</v>
      </c>
      <c r="I2190" s="2" t="s">
        <v>5277</v>
      </c>
      <c r="J2190" s="3" t="str">
        <f>HYPERLINK("https://www.boe.es/gazeta/dias/1830/06/10/pdfs/GMD-1830-70.pdf#page=4","Abrir facsímil")</f>
        <v>Abrir facsímil</v>
      </c>
      <c r="K2190" s="3" t="s">
        <v>33</v>
      </c>
    </row>
    <row r="2191" spans="1:11" ht="42" customHeight="1">
      <c r="A2191" s="2" t="s">
        <v>5278</v>
      </c>
      <c r="B2191" s="2" t="s">
        <v>5279</v>
      </c>
      <c r="C2191" s="2" t="s">
        <v>17</v>
      </c>
      <c r="D2191" s="2" t="s">
        <v>18</v>
      </c>
      <c r="E2191" s="5" t="s">
        <v>224</v>
      </c>
      <c r="F2191" s="3" t="s">
        <v>225</v>
      </c>
      <c r="G2191" s="3" t="s">
        <v>90</v>
      </c>
      <c r="H2191" s="2" t="s">
        <v>31</v>
      </c>
      <c r="I2191" s="2" t="s">
        <v>5280</v>
      </c>
      <c r="J2191" s="3" t="str">
        <f>HYPERLINK("https://www.boe.es/gazeta/dias/1830/03/04/pdfs/GMD-1830-27.pdf#page=4","Abrir facsímil")</f>
        <v>Abrir facsímil</v>
      </c>
      <c r="K2191" s="3" t="s">
        <v>33</v>
      </c>
    </row>
    <row r="2192" spans="1:11" ht="42" customHeight="1">
      <c r="A2192" s="2" t="s">
        <v>5281</v>
      </c>
      <c r="B2192" s="2" t="s">
        <v>5282</v>
      </c>
      <c r="C2192" s="2" t="s">
        <v>17</v>
      </c>
      <c r="D2192" s="2" t="s">
        <v>18</v>
      </c>
      <c r="E2192" s="5" t="s">
        <v>185</v>
      </c>
      <c r="F2192" s="3" t="s">
        <v>186</v>
      </c>
      <c r="G2192" s="3" t="s">
        <v>206</v>
      </c>
      <c r="H2192" s="2" t="s">
        <v>22</v>
      </c>
      <c r="I2192" s="2" t="s">
        <v>5283</v>
      </c>
      <c r="J2192" s="3" t="str">
        <f>HYPERLINK("https://www.boe.es/gazeta/dias/1830/01/12/pdfs/GMD-1830-5.pdf#page=4","Abrir facsímil")</f>
        <v>Abrir facsímil</v>
      </c>
      <c r="K2192" s="3" t="s">
        <v>24</v>
      </c>
    </row>
    <row r="2193" spans="1:11" ht="42" customHeight="1">
      <c r="A2193" s="2" t="s">
        <v>5284</v>
      </c>
      <c r="B2193" s="2" t="s">
        <v>5285</v>
      </c>
      <c r="C2193" s="2" t="s">
        <v>36</v>
      </c>
      <c r="D2193" s="2" t="s">
        <v>37</v>
      </c>
      <c r="E2193" s="5" t="s">
        <v>431</v>
      </c>
      <c r="F2193" s="3" t="s">
        <v>432</v>
      </c>
      <c r="G2193" s="3" t="s">
        <v>21</v>
      </c>
      <c r="H2193" s="2" t="s">
        <v>22</v>
      </c>
      <c r="I2193" s="2" t="s">
        <v>5286</v>
      </c>
      <c r="J2193" s="3" t="str">
        <f>HYPERLINK("https://www.boe.es/gazeta/dias/1830/06/24/pdfs/GMD-1830-76.pdf#page=3","Abrir facsímil")</f>
        <v>Abrir facsímil</v>
      </c>
      <c r="K2193" s="3" t="s">
        <v>24</v>
      </c>
    </row>
    <row r="2194" spans="1:11" ht="42" customHeight="1">
      <c r="A2194" s="2" t="s">
        <v>5287</v>
      </c>
      <c r="B2194" s="2" t="s">
        <v>5287</v>
      </c>
      <c r="C2194" s="2" t="s">
        <v>36</v>
      </c>
      <c r="D2194" s="2" t="s">
        <v>37</v>
      </c>
      <c r="E2194" s="5" t="s">
        <v>185</v>
      </c>
      <c r="F2194" s="3" t="s">
        <v>186</v>
      </c>
      <c r="G2194" s="3" t="s">
        <v>52</v>
      </c>
      <c r="H2194" s="2" t="s">
        <v>22</v>
      </c>
      <c r="I2194" s="2" t="s">
        <v>5288</v>
      </c>
      <c r="J2194" s="3" t="str">
        <f>HYPERLINK("https://www.boe.es/gazeta/dias/1830/01/12/pdfs/GMD-1830-5.pdf#page=1","Abrir facsímil")</f>
        <v>Abrir facsímil</v>
      </c>
      <c r="K2194" s="3" t="s">
        <v>24</v>
      </c>
    </row>
    <row r="2195" spans="1:11" ht="42" customHeight="1">
      <c r="A2195" s="2" t="s">
        <v>5289</v>
      </c>
      <c r="B2195" s="2" t="s">
        <v>5290</v>
      </c>
      <c r="C2195" s="2" t="s">
        <v>36</v>
      </c>
      <c r="D2195" s="2" t="s">
        <v>37</v>
      </c>
      <c r="E2195" s="5" t="s">
        <v>426</v>
      </c>
      <c r="F2195" s="3" t="s">
        <v>427</v>
      </c>
      <c r="G2195" s="3" t="s">
        <v>21</v>
      </c>
      <c r="H2195" s="2" t="s">
        <v>22</v>
      </c>
      <c r="I2195" s="2" t="s">
        <v>5291</v>
      </c>
      <c r="J2195" s="3" t="str">
        <f>HYPERLINK("https://www.boe.es/gazeta/dias/1830/10/21/pdfs/GMD-1830-127.pdf#page=3","Abrir facsímil")</f>
        <v>Abrir facsímil</v>
      </c>
      <c r="K2195" s="3" t="s">
        <v>24</v>
      </c>
    </row>
    <row r="2196" spans="1:11" ht="42" customHeight="1">
      <c r="A2196" s="2" t="s">
        <v>5292</v>
      </c>
      <c r="B2196" s="2" t="s">
        <v>5293</v>
      </c>
      <c r="C2196" s="2" t="s">
        <v>36</v>
      </c>
      <c r="D2196" s="2" t="s">
        <v>37</v>
      </c>
      <c r="E2196" s="5" t="s">
        <v>38</v>
      </c>
      <c r="F2196" s="3" t="s">
        <v>39</v>
      </c>
      <c r="G2196" s="3" t="s">
        <v>90</v>
      </c>
      <c r="H2196" s="2" t="s">
        <v>22</v>
      </c>
      <c r="I2196" s="2" t="s">
        <v>5294</v>
      </c>
      <c r="J2196" s="3" t="str">
        <f>HYPERLINK("https://www.boe.es/gazeta/dias/1830/06/17/pdfs/GMD-1830-73.pdf#page=4","Abrir facsímil")</f>
        <v>Abrir facsímil</v>
      </c>
      <c r="K2196" s="3" t="s">
        <v>24</v>
      </c>
    </row>
    <row r="2197" spans="1:11" ht="42" customHeight="1">
      <c r="A2197" s="2" t="s">
        <v>5295</v>
      </c>
      <c r="B2197" s="2" t="s">
        <v>5295</v>
      </c>
      <c r="C2197" s="2" t="s">
        <v>55</v>
      </c>
      <c r="D2197" s="2" t="s">
        <v>18</v>
      </c>
      <c r="E2197" s="5" t="s">
        <v>370</v>
      </c>
      <c r="F2197" s="3" t="s">
        <v>371</v>
      </c>
      <c r="G2197" s="3" t="s">
        <v>30</v>
      </c>
      <c r="H2197" s="2" t="s">
        <v>22</v>
      </c>
      <c r="I2197" s="2" t="s">
        <v>5296</v>
      </c>
      <c r="J2197" s="3" t="str">
        <f>HYPERLINK("https://www.boe.es/gazeta/dias/1830/10/14/pdfs/GMD-1830-124.pdf#page=2","Abrir facsímil")</f>
        <v>Abrir facsímil</v>
      </c>
      <c r="K2197" s="3" t="s">
        <v>24</v>
      </c>
    </row>
    <row r="2198" spans="1:11" ht="42" customHeight="1">
      <c r="A2198" s="2" t="s">
        <v>5297</v>
      </c>
      <c r="B2198" s="2" t="s">
        <v>5298</v>
      </c>
      <c r="C2198" s="2" t="s">
        <v>36</v>
      </c>
      <c r="D2198" s="2" t="s">
        <v>37</v>
      </c>
      <c r="E2198" s="5" t="s">
        <v>185</v>
      </c>
      <c r="F2198" s="3" t="s">
        <v>186</v>
      </c>
      <c r="G2198" s="3" t="s">
        <v>187</v>
      </c>
      <c r="H2198" s="2" t="s">
        <v>22</v>
      </c>
      <c r="I2198" s="2" t="s">
        <v>5299</v>
      </c>
      <c r="J2198" s="3" t="str">
        <f>HYPERLINK("https://www.boe.es/gazeta/dias/1830/01/12/pdfs/GMD-1830-5.pdf#page=3","Abrir facsímil")</f>
        <v>Abrir facsímil</v>
      </c>
      <c r="K2198" s="3" t="s">
        <v>24</v>
      </c>
    </row>
    <row r="2199" spans="1:11" ht="42" customHeight="1">
      <c r="A2199" s="2" t="s">
        <v>5300</v>
      </c>
      <c r="B2199" s="2" t="s">
        <v>5301</v>
      </c>
      <c r="C2199" s="2" t="s">
        <v>36</v>
      </c>
      <c r="D2199" s="2" t="s">
        <v>37</v>
      </c>
      <c r="E2199" s="5" t="s">
        <v>343</v>
      </c>
      <c r="F2199" s="3" t="s">
        <v>344</v>
      </c>
      <c r="G2199" s="3" t="s">
        <v>21</v>
      </c>
      <c r="H2199" s="2" t="s">
        <v>22</v>
      </c>
      <c r="I2199" s="2" t="s">
        <v>5302</v>
      </c>
      <c r="J2199" s="3" t="str">
        <f>HYPERLINK("https://www.boe.es/gazeta/dias/1830/07/20/pdfs/GMD-1830-87.pdf#page=3","Abrir facsímil")</f>
        <v>Abrir facsímil</v>
      </c>
      <c r="K2199" s="3" t="s">
        <v>24</v>
      </c>
    </row>
    <row r="2200" spans="1:11" ht="42" customHeight="1">
      <c r="A2200" s="2" t="s">
        <v>5303</v>
      </c>
      <c r="B2200" s="2" t="s">
        <v>5304</v>
      </c>
      <c r="C2200" s="2" t="s">
        <v>68</v>
      </c>
      <c r="D2200" s="2" t="s">
        <v>18</v>
      </c>
      <c r="E2200" s="5" t="s">
        <v>989</v>
      </c>
      <c r="F2200" s="3" t="s">
        <v>990</v>
      </c>
      <c r="G2200" s="3" t="s">
        <v>30</v>
      </c>
      <c r="H2200" s="2" t="s">
        <v>22</v>
      </c>
      <c r="I2200" s="2" t="s">
        <v>5305</v>
      </c>
      <c r="J2200" s="3" t="str">
        <f>HYPERLINK("https://www.boe.es/gazeta/dias/1830/10/26/pdfs/GMD-1830-129.pdf#page=2","Abrir facsímil")</f>
        <v>Abrir facsímil</v>
      </c>
      <c r="K2200" s="3" t="s">
        <v>24</v>
      </c>
    </row>
    <row r="2201" spans="1:11" ht="42" customHeight="1">
      <c r="A2201" s="2" t="s">
        <v>5306</v>
      </c>
      <c r="B2201" s="2" t="s">
        <v>5307</v>
      </c>
      <c r="C2201" s="2" t="s">
        <v>109</v>
      </c>
      <c r="D2201" s="2" t="s">
        <v>18</v>
      </c>
      <c r="E2201" s="5" t="s">
        <v>1892</v>
      </c>
      <c r="F2201" s="3" t="s">
        <v>1893</v>
      </c>
      <c r="G2201" s="3" t="s">
        <v>2539</v>
      </c>
      <c r="H2201" s="2" t="s">
        <v>31</v>
      </c>
      <c r="I2201" s="2" t="s">
        <v>5308</v>
      </c>
      <c r="J2201" s="3" t="str">
        <f>HYPERLINK("https://www.boe.es/gazeta/dias/1830/03/11/pdfs/GMD-1830-30.pdf#page=4","Abrir facsímil")</f>
        <v>Abrir facsímil</v>
      </c>
      <c r="K2201" s="3" t="s">
        <v>33</v>
      </c>
    </row>
    <row r="2202" spans="1:11" ht="42" customHeight="1">
      <c r="A2202" s="2" t="s">
        <v>5309</v>
      </c>
      <c r="B2202" s="2" t="s">
        <v>5310</v>
      </c>
      <c r="C2202" s="2" t="s">
        <v>17</v>
      </c>
      <c r="D2202" s="2" t="s">
        <v>18</v>
      </c>
      <c r="E2202" s="5" t="s">
        <v>524</v>
      </c>
      <c r="F2202" s="3" t="s">
        <v>525</v>
      </c>
      <c r="G2202" s="3" t="s">
        <v>90</v>
      </c>
      <c r="H2202" s="2" t="s">
        <v>22</v>
      </c>
      <c r="I2202" s="2" t="s">
        <v>5311</v>
      </c>
      <c r="J2202" s="3" t="str">
        <f>HYPERLINK("https://www.boe.es/gazeta/dias/1830/05/06/pdfs/GMD-1830-54.pdf#page=4","Abrir facsímil")</f>
        <v>Abrir facsímil</v>
      </c>
      <c r="K2202" s="3" t="s">
        <v>24</v>
      </c>
    </row>
    <row r="2203" spans="1:11" ht="42" customHeight="1">
      <c r="A2203" s="2" t="s">
        <v>5312</v>
      </c>
      <c r="B2203" s="2" t="s">
        <v>5312</v>
      </c>
      <c r="C2203" s="2" t="s">
        <v>17</v>
      </c>
      <c r="D2203" s="2" t="s">
        <v>18</v>
      </c>
      <c r="E2203" s="5" t="s">
        <v>648</v>
      </c>
      <c r="F2203" s="3" t="s">
        <v>649</v>
      </c>
      <c r="G2203" s="3" t="s">
        <v>90</v>
      </c>
      <c r="H2203" s="2" t="s">
        <v>22</v>
      </c>
      <c r="I2203" s="2" t="s">
        <v>5313</v>
      </c>
      <c r="J2203" s="3" t="str">
        <f>HYPERLINK("https://www.boe.es/gazeta/dias/1830/09/11/pdfs/GMD-1830-110.pdf#page=4","Abrir facsímil")</f>
        <v>Abrir facsímil</v>
      </c>
      <c r="K2203" s="3" t="s">
        <v>24</v>
      </c>
    </row>
    <row r="2204" spans="1:11" ht="42" customHeight="1">
      <c r="A2204" s="2" t="s">
        <v>5314</v>
      </c>
      <c r="B2204" s="2" t="s">
        <v>5315</v>
      </c>
      <c r="C2204" s="2" t="s">
        <v>36</v>
      </c>
      <c r="D2204" s="2" t="s">
        <v>37</v>
      </c>
      <c r="E2204" s="5" t="s">
        <v>64</v>
      </c>
      <c r="F2204" s="3" t="s">
        <v>65</v>
      </c>
      <c r="G2204" s="3" t="s">
        <v>90</v>
      </c>
      <c r="H2204" s="2" t="s">
        <v>22</v>
      </c>
      <c r="I2204" s="2" t="s">
        <v>5316</v>
      </c>
      <c r="J2204" s="3" t="str">
        <f>HYPERLINK("https://www.boe.es/gazeta/dias/1830/12/09/pdfs/GMD-1830-150.pdf#page=4","Abrir facsímil")</f>
        <v>Abrir facsímil</v>
      </c>
      <c r="K2204" s="3" t="s">
        <v>24</v>
      </c>
    </row>
    <row r="2205" spans="1:11" ht="42" customHeight="1">
      <c r="A2205" s="2" t="s">
        <v>5317</v>
      </c>
      <c r="B2205" s="2" t="s">
        <v>5318</v>
      </c>
      <c r="C2205" s="2" t="s">
        <v>109</v>
      </c>
      <c r="D2205" s="2" t="s">
        <v>18</v>
      </c>
      <c r="E2205" s="5" t="s">
        <v>524</v>
      </c>
      <c r="F2205" s="3" t="s">
        <v>525</v>
      </c>
      <c r="G2205" s="3" t="s">
        <v>21</v>
      </c>
      <c r="H2205" s="2" t="s">
        <v>22</v>
      </c>
      <c r="I2205" s="2" t="s">
        <v>5319</v>
      </c>
      <c r="J2205" s="3" t="str">
        <f>HYPERLINK("https://www.boe.es/gazeta/dias/1830/05/06/pdfs/GMD-1830-54.pdf#page=3","Abrir facsímil")</f>
        <v>Abrir facsímil</v>
      </c>
      <c r="K2205" s="3" t="s">
        <v>24</v>
      </c>
    </row>
    <row r="2206" spans="1:11" ht="42" customHeight="1">
      <c r="A2206" s="2" t="s">
        <v>5320</v>
      </c>
      <c r="B2206" s="2" t="s">
        <v>5321</v>
      </c>
      <c r="C2206" s="2" t="s">
        <v>36</v>
      </c>
      <c r="D2206" s="2" t="s">
        <v>37</v>
      </c>
      <c r="E2206" s="5" t="s">
        <v>807</v>
      </c>
      <c r="F2206" s="3" t="s">
        <v>808</v>
      </c>
      <c r="G2206" s="3" t="s">
        <v>21</v>
      </c>
      <c r="H2206" s="2" t="s">
        <v>22</v>
      </c>
      <c r="I2206" s="2" t="s">
        <v>5322</v>
      </c>
      <c r="J2206" s="3" t="str">
        <f>HYPERLINK("https://www.boe.es/gazeta/dias/1830/02/18/pdfs/GMD-1830-21.pdf#page=3","Abrir facsímil")</f>
        <v>Abrir facsímil</v>
      </c>
      <c r="K2206" s="3" t="s">
        <v>24</v>
      </c>
    </row>
    <row r="2207" spans="1:11" ht="42" customHeight="1">
      <c r="A2207" s="2" t="s">
        <v>5323</v>
      </c>
      <c r="B2207" s="2" t="s">
        <v>5324</v>
      </c>
      <c r="C2207" s="2" t="s">
        <v>17</v>
      </c>
      <c r="D2207" s="2" t="s">
        <v>18</v>
      </c>
      <c r="E2207" s="5" t="s">
        <v>320</v>
      </c>
      <c r="F2207" s="3" t="s">
        <v>321</v>
      </c>
      <c r="G2207" s="3" t="s">
        <v>21</v>
      </c>
      <c r="H2207" s="2" t="s">
        <v>22</v>
      </c>
      <c r="I2207" s="2" t="s">
        <v>5325</v>
      </c>
      <c r="J2207" s="3" t="str">
        <f>HYPERLINK("https://www.boe.es/gazeta/dias/1830/03/09/pdfs/GMD-1830-29.pdf#page=3","Abrir facsímil")</f>
        <v>Abrir facsímil</v>
      </c>
      <c r="K2207" s="3" t="s">
        <v>24</v>
      </c>
    </row>
    <row r="2208" spans="1:11" ht="42" customHeight="1">
      <c r="A2208" s="2" t="s">
        <v>5323</v>
      </c>
      <c r="B2208" s="2" t="s">
        <v>5324</v>
      </c>
      <c r="C2208" s="2" t="s">
        <v>68</v>
      </c>
      <c r="D2208" s="2" t="s">
        <v>18</v>
      </c>
      <c r="E2208" s="5" t="s">
        <v>333</v>
      </c>
      <c r="F2208" s="3" t="s">
        <v>334</v>
      </c>
      <c r="G2208" s="3" t="s">
        <v>30</v>
      </c>
      <c r="H2208" s="2" t="s">
        <v>22</v>
      </c>
      <c r="I2208" s="2" t="s">
        <v>5326</v>
      </c>
      <c r="J2208" s="3" t="str">
        <f>HYPERLINK("https://www.boe.es/gazeta/dias/1830/06/08/pdfs/GMD-1830-69.pdf#page=2","Abrir facsímil")</f>
        <v>Abrir facsímil</v>
      </c>
      <c r="K2208" s="3" t="s">
        <v>24</v>
      </c>
    </row>
    <row r="2209" spans="1:11" ht="42" customHeight="1">
      <c r="A2209" s="2" t="s">
        <v>5327</v>
      </c>
      <c r="B2209" s="2" t="s">
        <v>5328</v>
      </c>
      <c r="C2209" s="2" t="s">
        <v>68</v>
      </c>
      <c r="D2209" s="2" t="s">
        <v>18</v>
      </c>
      <c r="E2209" s="5" t="s">
        <v>879</v>
      </c>
      <c r="F2209" s="3" t="s">
        <v>880</v>
      </c>
      <c r="G2209" s="3" t="s">
        <v>21</v>
      </c>
      <c r="H2209" s="2" t="s">
        <v>22</v>
      </c>
      <c r="I2209" s="2" t="s">
        <v>5329</v>
      </c>
      <c r="J2209" s="3" t="str">
        <f>HYPERLINK("https://www.boe.es/gazeta/dias/1830/05/15/pdfs/GMD-1830-59.pdf#page=3","Abrir facsímil")</f>
        <v>Abrir facsímil</v>
      </c>
      <c r="K2209" s="3" t="s">
        <v>24</v>
      </c>
    </row>
    <row r="2210" spans="1:11" ht="42" customHeight="1">
      <c r="A2210" s="2" t="s">
        <v>5330</v>
      </c>
      <c r="B2210" s="2" t="s">
        <v>5331</v>
      </c>
      <c r="C2210" s="2" t="s">
        <v>17</v>
      </c>
      <c r="D2210" s="2" t="s">
        <v>18</v>
      </c>
      <c r="E2210" s="5" t="s">
        <v>396</v>
      </c>
      <c r="F2210" s="3" t="s">
        <v>397</v>
      </c>
      <c r="G2210" s="3" t="s">
        <v>21</v>
      </c>
      <c r="H2210" s="2" t="s">
        <v>22</v>
      </c>
      <c r="I2210" s="2" t="s">
        <v>5332</v>
      </c>
      <c r="J2210" s="3" t="str">
        <f>HYPERLINK("https://www.boe.es/gazeta/dias/1830/12/14/pdfs/GMD-1830-152.pdf#page=3","Abrir facsímil")</f>
        <v>Abrir facsímil</v>
      </c>
      <c r="K2210" s="3" t="s">
        <v>24</v>
      </c>
    </row>
    <row r="2211" spans="1:11" ht="42" customHeight="1">
      <c r="A2211" s="2" t="s">
        <v>5333</v>
      </c>
      <c r="B2211" s="2" t="s">
        <v>5333</v>
      </c>
      <c r="C2211" s="2" t="s">
        <v>36</v>
      </c>
      <c r="D2211" s="2" t="s">
        <v>37</v>
      </c>
      <c r="E2211" s="5" t="s">
        <v>999</v>
      </c>
      <c r="F2211" s="3" t="s">
        <v>1000</v>
      </c>
      <c r="G2211" s="3" t="s">
        <v>30</v>
      </c>
      <c r="H2211" s="2" t="s">
        <v>22</v>
      </c>
      <c r="I2211" s="2" t="s">
        <v>5334</v>
      </c>
      <c r="J2211" s="3" t="str">
        <f>HYPERLINK("https://www.boe.es/gazeta/dias/1830/11/02/pdfs/GMD-1830-133.pdf#page=2","Abrir facsímil")</f>
        <v>Abrir facsímil</v>
      </c>
      <c r="K2211" s="3" t="s">
        <v>24</v>
      </c>
    </row>
    <row r="2212" spans="1:11" ht="42" customHeight="1">
      <c r="A2212" s="2" t="s">
        <v>5335</v>
      </c>
      <c r="B2212" s="2" t="s">
        <v>5336</v>
      </c>
      <c r="C2212" s="2" t="s">
        <v>43</v>
      </c>
      <c r="D2212" s="2" t="s">
        <v>44</v>
      </c>
      <c r="E2212" s="5" t="s">
        <v>566</v>
      </c>
      <c r="F2212" s="3" t="s">
        <v>567</v>
      </c>
      <c r="G2212" s="3" t="s">
        <v>90</v>
      </c>
      <c r="H2212" s="2" t="s">
        <v>22</v>
      </c>
      <c r="I2212" s="2" t="s">
        <v>5337</v>
      </c>
      <c r="J2212" s="3" t="str">
        <f>HYPERLINK("https://www.boe.es/gazeta/dias/1830/09/07/pdfs/GMD-1830-108.pdf#page=4","Abrir facsímil")</f>
        <v>Abrir facsímil</v>
      </c>
      <c r="K2212" s="3" t="s">
        <v>24</v>
      </c>
    </row>
    <row r="2213" spans="1:11" ht="42" customHeight="1">
      <c r="A2213" s="2" t="s">
        <v>5338</v>
      </c>
      <c r="B2213" s="2" t="s">
        <v>5339</v>
      </c>
      <c r="C2213" s="2" t="s">
        <v>36</v>
      </c>
      <c r="D2213" s="2" t="s">
        <v>37</v>
      </c>
      <c r="E2213" s="5" t="s">
        <v>333</v>
      </c>
      <c r="F2213" s="3" t="s">
        <v>334</v>
      </c>
      <c r="G2213" s="3" t="s">
        <v>335</v>
      </c>
      <c r="H2213" s="2" t="s">
        <v>22</v>
      </c>
      <c r="I2213" s="2" t="s">
        <v>5340</v>
      </c>
      <c r="J2213" s="3" t="str">
        <f>HYPERLINK("https://www.boe.es/gazeta/dias/1830/06/08/pdfs/GMD-1830-69.pdf#page=4","Abrir facsímil")</f>
        <v>Abrir facsímil</v>
      </c>
      <c r="K2213" s="3" t="s">
        <v>24</v>
      </c>
    </row>
    <row r="2214" spans="1:11" ht="42" customHeight="1">
      <c r="A2214" s="2" t="s">
        <v>5341</v>
      </c>
      <c r="B2214" s="2" t="s">
        <v>5342</v>
      </c>
      <c r="C2214" s="2" t="s">
        <v>43</v>
      </c>
      <c r="D2214" s="2" t="s">
        <v>44</v>
      </c>
      <c r="E2214" s="5" t="s">
        <v>879</v>
      </c>
      <c r="F2214" s="3" t="s">
        <v>880</v>
      </c>
      <c r="G2214" s="3" t="s">
        <v>21</v>
      </c>
      <c r="H2214" s="2" t="s">
        <v>31</v>
      </c>
      <c r="I2214" s="2" t="s">
        <v>5343</v>
      </c>
      <c r="J2214" s="3" t="str">
        <f>HYPERLINK("https://www.boe.es/gazeta/dias/1830/05/15/pdfs/GMD-1830-59.pdf#page=3","Abrir facsímil")</f>
        <v>Abrir facsímil</v>
      </c>
      <c r="K2214" s="3" t="s">
        <v>33</v>
      </c>
    </row>
    <row r="2215" spans="1:11" ht="42" customHeight="1">
      <c r="A2215" s="2" t="s">
        <v>5344</v>
      </c>
      <c r="B2215" s="2" t="s">
        <v>5345</v>
      </c>
      <c r="C2215" s="2" t="s">
        <v>36</v>
      </c>
      <c r="D2215" s="2" t="s">
        <v>37</v>
      </c>
      <c r="E2215" s="5" t="s">
        <v>383</v>
      </c>
      <c r="F2215" s="3" t="s">
        <v>384</v>
      </c>
      <c r="G2215" s="3" t="s">
        <v>90</v>
      </c>
      <c r="H2215" s="2" t="s">
        <v>22</v>
      </c>
      <c r="I2215" s="2" t="s">
        <v>5346</v>
      </c>
      <c r="J2215" s="3" t="str">
        <f>HYPERLINK("https://www.boe.es/gazeta/dias/1830/06/12/pdfs/GMD-1830-71.pdf#page=4","Abrir facsímil")</f>
        <v>Abrir facsímil</v>
      </c>
      <c r="K2215" s="3" t="s">
        <v>24</v>
      </c>
    </row>
    <row r="2216" spans="1:11" ht="42" customHeight="1">
      <c r="A2216" s="2" t="s">
        <v>5344</v>
      </c>
      <c r="B2216" s="2" t="s">
        <v>5345</v>
      </c>
      <c r="C2216" s="2" t="s">
        <v>36</v>
      </c>
      <c r="D2216" s="2" t="s">
        <v>37</v>
      </c>
      <c r="E2216" s="5" t="s">
        <v>431</v>
      </c>
      <c r="F2216" s="3" t="s">
        <v>432</v>
      </c>
      <c r="G2216" s="3" t="s">
        <v>21</v>
      </c>
      <c r="H2216" s="2" t="s">
        <v>22</v>
      </c>
      <c r="I2216" s="2" t="s">
        <v>5347</v>
      </c>
      <c r="J2216" s="3" t="str">
        <f>HYPERLINK("https://www.boe.es/gazeta/dias/1830/06/24/pdfs/GMD-1830-76.pdf#page=3","Abrir facsímil")</f>
        <v>Abrir facsímil</v>
      </c>
      <c r="K2216" s="3" t="s">
        <v>24</v>
      </c>
    </row>
    <row r="2217" spans="1:11" ht="42" customHeight="1">
      <c r="A2217" s="2" t="s">
        <v>5348</v>
      </c>
      <c r="B2217" s="2" t="s">
        <v>5349</v>
      </c>
      <c r="C2217" s="2" t="s">
        <v>17</v>
      </c>
      <c r="D2217" s="2" t="s">
        <v>18</v>
      </c>
      <c r="E2217" s="5" t="s">
        <v>185</v>
      </c>
      <c r="F2217" s="3" t="s">
        <v>186</v>
      </c>
      <c r="G2217" s="3" t="s">
        <v>187</v>
      </c>
      <c r="H2217" s="2" t="s">
        <v>22</v>
      </c>
      <c r="I2217" s="2" t="s">
        <v>5350</v>
      </c>
      <c r="J2217" s="3" t="str">
        <f>HYPERLINK("https://www.boe.es/gazeta/dias/1830/01/12/pdfs/GMD-1830-5.pdf#page=3","Abrir facsímil")</f>
        <v>Abrir facsímil</v>
      </c>
      <c r="K2217" s="3" t="s">
        <v>24</v>
      </c>
    </row>
    <row r="2218" spans="1:11" ht="42" customHeight="1">
      <c r="A2218" s="2" t="s">
        <v>5351</v>
      </c>
      <c r="B2218" s="2" t="s">
        <v>5352</v>
      </c>
      <c r="C2218" s="2" t="s">
        <v>36</v>
      </c>
      <c r="D2218" s="2" t="s">
        <v>37</v>
      </c>
      <c r="E2218" s="5" t="s">
        <v>648</v>
      </c>
      <c r="F2218" s="3" t="s">
        <v>649</v>
      </c>
      <c r="G2218" s="3" t="s">
        <v>21</v>
      </c>
      <c r="H2218" s="2" t="s">
        <v>22</v>
      </c>
      <c r="I2218" s="2" t="s">
        <v>5353</v>
      </c>
      <c r="J2218" s="3" t="str">
        <f>HYPERLINK("https://www.boe.es/gazeta/dias/1830/09/11/pdfs/GMD-1830-110.pdf#page=3","Abrir facsímil")</f>
        <v>Abrir facsímil</v>
      </c>
      <c r="K2218" s="3" t="s">
        <v>24</v>
      </c>
    </row>
    <row r="2219" spans="1:11" ht="42" customHeight="1">
      <c r="A2219" s="2" t="s">
        <v>5354</v>
      </c>
      <c r="B2219" s="2" t="s">
        <v>5355</v>
      </c>
      <c r="C2219" s="2" t="s">
        <v>109</v>
      </c>
      <c r="D2219" s="2" t="s">
        <v>18</v>
      </c>
      <c r="E2219" s="5" t="s">
        <v>161</v>
      </c>
      <c r="F2219" s="3" t="s">
        <v>162</v>
      </c>
      <c r="G2219" s="3" t="s">
        <v>21</v>
      </c>
      <c r="H2219" s="2" t="s">
        <v>22</v>
      </c>
      <c r="I2219" s="2" t="s">
        <v>5356</v>
      </c>
      <c r="J2219" s="3" t="str">
        <f>HYPERLINK("https://www.boe.es/gazeta/dias/1830/09/04/pdfs/GMD-1830-107.pdf#page=3","Abrir facsímil")</f>
        <v>Abrir facsímil</v>
      </c>
      <c r="K2219" s="3" t="s">
        <v>24</v>
      </c>
    </row>
    <row r="2220" spans="1:11" ht="42" customHeight="1">
      <c r="A2220" s="2" t="s">
        <v>5357</v>
      </c>
      <c r="B2220" s="2" t="s">
        <v>5358</v>
      </c>
      <c r="C2220" s="2" t="s">
        <v>43</v>
      </c>
      <c r="D2220" s="2" t="s">
        <v>44</v>
      </c>
      <c r="E2220" s="5" t="s">
        <v>811</v>
      </c>
      <c r="F2220" s="3" t="s">
        <v>812</v>
      </c>
      <c r="G2220" s="3" t="s">
        <v>52</v>
      </c>
      <c r="H2220" s="2" t="s">
        <v>22</v>
      </c>
      <c r="I2220" s="2" t="s">
        <v>5359</v>
      </c>
      <c r="J2220" s="3" t="str">
        <f>HYPERLINK("https://www.boe.es/gazeta/dias/1830/11/09/pdfs/GMD-1830-136.pdf#page=1","Abrir facsímil")</f>
        <v>Abrir facsímil</v>
      </c>
      <c r="K2220" s="3" t="s">
        <v>24</v>
      </c>
    </row>
    <row r="2221" spans="1:11" ht="42" customHeight="1">
      <c r="A2221" s="2" t="s">
        <v>5360</v>
      </c>
      <c r="B2221" s="2" t="s">
        <v>5360</v>
      </c>
      <c r="C2221" s="2" t="s">
        <v>36</v>
      </c>
      <c r="D2221" s="2" t="s">
        <v>37</v>
      </c>
      <c r="E2221" s="5" t="s">
        <v>60</v>
      </c>
      <c r="F2221" s="3" t="s">
        <v>61</v>
      </c>
      <c r="G2221" s="3" t="s">
        <v>30</v>
      </c>
      <c r="H2221" s="2" t="s">
        <v>22</v>
      </c>
      <c r="I2221" s="2" t="s">
        <v>5361</v>
      </c>
      <c r="J2221" s="3" t="str">
        <f>HYPERLINK("https://www.boe.es/gazeta/dias/1830/02/27/pdfs/GMD-1830-25.pdf#page=2","Abrir facsímil")</f>
        <v>Abrir facsímil</v>
      </c>
      <c r="K2221" s="3" t="s">
        <v>24</v>
      </c>
    </row>
    <row r="2222" spans="1:11" ht="42" customHeight="1">
      <c r="A2222" s="2" t="s">
        <v>5362</v>
      </c>
      <c r="B2222" s="2" t="s">
        <v>5363</v>
      </c>
      <c r="C2222" s="2" t="s">
        <v>43</v>
      </c>
      <c r="D2222" s="2" t="s">
        <v>44</v>
      </c>
      <c r="E2222" s="5" t="s">
        <v>38</v>
      </c>
      <c r="F2222" s="3" t="s">
        <v>39</v>
      </c>
      <c r="G2222" s="3" t="s">
        <v>21</v>
      </c>
      <c r="H2222" s="2" t="s">
        <v>22</v>
      </c>
      <c r="I2222" s="2" t="s">
        <v>5364</v>
      </c>
      <c r="J2222" s="3" t="str">
        <f>HYPERLINK("https://www.boe.es/gazeta/dias/1830/06/17/pdfs/GMD-1830-73.pdf#page=3","Abrir facsímil")</f>
        <v>Abrir facsímil</v>
      </c>
      <c r="K2222" s="3" t="s">
        <v>24</v>
      </c>
    </row>
    <row r="2223" spans="1:11" ht="42" customHeight="1">
      <c r="A2223" s="2" t="s">
        <v>5365</v>
      </c>
      <c r="B2223" s="2" t="s">
        <v>5365</v>
      </c>
      <c r="C2223" s="2" t="s">
        <v>55</v>
      </c>
      <c r="D2223" s="2" t="s">
        <v>18</v>
      </c>
      <c r="E2223" s="5" t="s">
        <v>499</v>
      </c>
      <c r="F2223" s="3" t="s">
        <v>500</v>
      </c>
      <c r="G2223" s="3" t="s">
        <v>30</v>
      </c>
      <c r="H2223" s="2" t="s">
        <v>22</v>
      </c>
      <c r="I2223" s="2" t="s">
        <v>5366</v>
      </c>
      <c r="J2223" s="3" t="str">
        <f>HYPERLINK("https://www.boe.es/gazeta/dias/1830/04/03/pdfs/GMD-1830-40.pdf#page=2","Abrir facsímil")</f>
        <v>Abrir facsímil</v>
      </c>
      <c r="K2223" s="3" t="s">
        <v>24</v>
      </c>
    </row>
    <row r="2224" spans="1:11" ht="42" customHeight="1">
      <c r="A2224" s="2" t="s">
        <v>5365</v>
      </c>
      <c r="B2224" s="2" t="s">
        <v>5365</v>
      </c>
      <c r="C2224" s="2" t="s">
        <v>17</v>
      </c>
      <c r="D2224" s="2" t="s">
        <v>18</v>
      </c>
      <c r="E2224" s="5" t="s">
        <v>436</v>
      </c>
      <c r="F2224" s="3" t="s">
        <v>437</v>
      </c>
      <c r="G2224" s="3" t="s">
        <v>30</v>
      </c>
      <c r="H2224" s="2" t="s">
        <v>22</v>
      </c>
      <c r="I2224" s="2" t="s">
        <v>5367</v>
      </c>
      <c r="J2224" s="3" t="str">
        <f>HYPERLINK("https://www.boe.es/gazeta/dias/1830/04/06/pdfs/GMD-1830-41.pdf#page=2","Abrir facsímil")</f>
        <v>Abrir facsímil</v>
      </c>
      <c r="K2224" s="3" t="s">
        <v>24</v>
      </c>
    </row>
    <row r="2225" spans="1:11" ht="42" customHeight="1">
      <c r="A2225" s="2" t="s">
        <v>5368</v>
      </c>
      <c r="B2225" s="2" t="s">
        <v>5369</v>
      </c>
      <c r="C2225" s="2" t="s">
        <v>55</v>
      </c>
      <c r="D2225" s="2" t="s">
        <v>18</v>
      </c>
      <c r="E2225" s="5" t="s">
        <v>499</v>
      </c>
      <c r="F2225" s="3" t="s">
        <v>500</v>
      </c>
      <c r="G2225" s="3" t="s">
        <v>21</v>
      </c>
      <c r="H2225" s="2" t="s">
        <v>22</v>
      </c>
      <c r="I2225" s="2" t="s">
        <v>5370</v>
      </c>
      <c r="J2225" s="3" t="str">
        <f>HYPERLINK("https://www.boe.es/gazeta/dias/1830/04/03/pdfs/GMD-1830-40.pdf#page=3","Abrir facsímil")</f>
        <v>Abrir facsímil</v>
      </c>
      <c r="K2225" s="3" t="s">
        <v>24</v>
      </c>
    </row>
    <row r="2226" spans="1:11" ht="42" customHeight="1">
      <c r="A2226" s="2" t="s">
        <v>5371</v>
      </c>
      <c r="B2226" s="2" t="s">
        <v>5372</v>
      </c>
      <c r="C2226" s="2" t="s">
        <v>27</v>
      </c>
      <c r="D2226" s="2" t="s">
        <v>18</v>
      </c>
      <c r="E2226" s="5" t="s">
        <v>309</v>
      </c>
      <c r="F2226" s="3" t="s">
        <v>310</v>
      </c>
      <c r="G2226" s="3" t="s">
        <v>311</v>
      </c>
      <c r="H2226" s="2" t="s">
        <v>22</v>
      </c>
      <c r="I2226" s="2" t="s">
        <v>5373</v>
      </c>
      <c r="J2226" s="3" t="str">
        <f>HYPERLINK("https://www.boe.es/gazeta/dias/1830/01/28/pdfs/GMD-1830-12.pdf#page=8","Abrir facsímil")</f>
        <v>Abrir facsímil</v>
      </c>
      <c r="K2226" s="3" t="s">
        <v>24</v>
      </c>
    </row>
    <row r="2227" spans="1:11" ht="42" customHeight="1">
      <c r="A2227" s="2" t="s">
        <v>5374</v>
      </c>
      <c r="B2227" s="2" t="s">
        <v>5375</v>
      </c>
      <c r="C2227" s="2" t="s">
        <v>17</v>
      </c>
      <c r="D2227" s="2" t="s">
        <v>18</v>
      </c>
      <c r="E2227" s="5" t="s">
        <v>191</v>
      </c>
      <c r="F2227" s="3" t="s">
        <v>192</v>
      </c>
      <c r="G2227" s="3" t="s">
        <v>30</v>
      </c>
      <c r="H2227" s="2" t="s">
        <v>22</v>
      </c>
      <c r="I2227" s="2" t="s">
        <v>5376</v>
      </c>
      <c r="J2227" s="3" t="str">
        <f>HYPERLINK("https://www.boe.es/gazeta/dias/1830/01/21/pdfs/GMD-1830-9.pdf#page=2","Abrir facsímil")</f>
        <v>Abrir facsímil</v>
      </c>
      <c r="K2227" s="3" t="s">
        <v>24</v>
      </c>
    </row>
    <row r="2228" spans="1:11" ht="42" customHeight="1">
      <c r="A2228" s="2" t="s">
        <v>5377</v>
      </c>
      <c r="B2228" s="2" t="s">
        <v>5378</v>
      </c>
      <c r="C2228" s="2" t="s">
        <v>109</v>
      </c>
      <c r="D2228" s="2" t="s">
        <v>18</v>
      </c>
      <c r="E2228" s="5" t="s">
        <v>2010</v>
      </c>
      <c r="F2228" s="3" t="s">
        <v>2011</v>
      </c>
      <c r="G2228" s="3" t="s">
        <v>52</v>
      </c>
      <c r="H2228" s="2" t="s">
        <v>22</v>
      </c>
      <c r="I2228" s="2" t="s">
        <v>5379</v>
      </c>
      <c r="J2228" s="3" t="str">
        <f>HYPERLINK("https://www.boe.es/gazeta/dias/1830/04/22/pdfs/GMD-1830-48.pdf#page=1","Abrir facsímil")</f>
        <v>Abrir facsímil</v>
      </c>
      <c r="K2228" s="3" t="s">
        <v>24</v>
      </c>
    </row>
    <row r="2229" spans="1:11" ht="42" customHeight="1">
      <c r="A2229" s="2" t="s">
        <v>5380</v>
      </c>
      <c r="B2229" s="2" t="s">
        <v>5381</v>
      </c>
      <c r="C2229" s="2" t="s">
        <v>43</v>
      </c>
      <c r="D2229" s="2" t="s">
        <v>44</v>
      </c>
      <c r="E2229" s="5" t="s">
        <v>219</v>
      </c>
      <c r="F2229" s="3" t="s">
        <v>220</v>
      </c>
      <c r="G2229" s="3" t="s">
        <v>30</v>
      </c>
      <c r="H2229" s="2" t="s">
        <v>22</v>
      </c>
      <c r="I2229" s="2" t="s">
        <v>5382</v>
      </c>
      <c r="J2229" s="3" t="str">
        <f>HYPERLINK("https://www.boe.es/gazeta/dias/1830/08/12/pdfs/GMD-1830-97.pdf#page=2","Abrir facsímil")</f>
        <v>Abrir facsímil</v>
      </c>
      <c r="K2229" s="3" t="s">
        <v>24</v>
      </c>
    </row>
    <row r="2230" spans="1:11" ht="42" customHeight="1">
      <c r="A2230" s="2" t="s">
        <v>5383</v>
      </c>
      <c r="B2230" s="2" t="s">
        <v>5384</v>
      </c>
      <c r="C2230" s="2" t="s">
        <v>43</v>
      </c>
      <c r="D2230" s="2" t="s">
        <v>44</v>
      </c>
      <c r="E2230" s="5" t="s">
        <v>594</v>
      </c>
      <c r="F2230" s="3" t="s">
        <v>595</v>
      </c>
      <c r="G2230" s="3" t="s">
        <v>52</v>
      </c>
      <c r="H2230" s="2" t="s">
        <v>22</v>
      </c>
      <c r="I2230" s="2" t="s">
        <v>5385</v>
      </c>
      <c r="J2230" s="3" t="str">
        <f>HYPERLINK("https://www.boe.es/gazeta/dias/1830/10/28/pdfs/GMD-1830-130.pdf#page=1","Abrir facsímil")</f>
        <v>Abrir facsímil</v>
      </c>
      <c r="K2230" s="3" t="s">
        <v>24</v>
      </c>
    </row>
    <row r="2231" spans="1:11" ht="42" customHeight="1">
      <c r="A2231" s="2" t="s">
        <v>5386</v>
      </c>
      <c r="B2231" s="2" t="s">
        <v>5387</v>
      </c>
      <c r="C2231" s="2" t="s">
        <v>27</v>
      </c>
      <c r="D2231" s="2" t="s">
        <v>18</v>
      </c>
      <c r="E2231" s="5" t="s">
        <v>281</v>
      </c>
      <c r="F2231" s="3" t="s">
        <v>282</v>
      </c>
      <c r="G2231" s="3" t="s">
        <v>90</v>
      </c>
      <c r="H2231" s="2" t="s">
        <v>22</v>
      </c>
      <c r="I2231" s="2" t="s">
        <v>5388</v>
      </c>
      <c r="J2231" s="3" t="str">
        <f>HYPERLINK("https://www.boe.es/gazeta/dias/1830/06/26/pdfs/GMD-1830-77.pdf#page=4","Abrir facsímil")</f>
        <v>Abrir facsímil</v>
      </c>
      <c r="K2231" s="3" t="s">
        <v>24</v>
      </c>
    </row>
    <row r="2232" spans="1:11" ht="42" customHeight="1">
      <c r="A2232" s="2" t="s">
        <v>5389</v>
      </c>
      <c r="B2232" s="2" t="s">
        <v>5390</v>
      </c>
      <c r="C2232" s="2" t="s">
        <v>43</v>
      </c>
      <c r="D2232" s="2" t="s">
        <v>44</v>
      </c>
      <c r="E2232" s="5" t="s">
        <v>637</v>
      </c>
      <c r="F2232" s="3" t="s">
        <v>638</v>
      </c>
      <c r="G2232" s="3" t="s">
        <v>21</v>
      </c>
      <c r="H2232" s="2" t="s">
        <v>22</v>
      </c>
      <c r="I2232" s="2" t="s">
        <v>5391</v>
      </c>
      <c r="J2232" s="3" t="str">
        <f>HYPERLINK("https://www.boe.es/gazeta/dias/1830/08/28/pdfs/GMD-1830-104.pdf#page=3","Abrir facsímil")</f>
        <v>Abrir facsímil</v>
      </c>
      <c r="K2232" s="3" t="s">
        <v>24</v>
      </c>
    </row>
    <row r="2233" spans="1:11" ht="42" customHeight="1">
      <c r="A2233" s="2" t="s">
        <v>5392</v>
      </c>
      <c r="B2233" s="2" t="s">
        <v>5393</v>
      </c>
      <c r="C2233" s="2" t="s">
        <v>27</v>
      </c>
      <c r="D2233" s="2" t="s">
        <v>18</v>
      </c>
      <c r="E2233" s="5" t="s">
        <v>305</v>
      </c>
      <c r="F2233" s="3" t="s">
        <v>306</v>
      </c>
      <c r="G2233" s="3" t="s">
        <v>52</v>
      </c>
      <c r="H2233" s="2" t="s">
        <v>22</v>
      </c>
      <c r="I2233" s="2" t="s">
        <v>5394</v>
      </c>
      <c r="J2233" s="3" t="str">
        <f>HYPERLINK("https://www.boe.es/gazeta/dias/1830/04/24/pdfs/GMD-1830-49.pdf#page=1","Abrir facsímil")</f>
        <v>Abrir facsímil</v>
      </c>
      <c r="K2233" s="3" t="s">
        <v>24</v>
      </c>
    </row>
    <row r="2234" spans="1:11" ht="42" customHeight="1">
      <c r="A2234" s="2" t="s">
        <v>5395</v>
      </c>
      <c r="B2234" s="2" t="s">
        <v>5396</v>
      </c>
      <c r="C2234" s="2" t="s">
        <v>43</v>
      </c>
      <c r="D2234" s="2" t="s">
        <v>44</v>
      </c>
      <c r="E2234" s="5" t="s">
        <v>939</v>
      </c>
      <c r="F2234" s="3" t="s">
        <v>940</v>
      </c>
      <c r="G2234" s="3" t="s">
        <v>1376</v>
      </c>
      <c r="H2234" s="2" t="s">
        <v>22</v>
      </c>
      <c r="I2234" s="2" t="s">
        <v>5397</v>
      </c>
      <c r="J2234" s="3" t="str">
        <f>HYPERLINK("https://www.boe.es/gazeta/dias/1830/02/09/pdfs/GMD-1830-17.pdf#page=4","Abrir facsímil")</f>
        <v>Abrir facsímil</v>
      </c>
      <c r="K2234" s="3" t="s">
        <v>24</v>
      </c>
    </row>
    <row r="2235" spans="1:11" ht="42" customHeight="1">
      <c r="A2235" s="2" t="s">
        <v>5398</v>
      </c>
      <c r="B2235" s="2" t="s">
        <v>5399</v>
      </c>
      <c r="C2235" s="2" t="s">
        <v>43</v>
      </c>
      <c r="D2235" s="2" t="s">
        <v>44</v>
      </c>
      <c r="E2235" s="5" t="s">
        <v>133</v>
      </c>
      <c r="F2235" s="3" t="s">
        <v>134</v>
      </c>
      <c r="G2235" s="3" t="s">
        <v>52</v>
      </c>
      <c r="H2235" s="2" t="s">
        <v>22</v>
      </c>
      <c r="I2235" s="2" t="s">
        <v>5400</v>
      </c>
      <c r="J2235" s="3" t="str">
        <f>HYPERLINK("https://www.boe.es/gazeta/dias/1830/10/19/pdfs/GMD-1830-126.pdf#page=1","Abrir facsímil")</f>
        <v>Abrir facsímil</v>
      </c>
      <c r="K2235" s="3" t="s">
        <v>24</v>
      </c>
    </row>
    <row r="2236" spans="1:11" ht="42" customHeight="1">
      <c r="A2236" s="2" t="s">
        <v>5401</v>
      </c>
      <c r="B2236" s="2" t="s">
        <v>5401</v>
      </c>
      <c r="C2236" s="2" t="s">
        <v>36</v>
      </c>
      <c r="D2236" s="2" t="s">
        <v>37</v>
      </c>
      <c r="E2236" s="5" t="s">
        <v>246</v>
      </c>
      <c r="F2236" s="3" t="s">
        <v>247</v>
      </c>
      <c r="G2236" s="3" t="s">
        <v>21</v>
      </c>
      <c r="H2236" s="2" t="s">
        <v>22</v>
      </c>
      <c r="I2236" s="2" t="s">
        <v>5402</v>
      </c>
      <c r="J2236" s="3" t="str">
        <f>HYPERLINK("https://www.boe.es/gazeta/dias/1830/03/13/pdfs/GMD-1830-31.pdf#page=3","Abrir facsímil")</f>
        <v>Abrir facsímil</v>
      </c>
      <c r="K2236" s="3" t="s">
        <v>24</v>
      </c>
    </row>
    <row r="2237" spans="1:11" ht="42" customHeight="1">
      <c r="A2237" s="2" t="s">
        <v>5403</v>
      </c>
      <c r="B2237" s="2" t="s">
        <v>5403</v>
      </c>
      <c r="C2237" s="2" t="s">
        <v>36</v>
      </c>
      <c r="D2237" s="2" t="s">
        <v>37</v>
      </c>
      <c r="E2237" s="5" t="s">
        <v>502</v>
      </c>
      <c r="F2237" s="3" t="s">
        <v>503</v>
      </c>
      <c r="G2237" s="3" t="s">
        <v>52</v>
      </c>
      <c r="H2237" s="2" t="s">
        <v>22</v>
      </c>
      <c r="I2237" s="2" t="s">
        <v>5404</v>
      </c>
      <c r="J2237" s="3" t="str">
        <f>HYPERLINK("https://www.boe.es/gazeta/dias/1830/09/18/pdfs/GMD-1830-113.pdf#page=1","Abrir facsímil")</f>
        <v>Abrir facsímil</v>
      </c>
      <c r="K2237" s="3" t="s">
        <v>24</v>
      </c>
    </row>
    <row r="2238" spans="1:11" ht="42" customHeight="1">
      <c r="A2238" s="2" t="s">
        <v>5405</v>
      </c>
      <c r="B2238" s="2" t="s">
        <v>5405</v>
      </c>
      <c r="C2238" s="2" t="s">
        <v>36</v>
      </c>
      <c r="D2238" s="2" t="s">
        <v>37</v>
      </c>
      <c r="E2238" s="5" t="s">
        <v>822</v>
      </c>
      <c r="F2238" s="3" t="s">
        <v>823</v>
      </c>
      <c r="G2238" s="3" t="s">
        <v>90</v>
      </c>
      <c r="H2238" s="2" t="s">
        <v>22</v>
      </c>
      <c r="I2238" s="2" t="s">
        <v>5406</v>
      </c>
      <c r="J2238" s="3" t="str">
        <f>HYPERLINK("https://www.boe.es/gazeta/dias/1830/05/13/pdfs/GMD-1830-58.pdf#page=4","Abrir facsímil")</f>
        <v>Abrir facsímil</v>
      </c>
      <c r="K2238" s="3" t="s">
        <v>24</v>
      </c>
    </row>
    <row r="2239" spans="1:11" ht="42" customHeight="1">
      <c r="A2239" s="2" t="s">
        <v>5407</v>
      </c>
      <c r="B2239" s="2" t="s">
        <v>5407</v>
      </c>
      <c r="C2239" s="2" t="s">
        <v>36</v>
      </c>
      <c r="D2239" s="2" t="s">
        <v>37</v>
      </c>
      <c r="E2239" s="5" t="s">
        <v>898</v>
      </c>
      <c r="F2239" s="3" t="s">
        <v>899</v>
      </c>
      <c r="G2239" s="3" t="s">
        <v>90</v>
      </c>
      <c r="H2239" s="2" t="s">
        <v>22</v>
      </c>
      <c r="I2239" s="2" t="s">
        <v>5408</v>
      </c>
      <c r="J2239" s="3" t="str">
        <f>HYPERLINK("https://www.boe.es/gazeta/dias/1830/05/29/pdfs/GMD-1830-65.pdf#page=4","Abrir facsímil")</f>
        <v>Abrir facsímil</v>
      </c>
      <c r="K2239" s="3" t="s">
        <v>24</v>
      </c>
    </row>
    <row r="2240" spans="1:11" ht="42" customHeight="1">
      <c r="A2240" s="2" t="s">
        <v>5407</v>
      </c>
      <c r="B2240" s="2" t="s">
        <v>5407</v>
      </c>
      <c r="C2240" s="2" t="s">
        <v>36</v>
      </c>
      <c r="D2240" s="2" t="s">
        <v>37</v>
      </c>
      <c r="E2240" s="5" t="s">
        <v>50</v>
      </c>
      <c r="F2240" s="3" t="s">
        <v>51</v>
      </c>
      <c r="G2240" s="3" t="s">
        <v>90</v>
      </c>
      <c r="H2240" s="2" t="s">
        <v>22</v>
      </c>
      <c r="I2240" s="2" t="s">
        <v>5409</v>
      </c>
      <c r="J2240" s="3" t="str">
        <f>HYPERLINK("https://www.boe.es/gazeta/dias/1830/07/27/pdfs/GMD-1830-90.pdf#page=4","Abrir facsímil")</f>
        <v>Abrir facsímil</v>
      </c>
      <c r="K2240" s="3" t="s">
        <v>24</v>
      </c>
    </row>
    <row r="2241" spans="1:11" ht="42" customHeight="1">
      <c r="A2241" s="2" t="s">
        <v>5407</v>
      </c>
      <c r="B2241" s="2" t="s">
        <v>5407</v>
      </c>
      <c r="C2241" s="2" t="s">
        <v>27</v>
      </c>
      <c r="D2241" s="2" t="s">
        <v>18</v>
      </c>
      <c r="E2241" s="5" t="s">
        <v>1614</v>
      </c>
      <c r="F2241" s="3" t="s">
        <v>1615</v>
      </c>
      <c r="G2241" s="3" t="s">
        <v>90</v>
      </c>
      <c r="H2241" s="2" t="s">
        <v>22</v>
      </c>
      <c r="I2241" s="2" t="s">
        <v>5410</v>
      </c>
      <c r="J2241" s="3" t="str">
        <f>HYPERLINK("https://www.boe.es/gazeta/dias/1830/08/10/pdfs/GMD-1830-96.pdf#page=4","Abrir facsímil")</f>
        <v>Abrir facsímil</v>
      </c>
      <c r="K2241" s="3" t="s">
        <v>24</v>
      </c>
    </row>
    <row r="2242" spans="1:11" ht="42" customHeight="1">
      <c r="A2242" s="2" t="s">
        <v>5407</v>
      </c>
      <c r="B2242" s="2" t="s">
        <v>5407</v>
      </c>
      <c r="C2242" s="2" t="s">
        <v>27</v>
      </c>
      <c r="D2242" s="2" t="s">
        <v>18</v>
      </c>
      <c r="E2242" s="5" t="s">
        <v>408</v>
      </c>
      <c r="F2242" s="3" t="s">
        <v>409</v>
      </c>
      <c r="G2242" s="3" t="s">
        <v>90</v>
      </c>
      <c r="H2242" s="2" t="s">
        <v>22</v>
      </c>
      <c r="I2242" s="2" t="s">
        <v>5411</v>
      </c>
      <c r="J2242" s="3" t="str">
        <f>HYPERLINK("https://www.boe.es/gazeta/dias/1830/11/23/pdfs/GMD-1830-143.pdf#page=4","Abrir facsímil")</f>
        <v>Abrir facsímil</v>
      </c>
      <c r="K2242" s="3" t="s">
        <v>24</v>
      </c>
    </row>
    <row r="2243" spans="1:11" ht="42" customHeight="1">
      <c r="A2243" s="2" t="s">
        <v>5412</v>
      </c>
      <c r="B2243" s="2" t="s">
        <v>5413</v>
      </c>
      <c r="C2243" s="2" t="s">
        <v>36</v>
      </c>
      <c r="D2243" s="2" t="s">
        <v>37</v>
      </c>
      <c r="E2243" s="5" t="s">
        <v>491</v>
      </c>
      <c r="F2243" s="3" t="s">
        <v>492</v>
      </c>
      <c r="G2243" s="3" t="s">
        <v>90</v>
      </c>
      <c r="H2243" s="2" t="s">
        <v>31</v>
      </c>
      <c r="I2243" s="2" t="s">
        <v>5414</v>
      </c>
      <c r="J2243" s="3" t="str">
        <f>HYPERLINK("https://www.boe.es/gazeta/dias/1830/11/13/pdfs/GMD-1830-138.pdf#page=4","Abrir facsímil")</f>
        <v>Abrir facsímil</v>
      </c>
      <c r="K2243" s="3" t="s">
        <v>33</v>
      </c>
    </row>
    <row r="2244" spans="1:11" ht="42" customHeight="1">
      <c r="A2244" s="2" t="s">
        <v>5415</v>
      </c>
      <c r="B2244" s="2" t="s">
        <v>5416</v>
      </c>
      <c r="C2244" s="2" t="s">
        <v>84</v>
      </c>
      <c r="D2244" s="2" t="s">
        <v>18</v>
      </c>
      <c r="E2244" s="5" t="s">
        <v>343</v>
      </c>
      <c r="F2244" s="3" t="s">
        <v>344</v>
      </c>
      <c r="G2244" s="3" t="s">
        <v>21</v>
      </c>
      <c r="H2244" s="2" t="s">
        <v>22</v>
      </c>
      <c r="I2244" s="2" t="s">
        <v>5417</v>
      </c>
      <c r="J2244" s="3" t="str">
        <f>HYPERLINK("https://www.boe.es/gazeta/dias/1830/07/20/pdfs/GMD-1830-87.pdf#page=3","Abrir facsímil")</f>
        <v>Abrir facsímil</v>
      </c>
      <c r="K2244" s="3" t="s">
        <v>24</v>
      </c>
    </row>
    <row r="2245" spans="1:11" ht="42" customHeight="1">
      <c r="A2245" s="2" t="s">
        <v>5418</v>
      </c>
      <c r="B2245" s="2" t="s">
        <v>5419</v>
      </c>
      <c r="C2245" s="2" t="s">
        <v>27</v>
      </c>
      <c r="D2245" s="2" t="s">
        <v>18</v>
      </c>
      <c r="E2245" s="5" t="s">
        <v>499</v>
      </c>
      <c r="F2245" s="3" t="s">
        <v>500</v>
      </c>
      <c r="G2245" s="3" t="s">
        <v>21</v>
      </c>
      <c r="H2245" s="2" t="s">
        <v>22</v>
      </c>
      <c r="I2245" s="2" t="s">
        <v>5420</v>
      </c>
      <c r="J2245" s="3" t="str">
        <f>HYPERLINK("https://www.boe.es/gazeta/dias/1830/04/03/pdfs/GMD-1830-40.pdf#page=3","Abrir facsímil")</f>
        <v>Abrir facsímil</v>
      </c>
      <c r="K2245" s="3" t="s">
        <v>24</v>
      </c>
    </row>
    <row r="2246" spans="1:11" ht="42" customHeight="1">
      <c r="A2246" s="2" t="s">
        <v>5421</v>
      </c>
      <c r="B2246" s="2" t="s">
        <v>5422</v>
      </c>
      <c r="C2246" s="2" t="s">
        <v>27</v>
      </c>
      <c r="D2246" s="2" t="s">
        <v>18</v>
      </c>
      <c r="E2246" s="5" t="s">
        <v>507</v>
      </c>
      <c r="F2246" s="3" t="s">
        <v>508</v>
      </c>
      <c r="G2246" s="3" t="s">
        <v>30</v>
      </c>
      <c r="H2246" s="2" t="s">
        <v>22</v>
      </c>
      <c r="I2246" s="2" t="s">
        <v>5423</v>
      </c>
      <c r="J2246" s="3" t="str">
        <f>HYPERLINK("https://www.boe.es/gazeta/dias/1830/02/16/pdfs/GMD-1830-20.pdf#page=2","Abrir facsímil")</f>
        <v>Abrir facsímil</v>
      </c>
      <c r="K2246" s="3" t="s">
        <v>24</v>
      </c>
    </row>
    <row r="2247" spans="1:11" ht="42" customHeight="1">
      <c r="A2247" s="2" t="s">
        <v>5424</v>
      </c>
      <c r="B2247" s="2" t="s">
        <v>5424</v>
      </c>
      <c r="C2247" s="2" t="s">
        <v>43</v>
      </c>
      <c r="D2247" s="2" t="s">
        <v>44</v>
      </c>
      <c r="E2247" s="5" t="s">
        <v>28</v>
      </c>
      <c r="F2247" s="3" t="s">
        <v>29</v>
      </c>
      <c r="G2247" s="3" t="s">
        <v>30</v>
      </c>
      <c r="H2247" s="2" t="s">
        <v>22</v>
      </c>
      <c r="I2247" s="2" t="s">
        <v>5425</v>
      </c>
      <c r="J2247" s="3" t="str">
        <f>HYPERLINK("https://www.boe.es/gazeta/dias/1830/12/28/pdfs/GMD-1830-158.pdf#page=2","Abrir facsímil")</f>
        <v>Abrir facsímil</v>
      </c>
      <c r="K2247" s="3" t="s">
        <v>24</v>
      </c>
    </row>
    <row r="2248" spans="1:11" ht="42" customHeight="1">
      <c r="A2248" s="2" t="s">
        <v>5426</v>
      </c>
      <c r="B2248" s="2" t="s">
        <v>5427</v>
      </c>
      <c r="C2248" s="2" t="s">
        <v>84</v>
      </c>
      <c r="D2248" s="2" t="s">
        <v>18</v>
      </c>
      <c r="E2248" s="5" t="s">
        <v>185</v>
      </c>
      <c r="F2248" s="3" t="s">
        <v>186</v>
      </c>
      <c r="G2248" s="3" t="s">
        <v>187</v>
      </c>
      <c r="H2248" s="2" t="s">
        <v>22</v>
      </c>
      <c r="I2248" s="2" t="s">
        <v>5428</v>
      </c>
      <c r="J2248" s="3" t="str">
        <f>HYPERLINK("https://www.boe.es/gazeta/dias/1830/01/12/pdfs/GMD-1830-5.pdf#page=3","Abrir facsímil")</f>
        <v>Abrir facsímil</v>
      </c>
      <c r="K2248" s="3" t="s">
        <v>24</v>
      </c>
    </row>
    <row r="2249" spans="1:11" ht="42" customHeight="1">
      <c r="A2249" s="2" t="s">
        <v>5429</v>
      </c>
      <c r="B2249" s="2" t="s">
        <v>5430</v>
      </c>
      <c r="C2249" s="2" t="s">
        <v>36</v>
      </c>
      <c r="D2249" s="2" t="s">
        <v>37</v>
      </c>
      <c r="E2249" s="5" t="s">
        <v>491</v>
      </c>
      <c r="F2249" s="3" t="s">
        <v>492</v>
      </c>
      <c r="G2249" s="3" t="s">
        <v>90</v>
      </c>
      <c r="H2249" s="2" t="s">
        <v>22</v>
      </c>
      <c r="I2249" s="2" t="s">
        <v>5431</v>
      </c>
      <c r="J2249" s="3" t="str">
        <f>HYPERLINK("https://www.boe.es/gazeta/dias/1830/11/13/pdfs/GMD-1830-138.pdf#page=4","Abrir facsímil")</f>
        <v>Abrir facsímil</v>
      </c>
      <c r="K2249" s="3" t="s">
        <v>24</v>
      </c>
    </row>
    <row r="2250" spans="1:11" ht="42" customHeight="1">
      <c r="A2250" s="2" t="s">
        <v>5432</v>
      </c>
      <c r="B2250" s="2" t="s">
        <v>5432</v>
      </c>
      <c r="C2250" s="2" t="s">
        <v>43</v>
      </c>
      <c r="D2250" s="2" t="s">
        <v>44</v>
      </c>
      <c r="E2250" s="5" t="s">
        <v>1044</v>
      </c>
      <c r="F2250" s="3" t="s">
        <v>1045</v>
      </c>
      <c r="G2250" s="3" t="s">
        <v>30</v>
      </c>
      <c r="H2250" s="2" t="s">
        <v>22</v>
      </c>
      <c r="I2250" s="2" t="s">
        <v>5433</v>
      </c>
      <c r="J2250" s="3" t="str">
        <f>HYPERLINK("https://www.boe.es/gazeta/dias/1830/08/19/pdfs/GMD-1830-100.pdf#page=2","Abrir facsímil")</f>
        <v>Abrir facsímil</v>
      </c>
      <c r="K2250" s="3" t="s">
        <v>24</v>
      </c>
    </row>
    <row r="2251" spans="1:11" ht="42" customHeight="1">
      <c r="A2251" s="2" t="s">
        <v>5434</v>
      </c>
      <c r="B2251" s="2" t="s">
        <v>5435</v>
      </c>
      <c r="C2251" s="2" t="s">
        <v>17</v>
      </c>
      <c r="D2251" s="2" t="s">
        <v>18</v>
      </c>
      <c r="E2251" s="5" t="s">
        <v>219</v>
      </c>
      <c r="F2251" s="3" t="s">
        <v>220</v>
      </c>
      <c r="G2251" s="3" t="s">
        <v>90</v>
      </c>
      <c r="H2251" s="2" t="s">
        <v>31</v>
      </c>
      <c r="I2251" s="2" t="s">
        <v>5436</v>
      </c>
      <c r="J2251" s="3" t="str">
        <f>HYPERLINK("https://www.boe.es/gazeta/dias/1830/08/12/pdfs/GMD-1830-97.pdf#page=4","Abrir facsímil")</f>
        <v>Abrir facsímil</v>
      </c>
      <c r="K2251" s="3" t="s">
        <v>33</v>
      </c>
    </row>
    <row r="2252" spans="1:11" ht="42" customHeight="1">
      <c r="A2252" s="2" t="s">
        <v>5437</v>
      </c>
      <c r="B2252" s="2" t="s">
        <v>5437</v>
      </c>
      <c r="C2252" s="2" t="s">
        <v>36</v>
      </c>
      <c r="D2252" s="2" t="s">
        <v>37</v>
      </c>
      <c r="E2252" s="5" t="s">
        <v>60</v>
      </c>
      <c r="F2252" s="3" t="s">
        <v>61</v>
      </c>
      <c r="G2252" s="3" t="s">
        <v>21</v>
      </c>
      <c r="H2252" s="2" t="s">
        <v>22</v>
      </c>
      <c r="I2252" s="2" t="s">
        <v>5438</v>
      </c>
      <c r="J2252" s="3" t="str">
        <f>HYPERLINK("https://www.boe.es/gazeta/dias/1830/02/27/pdfs/GMD-1830-25.pdf#page=3","Abrir facsímil")</f>
        <v>Abrir facsímil</v>
      </c>
      <c r="K2252" s="3" t="s">
        <v>24</v>
      </c>
    </row>
    <row r="2253" spans="1:11" ht="42" customHeight="1">
      <c r="A2253" s="2" t="s">
        <v>5439</v>
      </c>
      <c r="B2253" s="2" t="s">
        <v>5439</v>
      </c>
      <c r="C2253" s="2" t="s">
        <v>36</v>
      </c>
      <c r="D2253" s="2" t="s">
        <v>37</v>
      </c>
      <c r="E2253" s="5" t="s">
        <v>320</v>
      </c>
      <c r="F2253" s="3" t="s">
        <v>321</v>
      </c>
      <c r="G2253" s="3" t="s">
        <v>1281</v>
      </c>
      <c r="H2253" s="2" t="s">
        <v>22</v>
      </c>
      <c r="I2253" s="2" t="s">
        <v>5440</v>
      </c>
      <c r="J2253" s="3" t="str">
        <f>HYPERLINK("https://www.boe.es/gazeta/dias/1830/03/09/pdfs/GMD-1830-29.pdf#page=2","Abrir facsímil")</f>
        <v>Abrir facsímil</v>
      </c>
      <c r="K2253" s="3" t="s">
        <v>24</v>
      </c>
    </row>
    <row r="2254" spans="1:11" ht="42" customHeight="1">
      <c r="A2254" s="2" t="s">
        <v>5441</v>
      </c>
      <c r="B2254" s="2" t="s">
        <v>5441</v>
      </c>
      <c r="C2254" s="2" t="s">
        <v>36</v>
      </c>
      <c r="D2254" s="2" t="s">
        <v>37</v>
      </c>
      <c r="E2254" s="5" t="s">
        <v>60</v>
      </c>
      <c r="F2254" s="3" t="s">
        <v>61</v>
      </c>
      <c r="G2254" s="3" t="s">
        <v>21</v>
      </c>
      <c r="H2254" s="2" t="s">
        <v>22</v>
      </c>
      <c r="I2254" s="2" t="s">
        <v>5442</v>
      </c>
      <c r="J2254" s="3" t="str">
        <f>HYPERLINK("https://www.boe.es/gazeta/dias/1830/02/27/pdfs/GMD-1830-25.pdf#page=3","Abrir facsímil")</f>
        <v>Abrir facsímil</v>
      </c>
      <c r="K2254" s="3" t="s">
        <v>24</v>
      </c>
    </row>
    <row r="2255" spans="1:11" ht="42" customHeight="1">
      <c r="A2255" s="2" t="s">
        <v>5441</v>
      </c>
      <c r="B2255" s="2" t="s">
        <v>5441</v>
      </c>
      <c r="C2255" s="2" t="s">
        <v>36</v>
      </c>
      <c r="D2255" s="2" t="s">
        <v>37</v>
      </c>
      <c r="E2255" s="5" t="s">
        <v>969</v>
      </c>
      <c r="F2255" s="3" t="s">
        <v>970</v>
      </c>
      <c r="G2255" s="3" t="s">
        <v>30</v>
      </c>
      <c r="H2255" s="2" t="s">
        <v>22</v>
      </c>
      <c r="I2255" s="2" t="s">
        <v>5443</v>
      </c>
      <c r="J2255" s="3" t="str">
        <f>HYPERLINK("https://www.boe.es/gazeta/dias/1830/10/12/pdfs/GMD-1830-123.pdf#page=2","Abrir facsímil")</f>
        <v>Abrir facsímil</v>
      </c>
      <c r="K2255" s="3" t="s">
        <v>24</v>
      </c>
    </row>
    <row r="2256" spans="1:11" ht="42" customHeight="1">
      <c r="A2256" s="2" t="s">
        <v>5444</v>
      </c>
      <c r="B2256" s="2" t="s">
        <v>5445</v>
      </c>
      <c r="C2256" s="2" t="s">
        <v>36</v>
      </c>
      <c r="D2256" s="2" t="s">
        <v>37</v>
      </c>
      <c r="E2256" s="5" t="s">
        <v>502</v>
      </c>
      <c r="F2256" s="3" t="s">
        <v>503</v>
      </c>
      <c r="G2256" s="3" t="s">
        <v>21</v>
      </c>
      <c r="H2256" s="2" t="s">
        <v>22</v>
      </c>
      <c r="I2256" s="2" t="s">
        <v>5446</v>
      </c>
      <c r="J2256" s="3" t="str">
        <f>HYPERLINK("https://www.boe.es/gazeta/dias/1830/09/18/pdfs/GMD-1830-113.pdf#page=3","Abrir facsímil")</f>
        <v>Abrir facsímil</v>
      </c>
      <c r="K2256" s="3" t="s">
        <v>24</v>
      </c>
    </row>
    <row r="2257" spans="1:11" ht="42" customHeight="1">
      <c r="A2257" s="2" t="s">
        <v>5447</v>
      </c>
      <c r="B2257" s="2" t="s">
        <v>5448</v>
      </c>
      <c r="C2257" s="2" t="s">
        <v>17</v>
      </c>
      <c r="D2257" s="2" t="s">
        <v>18</v>
      </c>
      <c r="E2257" s="5" t="s">
        <v>185</v>
      </c>
      <c r="F2257" s="3" t="s">
        <v>186</v>
      </c>
      <c r="G2257" s="3" t="s">
        <v>206</v>
      </c>
      <c r="H2257" s="2" t="s">
        <v>22</v>
      </c>
      <c r="I2257" s="2" t="s">
        <v>5449</v>
      </c>
      <c r="J2257" s="3" t="str">
        <f>HYPERLINK("https://www.boe.es/gazeta/dias/1830/01/12/pdfs/GMD-1830-5.pdf#page=4","Abrir facsímil")</f>
        <v>Abrir facsímil</v>
      </c>
      <c r="K2257" s="3" t="s">
        <v>24</v>
      </c>
    </row>
    <row r="2258" spans="1:11" ht="42" customHeight="1">
      <c r="A2258" s="2" t="s">
        <v>5450</v>
      </c>
      <c r="B2258" s="2" t="s">
        <v>5451</v>
      </c>
      <c r="C2258" s="2" t="s">
        <v>17</v>
      </c>
      <c r="D2258" s="2" t="s">
        <v>18</v>
      </c>
      <c r="E2258" s="5" t="s">
        <v>532</v>
      </c>
      <c r="F2258" s="3" t="s">
        <v>533</v>
      </c>
      <c r="G2258" s="3" t="s">
        <v>90</v>
      </c>
      <c r="H2258" s="2" t="s">
        <v>22</v>
      </c>
      <c r="I2258" s="2" t="s">
        <v>5452</v>
      </c>
      <c r="J2258" s="3" t="str">
        <f>HYPERLINK("https://www.boe.es/gazeta/dias/1830/01/19/pdfs/GMD-1830-8.pdf#page=4","Abrir facsímil")</f>
        <v>Abrir facsímil</v>
      </c>
      <c r="K2258" s="3" t="s">
        <v>24</v>
      </c>
    </row>
    <row r="2259" spans="1:11" ht="42" customHeight="1">
      <c r="A2259" s="2" t="s">
        <v>5453</v>
      </c>
      <c r="B2259" s="2" t="s">
        <v>5454</v>
      </c>
      <c r="C2259" s="2" t="s">
        <v>109</v>
      </c>
      <c r="D2259" s="2" t="s">
        <v>18</v>
      </c>
      <c r="E2259" s="5" t="s">
        <v>431</v>
      </c>
      <c r="F2259" s="3" t="s">
        <v>432</v>
      </c>
      <c r="G2259" s="3" t="s">
        <v>90</v>
      </c>
      <c r="H2259" s="2" t="s">
        <v>22</v>
      </c>
      <c r="I2259" s="2" t="s">
        <v>5455</v>
      </c>
      <c r="J2259" s="3" t="str">
        <f>HYPERLINK("https://www.boe.es/gazeta/dias/1830/06/24/pdfs/GMD-1830-76.pdf#page=4","Abrir facsímil")</f>
        <v>Abrir facsímil</v>
      </c>
      <c r="K2259" s="3" t="s">
        <v>24</v>
      </c>
    </row>
    <row r="2260" spans="1:11" ht="42" customHeight="1">
      <c r="A2260" s="2" t="s">
        <v>5456</v>
      </c>
      <c r="B2260" s="2" t="s">
        <v>5456</v>
      </c>
      <c r="C2260" s="2" t="s">
        <v>36</v>
      </c>
      <c r="D2260" s="2" t="s">
        <v>37</v>
      </c>
      <c r="E2260" s="5" t="s">
        <v>491</v>
      </c>
      <c r="F2260" s="3" t="s">
        <v>492</v>
      </c>
      <c r="G2260" s="3" t="s">
        <v>21</v>
      </c>
      <c r="H2260" s="2" t="s">
        <v>22</v>
      </c>
      <c r="I2260" s="2" t="s">
        <v>5457</v>
      </c>
      <c r="J2260" s="3" t="str">
        <f>HYPERLINK("https://www.boe.es/gazeta/dias/1830/11/13/pdfs/GMD-1830-138.pdf#page=3","Abrir facsímil")</f>
        <v>Abrir facsímil</v>
      </c>
      <c r="K2260" s="3" t="s">
        <v>24</v>
      </c>
    </row>
    <row r="2261" spans="1:11" ht="42" customHeight="1">
      <c r="A2261" s="2" t="s">
        <v>5458</v>
      </c>
      <c r="B2261" s="2" t="s">
        <v>5458</v>
      </c>
      <c r="C2261" s="2" t="s">
        <v>36</v>
      </c>
      <c r="D2261" s="2" t="s">
        <v>37</v>
      </c>
      <c r="E2261" s="5" t="s">
        <v>403</v>
      </c>
      <c r="F2261" s="3" t="s">
        <v>404</v>
      </c>
      <c r="G2261" s="3" t="s">
        <v>90</v>
      </c>
      <c r="H2261" s="2" t="s">
        <v>22</v>
      </c>
      <c r="I2261" s="2" t="s">
        <v>5459</v>
      </c>
      <c r="J2261" s="3" t="str">
        <f>HYPERLINK("https://www.boe.es/gazeta/dias/1830/07/15/pdfs/GMD-1830-85.pdf#page=4","Abrir facsímil")</f>
        <v>Abrir facsímil</v>
      </c>
      <c r="K2261" s="3" t="s">
        <v>24</v>
      </c>
    </row>
    <row r="2262" spans="1:11" ht="42" customHeight="1">
      <c r="A2262" s="2" t="s">
        <v>5460</v>
      </c>
      <c r="B2262" s="2" t="s">
        <v>5460</v>
      </c>
      <c r="C2262" s="2" t="s">
        <v>36</v>
      </c>
      <c r="D2262" s="2" t="s">
        <v>37</v>
      </c>
      <c r="E2262" s="5" t="s">
        <v>1062</v>
      </c>
      <c r="F2262" s="3" t="s">
        <v>1063</v>
      </c>
      <c r="G2262" s="3" t="s">
        <v>2672</v>
      </c>
      <c r="H2262" s="2" t="s">
        <v>22</v>
      </c>
      <c r="I2262" s="2" t="s">
        <v>5461</v>
      </c>
      <c r="J2262" s="3" t="str">
        <f>HYPERLINK("https://www.boe.es/gazeta/dias/1830/08/14/pdfs/GMD-1830-98.pdf#page=7","Abrir facsímil")</f>
        <v>Abrir facsímil</v>
      </c>
      <c r="K2262" s="3" t="s">
        <v>24</v>
      </c>
    </row>
    <row r="2263" spans="1:11" ht="42" customHeight="1">
      <c r="A2263" s="2" t="s">
        <v>5460</v>
      </c>
      <c r="B2263" s="2" t="s">
        <v>5460</v>
      </c>
      <c r="C2263" s="2" t="s">
        <v>36</v>
      </c>
      <c r="D2263" s="2" t="s">
        <v>37</v>
      </c>
      <c r="E2263" s="5" t="s">
        <v>408</v>
      </c>
      <c r="F2263" s="3" t="s">
        <v>409</v>
      </c>
      <c r="G2263" s="3" t="s">
        <v>21</v>
      </c>
      <c r="H2263" s="2" t="s">
        <v>22</v>
      </c>
      <c r="I2263" s="2" t="s">
        <v>5462</v>
      </c>
      <c r="J2263" s="3" t="str">
        <f>HYPERLINK("https://www.boe.es/gazeta/dias/1830/11/23/pdfs/GMD-1830-143.pdf#page=3","Abrir facsímil")</f>
        <v>Abrir facsímil</v>
      </c>
      <c r="K2263" s="3" t="s">
        <v>24</v>
      </c>
    </row>
    <row r="2264" spans="1:11" ht="42" customHeight="1">
      <c r="A2264" s="2" t="s">
        <v>5460</v>
      </c>
      <c r="B2264" s="2" t="s">
        <v>5460</v>
      </c>
      <c r="C2264" s="2" t="s">
        <v>36</v>
      </c>
      <c r="D2264" s="2" t="s">
        <v>37</v>
      </c>
      <c r="E2264" s="5" t="s">
        <v>272</v>
      </c>
      <c r="F2264" s="3" t="s">
        <v>273</v>
      </c>
      <c r="G2264" s="3" t="s">
        <v>52</v>
      </c>
      <c r="H2264" s="2" t="s">
        <v>22</v>
      </c>
      <c r="I2264" s="2" t="s">
        <v>5463</v>
      </c>
      <c r="J2264" s="3" t="str">
        <f>HYPERLINK("https://www.boe.es/gazeta/dias/1830/11/27/pdfs/GMD-1830-145.pdf#page=1","Abrir facsímil")</f>
        <v>Abrir facsímil</v>
      </c>
      <c r="K2264" s="3" t="s">
        <v>24</v>
      </c>
    </row>
    <row r="2265" spans="1:11" ht="42" customHeight="1">
      <c r="A2265" s="2" t="s">
        <v>5464</v>
      </c>
      <c r="B2265" s="2" t="s">
        <v>5464</v>
      </c>
      <c r="C2265" s="2" t="s">
        <v>36</v>
      </c>
      <c r="D2265" s="2" t="s">
        <v>37</v>
      </c>
      <c r="E2265" s="5" t="s">
        <v>4086</v>
      </c>
      <c r="F2265" s="3" t="s">
        <v>4087</v>
      </c>
      <c r="G2265" s="3" t="s">
        <v>21</v>
      </c>
      <c r="H2265" s="2" t="s">
        <v>22</v>
      </c>
      <c r="I2265" s="2" t="s">
        <v>5465</v>
      </c>
      <c r="J2265" s="3" t="str">
        <f>HYPERLINK("https://www.boe.es/gazeta/dias/1830/12/21/pdfs/GMD-1830-155.pdf#page=3","Abrir facsímil")</f>
        <v>Abrir facsímil</v>
      </c>
      <c r="K2265" s="3" t="s">
        <v>24</v>
      </c>
    </row>
    <row r="2266" spans="1:11" ht="42" customHeight="1">
      <c r="A2266" s="2" t="s">
        <v>5466</v>
      </c>
      <c r="B2266" s="2" t="s">
        <v>5466</v>
      </c>
      <c r="C2266" s="2" t="s">
        <v>36</v>
      </c>
      <c r="D2266" s="2" t="s">
        <v>37</v>
      </c>
      <c r="E2266" s="5" t="s">
        <v>687</v>
      </c>
      <c r="F2266" s="3" t="s">
        <v>688</v>
      </c>
      <c r="G2266" s="3" t="s">
        <v>21</v>
      </c>
      <c r="H2266" s="2" t="s">
        <v>22</v>
      </c>
      <c r="I2266" s="2" t="s">
        <v>5467</v>
      </c>
      <c r="J2266" s="3" t="str">
        <f>HYPERLINK("https://www.boe.es/gazeta/dias/1830/06/10/pdfs/GMD-1830-70.pdf#page=3","Abrir facsímil")</f>
        <v>Abrir facsímil</v>
      </c>
      <c r="K2266" s="3" t="s">
        <v>24</v>
      </c>
    </row>
    <row r="2267" spans="1:11" ht="42" customHeight="1">
      <c r="A2267" s="2" t="s">
        <v>5468</v>
      </c>
      <c r="B2267" s="2" t="s">
        <v>5468</v>
      </c>
      <c r="C2267" s="2" t="s">
        <v>43</v>
      </c>
      <c r="D2267" s="2" t="s">
        <v>44</v>
      </c>
      <c r="E2267" s="5" t="s">
        <v>687</v>
      </c>
      <c r="F2267" s="3" t="s">
        <v>688</v>
      </c>
      <c r="G2267" s="3" t="s">
        <v>52</v>
      </c>
      <c r="H2267" s="2" t="s">
        <v>22</v>
      </c>
      <c r="I2267" s="2" t="s">
        <v>5469</v>
      </c>
      <c r="J2267" s="3" t="str">
        <f>HYPERLINK("https://www.boe.es/gazeta/dias/1830/06/10/pdfs/GMD-1830-70.pdf#page=1","Abrir facsímil")</f>
        <v>Abrir facsímil</v>
      </c>
      <c r="K2267" s="3" t="s">
        <v>24</v>
      </c>
    </row>
    <row r="2268" spans="1:11" ht="42" customHeight="1">
      <c r="A2268" s="2" t="s">
        <v>5468</v>
      </c>
      <c r="B2268" s="2" t="s">
        <v>5468</v>
      </c>
      <c r="C2268" s="2" t="s">
        <v>43</v>
      </c>
      <c r="D2268" s="2" t="s">
        <v>44</v>
      </c>
      <c r="E2268" s="5" t="s">
        <v>403</v>
      </c>
      <c r="F2268" s="3" t="s">
        <v>404</v>
      </c>
      <c r="G2268" s="3" t="s">
        <v>52</v>
      </c>
      <c r="H2268" s="2" t="s">
        <v>22</v>
      </c>
      <c r="I2268" s="2" t="s">
        <v>5470</v>
      </c>
      <c r="J2268" s="3" t="str">
        <f>HYPERLINK("https://www.boe.es/gazeta/dias/1830/07/15/pdfs/GMD-1830-85.pdf#page=1","Abrir facsímil")</f>
        <v>Abrir facsímil</v>
      </c>
      <c r="K2268" s="3" t="s">
        <v>24</v>
      </c>
    </row>
    <row r="2269" spans="1:11" ht="42" customHeight="1">
      <c r="A2269" s="2" t="s">
        <v>5468</v>
      </c>
      <c r="B2269" s="2" t="s">
        <v>5468</v>
      </c>
      <c r="C2269" s="2" t="s">
        <v>36</v>
      </c>
      <c r="D2269" s="2" t="s">
        <v>37</v>
      </c>
      <c r="E2269" s="5" t="s">
        <v>989</v>
      </c>
      <c r="F2269" s="3" t="s">
        <v>990</v>
      </c>
      <c r="G2269" s="3" t="s">
        <v>52</v>
      </c>
      <c r="H2269" s="2" t="s">
        <v>22</v>
      </c>
      <c r="I2269" s="2" t="s">
        <v>5471</v>
      </c>
      <c r="J2269" s="3" t="str">
        <f>HYPERLINK("https://www.boe.es/gazeta/dias/1830/10/26/pdfs/GMD-1830-129.pdf#page=1","Abrir facsímil")</f>
        <v>Abrir facsímil</v>
      </c>
      <c r="K2269" s="3" t="s">
        <v>24</v>
      </c>
    </row>
    <row r="2270" spans="1:11" ht="42" customHeight="1">
      <c r="A2270" s="2" t="s">
        <v>5472</v>
      </c>
      <c r="B2270" s="2" t="s">
        <v>5473</v>
      </c>
      <c r="C2270" s="2" t="s">
        <v>36</v>
      </c>
      <c r="D2270" s="2" t="s">
        <v>37</v>
      </c>
      <c r="E2270" s="5" t="s">
        <v>431</v>
      </c>
      <c r="F2270" s="3" t="s">
        <v>432</v>
      </c>
      <c r="G2270" s="3" t="s">
        <v>90</v>
      </c>
      <c r="H2270" s="2" t="s">
        <v>22</v>
      </c>
      <c r="I2270" s="2" t="s">
        <v>5474</v>
      </c>
      <c r="J2270" s="3" t="str">
        <f>HYPERLINK("https://www.boe.es/gazeta/dias/1830/06/24/pdfs/GMD-1830-76.pdf#page=4","Abrir facsímil")</f>
        <v>Abrir facsímil</v>
      </c>
      <c r="K2270" s="3" t="s">
        <v>24</v>
      </c>
    </row>
    <row r="2271" spans="1:11" ht="42" customHeight="1">
      <c r="A2271" s="2" t="s">
        <v>5475</v>
      </c>
      <c r="B2271" s="2" t="s">
        <v>5475</v>
      </c>
      <c r="C2271" s="2" t="s">
        <v>36</v>
      </c>
      <c r="D2271" s="2" t="s">
        <v>37</v>
      </c>
      <c r="E2271" s="5" t="s">
        <v>624</v>
      </c>
      <c r="F2271" s="3" t="s">
        <v>625</v>
      </c>
      <c r="G2271" s="3" t="s">
        <v>21</v>
      </c>
      <c r="H2271" s="2" t="s">
        <v>22</v>
      </c>
      <c r="I2271" s="2" t="s">
        <v>5476</v>
      </c>
      <c r="J2271" s="3" t="str">
        <f>HYPERLINK("https://www.boe.es/gazeta/dias/1830/09/09/pdfs/GMD-1830-109.pdf#page=3","Abrir facsímil")</f>
        <v>Abrir facsímil</v>
      </c>
      <c r="K2271" s="3" t="s">
        <v>24</v>
      </c>
    </row>
    <row r="2272" spans="1:11" ht="42" customHeight="1">
      <c r="A2272" s="2" t="s">
        <v>5477</v>
      </c>
      <c r="B2272" s="2" t="s">
        <v>5478</v>
      </c>
      <c r="C2272" s="2" t="s">
        <v>55</v>
      </c>
      <c r="D2272" s="2" t="s">
        <v>18</v>
      </c>
      <c r="E2272" s="5" t="s">
        <v>161</v>
      </c>
      <c r="F2272" s="3" t="s">
        <v>162</v>
      </c>
      <c r="G2272" s="3" t="s">
        <v>21</v>
      </c>
      <c r="H2272" s="2" t="s">
        <v>22</v>
      </c>
      <c r="I2272" s="2" t="s">
        <v>5479</v>
      </c>
      <c r="J2272" s="3" t="str">
        <f>HYPERLINK("https://www.boe.es/gazeta/dias/1830/09/04/pdfs/GMD-1830-107.pdf#page=3","Abrir facsímil")</f>
        <v>Abrir facsímil</v>
      </c>
      <c r="K2272" s="3" t="s">
        <v>24</v>
      </c>
    </row>
    <row r="2273" spans="1:11" ht="42" customHeight="1">
      <c r="A2273" s="2" t="s">
        <v>5480</v>
      </c>
      <c r="B2273" s="2" t="s">
        <v>5481</v>
      </c>
      <c r="C2273" s="2" t="s">
        <v>84</v>
      </c>
      <c r="D2273" s="2" t="s">
        <v>18</v>
      </c>
      <c r="E2273" s="5" t="s">
        <v>1069</v>
      </c>
      <c r="F2273" s="3" t="s">
        <v>1070</v>
      </c>
      <c r="G2273" s="3" t="s">
        <v>90</v>
      </c>
      <c r="H2273" s="2" t="s">
        <v>22</v>
      </c>
      <c r="I2273" s="2" t="s">
        <v>5482</v>
      </c>
      <c r="J2273" s="3" t="str">
        <f>HYPERLINK("https://www.boe.es/gazeta/dias/1830/09/23/pdfs/GMD-1830-115.pdf#page=4","Abrir facsímil")</f>
        <v>Abrir facsímil</v>
      </c>
      <c r="K2273" s="3" t="s">
        <v>24</v>
      </c>
    </row>
    <row r="2274" spans="1:11" ht="42" customHeight="1">
      <c r="A2274" s="2" t="s">
        <v>5483</v>
      </c>
      <c r="B2274" s="2" t="s">
        <v>5483</v>
      </c>
      <c r="C2274" s="2" t="s">
        <v>36</v>
      </c>
      <c r="D2274" s="2" t="s">
        <v>37</v>
      </c>
      <c r="E2274" s="5" t="s">
        <v>106</v>
      </c>
      <c r="F2274" s="3" t="s">
        <v>107</v>
      </c>
      <c r="G2274" s="3" t="s">
        <v>30</v>
      </c>
      <c r="H2274" s="2" t="s">
        <v>22</v>
      </c>
      <c r="I2274" s="2" t="s">
        <v>5484</v>
      </c>
      <c r="J2274" s="3" t="str">
        <f>HYPERLINK("https://www.boe.es/gazeta/dias/1830/09/14/pdfs/GMD-1830-111.pdf#page=2","Abrir facsímil")</f>
        <v>Abrir facsímil</v>
      </c>
      <c r="K2274" s="3" t="s">
        <v>24</v>
      </c>
    </row>
    <row r="2275" spans="1:11" ht="42" customHeight="1">
      <c r="A2275" s="2" t="s">
        <v>5485</v>
      </c>
      <c r="B2275" s="2" t="s">
        <v>5486</v>
      </c>
      <c r="C2275" s="2" t="s">
        <v>109</v>
      </c>
      <c r="D2275" s="2" t="s">
        <v>18</v>
      </c>
      <c r="E2275" s="5" t="s">
        <v>185</v>
      </c>
      <c r="F2275" s="3" t="s">
        <v>186</v>
      </c>
      <c r="G2275" s="3" t="s">
        <v>206</v>
      </c>
      <c r="H2275" s="2" t="s">
        <v>22</v>
      </c>
      <c r="I2275" s="2" t="s">
        <v>5487</v>
      </c>
      <c r="J2275" s="3" t="str">
        <f>HYPERLINK("https://www.boe.es/gazeta/dias/1830/01/12/pdfs/GMD-1830-5.pdf#page=4","Abrir facsímil")</f>
        <v>Abrir facsímil</v>
      </c>
      <c r="K2275" s="3" t="s">
        <v>24</v>
      </c>
    </row>
    <row r="2276" spans="1:11" ht="42" customHeight="1">
      <c r="A2276" s="2" t="s">
        <v>5488</v>
      </c>
      <c r="B2276" s="2" t="s">
        <v>5489</v>
      </c>
      <c r="C2276" s="2" t="s">
        <v>27</v>
      </c>
      <c r="D2276" s="2" t="s">
        <v>18</v>
      </c>
      <c r="E2276" s="5" t="s">
        <v>185</v>
      </c>
      <c r="F2276" s="3" t="s">
        <v>186</v>
      </c>
      <c r="G2276" s="3" t="s">
        <v>206</v>
      </c>
      <c r="H2276" s="2" t="s">
        <v>22</v>
      </c>
      <c r="I2276" s="2" t="s">
        <v>5490</v>
      </c>
      <c r="J2276" s="3" t="str">
        <f>HYPERLINK("https://www.boe.es/gazeta/dias/1830/01/12/pdfs/GMD-1830-5.pdf#page=4","Abrir facsímil")</f>
        <v>Abrir facsímil</v>
      </c>
      <c r="K2276" s="3" t="s">
        <v>24</v>
      </c>
    </row>
    <row r="2277" spans="1:11" ht="42" customHeight="1">
      <c r="A2277" s="2" t="s">
        <v>5491</v>
      </c>
      <c r="B2277" s="2" t="s">
        <v>5492</v>
      </c>
      <c r="C2277" s="2" t="s">
        <v>84</v>
      </c>
      <c r="D2277" s="2" t="s">
        <v>18</v>
      </c>
      <c r="E2277" s="5" t="s">
        <v>624</v>
      </c>
      <c r="F2277" s="3" t="s">
        <v>625</v>
      </c>
      <c r="G2277" s="3" t="s">
        <v>90</v>
      </c>
      <c r="H2277" s="2" t="s">
        <v>31</v>
      </c>
      <c r="I2277" s="2" t="s">
        <v>5493</v>
      </c>
      <c r="J2277" s="3" t="str">
        <f>HYPERLINK("https://www.boe.es/gazeta/dias/1830/09/09/pdfs/GMD-1830-109.pdf#page=4","Abrir facsímil")</f>
        <v>Abrir facsímil</v>
      </c>
      <c r="K2277" s="3" t="s">
        <v>33</v>
      </c>
    </row>
    <row r="2278" spans="1:11" ht="42" customHeight="1">
      <c r="A2278" s="2" t="s">
        <v>5494</v>
      </c>
      <c r="B2278" s="2" t="s">
        <v>5495</v>
      </c>
      <c r="C2278" s="2" t="s">
        <v>109</v>
      </c>
      <c r="D2278" s="2" t="s">
        <v>18</v>
      </c>
      <c r="E2278" s="5" t="s">
        <v>487</v>
      </c>
      <c r="F2278" s="3" t="s">
        <v>488</v>
      </c>
      <c r="G2278" s="3" t="s">
        <v>21</v>
      </c>
      <c r="H2278" s="2" t="s">
        <v>22</v>
      </c>
      <c r="I2278" s="2" t="s">
        <v>5496</v>
      </c>
      <c r="J2278" s="3" t="str">
        <f>HYPERLINK("https://www.boe.es/gazeta/dias/1830/03/18/pdfs/GMD-1830-33.pdf#page=3","Abrir facsímil")</f>
        <v>Abrir facsímil</v>
      </c>
      <c r="K2278" s="3" t="s">
        <v>24</v>
      </c>
    </row>
    <row r="2279" spans="1:11" ht="42" customHeight="1">
      <c r="A2279" s="2" t="s">
        <v>5497</v>
      </c>
      <c r="B2279" s="2" t="s">
        <v>5498</v>
      </c>
      <c r="C2279" s="2" t="s">
        <v>36</v>
      </c>
      <c r="D2279" s="2" t="s">
        <v>37</v>
      </c>
      <c r="E2279" s="5" t="s">
        <v>687</v>
      </c>
      <c r="F2279" s="3" t="s">
        <v>688</v>
      </c>
      <c r="G2279" s="3" t="s">
        <v>21</v>
      </c>
      <c r="H2279" s="2" t="s">
        <v>22</v>
      </c>
      <c r="I2279" s="2" t="s">
        <v>5499</v>
      </c>
      <c r="J2279" s="3" t="str">
        <f>HYPERLINK("https://www.boe.es/gazeta/dias/1830/06/10/pdfs/GMD-1830-70.pdf#page=3","Abrir facsímil")</f>
        <v>Abrir facsímil</v>
      </c>
      <c r="K2279" s="3" t="s">
        <v>24</v>
      </c>
    </row>
    <row r="2280" spans="1:11" ht="42" customHeight="1">
      <c r="A2280" s="2" t="s">
        <v>5500</v>
      </c>
      <c r="B2280" s="2" t="s">
        <v>5501</v>
      </c>
      <c r="C2280" s="2" t="s">
        <v>55</v>
      </c>
      <c r="D2280" s="2" t="s">
        <v>18</v>
      </c>
      <c r="E2280" s="5" t="s">
        <v>320</v>
      </c>
      <c r="F2280" s="3" t="s">
        <v>321</v>
      </c>
      <c r="G2280" s="3" t="s">
        <v>21</v>
      </c>
      <c r="H2280" s="2" t="s">
        <v>22</v>
      </c>
      <c r="I2280" s="2" t="s">
        <v>5502</v>
      </c>
      <c r="J2280" s="3" t="str">
        <f>HYPERLINK("https://www.boe.es/gazeta/dias/1830/03/09/pdfs/GMD-1830-29.pdf#page=3","Abrir facsímil")</f>
        <v>Abrir facsímil</v>
      </c>
      <c r="K2280" s="3" t="s">
        <v>24</v>
      </c>
    </row>
    <row r="2281" spans="1:11" ht="42" customHeight="1">
      <c r="A2281" s="2" t="s">
        <v>5503</v>
      </c>
      <c r="B2281" s="2" t="s">
        <v>5503</v>
      </c>
      <c r="C2281" s="2" t="s">
        <v>36</v>
      </c>
      <c r="D2281" s="2" t="s">
        <v>37</v>
      </c>
      <c r="E2281" s="5" t="s">
        <v>38</v>
      </c>
      <c r="F2281" s="3" t="s">
        <v>39</v>
      </c>
      <c r="G2281" s="3" t="s">
        <v>30</v>
      </c>
      <c r="H2281" s="2" t="s">
        <v>22</v>
      </c>
      <c r="I2281" s="2" t="s">
        <v>5504</v>
      </c>
      <c r="J2281" s="3" t="str">
        <f>HYPERLINK("https://www.boe.es/gazeta/dias/1830/06/17/pdfs/GMD-1830-73.pdf#page=2","Abrir facsímil")</f>
        <v>Abrir facsímil</v>
      </c>
      <c r="K2281" s="3" t="s">
        <v>24</v>
      </c>
    </row>
    <row r="2282" spans="1:11" ht="42" customHeight="1">
      <c r="A2282" s="2" t="s">
        <v>5505</v>
      </c>
      <c r="B2282" s="2" t="s">
        <v>5506</v>
      </c>
      <c r="C2282" s="2" t="s">
        <v>43</v>
      </c>
      <c r="D2282" s="2" t="s">
        <v>44</v>
      </c>
      <c r="E2282" s="5" t="s">
        <v>1149</v>
      </c>
      <c r="F2282" s="3" t="s">
        <v>1150</v>
      </c>
      <c r="G2282" s="3" t="s">
        <v>90</v>
      </c>
      <c r="H2282" s="2" t="s">
        <v>22</v>
      </c>
      <c r="I2282" s="2" t="s">
        <v>5507</v>
      </c>
      <c r="J2282" s="3" t="str">
        <f>HYPERLINK("https://www.boe.es/gazeta/dias/1830/07/31/pdfs/GMD-1830-92.pdf#page=4","Abrir facsímil")</f>
        <v>Abrir facsímil</v>
      </c>
      <c r="K2282" s="3" t="s">
        <v>24</v>
      </c>
    </row>
    <row r="2283" spans="1:11" ht="42" customHeight="1">
      <c r="A2283" s="2" t="s">
        <v>5508</v>
      </c>
      <c r="B2283" s="2" t="s">
        <v>5508</v>
      </c>
      <c r="C2283" s="2" t="s">
        <v>36</v>
      </c>
      <c r="D2283" s="2" t="s">
        <v>37</v>
      </c>
      <c r="E2283" s="5" t="s">
        <v>969</v>
      </c>
      <c r="F2283" s="3" t="s">
        <v>970</v>
      </c>
      <c r="G2283" s="3" t="s">
        <v>21</v>
      </c>
      <c r="H2283" s="2" t="s">
        <v>22</v>
      </c>
      <c r="I2283" s="2" t="s">
        <v>5509</v>
      </c>
      <c r="J2283" s="3" t="str">
        <f>HYPERLINK("https://www.boe.es/gazeta/dias/1830/10/12/pdfs/GMD-1830-123.pdf#page=3","Abrir facsímil")</f>
        <v>Abrir facsímil</v>
      </c>
      <c r="K2283" s="3" t="s">
        <v>24</v>
      </c>
    </row>
    <row r="2284" spans="1:11" ht="42" customHeight="1">
      <c r="A2284" s="2" t="s">
        <v>5510</v>
      </c>
      <c r="B2284" s="2" t="s">
        <v>5511</v>
      </c>
      <c r="C2284" s="2" t="s">
        <v>43</v>
      </c>
      <c r="D2284" s="2" t="s">
        <v>44</v>
      </c>
      <c r="E2284" s="5" t="s">
        <v>219</v>
      </c>
      <c r="F2284" s="3" t="s">
        <v>220</v>
      </c>
      <c r="G2284" s="3" t="s">
        <v>30</v>
      </c>
      <c r="H2284" s="2" t="s">
        <v>22</v>
      </c>
      <c r="I2284" s="2" t="s">
        <v>5512</v>
      </c>
      <c r="J2284" s="3" t="str">
        <f>HYPERLINK("https://www.boe.es/gazeta/dias/1830/08/12/pdfs/GMD-1830-97.pdf#page=2","Abrir facsímil")</f>
        <v>Abrir facsímil</v>
      </c>
      <c r="K2284" s="3" t="s">
        <v>24</v>
      </c>
    </row>
    <row r="2285" spans="1:11" ht="42" customHeight="1">
      <c r="A2285" s="2" t="s">
        <v>5513</v>
      </c>
      <c r="B2285" s="2" t="s">
        <v>5514</v>
      </c>
      <c r="C2285" s="2" t="s">
        <v>43</v>
      </c>
      <c r="D2285" s="2" t="s">
        <v>44</v>
      </c>
      <c r="E2285" s="5" t="s">
        <v>1614</v>
      </c>
      <c r="F2285" s="3" t="s">
        <v>1615</v>
      </c>
      <c r="G2285" s="3" t="s">
        <v>90</v>
      </c>
      <c r="H2285" s="2" t="s">
        <v>22</v>
      </c>
      <c r="I2285" s="2" t="s">
        <v>5515</v>
      </c>
      <c r="J2285" s="3" t="str">
        <f>HYPERLINK("https://www.boe.es/gazeta/dias/1830/08/10/pdfs/GMD-1830-96.pdf#page=4","Abrir facsímil")</f>
        <v>Abrir facsímil</v>
      </c>
      <c r="K2285" s="3" t="s">
        <v>24</v>
      </c>
    </row>
    <row r="2286" spans="1:11" ht="42" customHeight="1">
      <c r="A2286" s="2" t="s">
        <v>5516</v>
      </c>
      <c r="B2286" s="2" t="s">
        <v>5517</v>
      </c>
      <c r="C2286" s="2" t="s">
        <v>17</v>
      </c>
      <c r="D2286" s="2" t="s">
        <v>18</v>
      </c>
      <c r="E2286" s="5" t="s">
        <v>149</v>
      </c>
      <c r="F2286" s="3" t="s">
        <v>150</v>
      </c>
      <c r="G2286" s="3" t="s">
        <v>21</v>
      </c>
      <c r="H2286" s="2" t="s">
        <v>22</v>
      </c>
      <c r="I2286" s="2" t="s">
        <v>5518</v>
      </c>
      <c r="J2286" s="3" t="str">
        <f>HYPERLINK("https://www.boe.es/gazeta/dias/1830/01/07/pdfs/GMD-1830-3.pdf#page=3","Abrir facsímil")</f>
        <v>Abrir facsímil</v>
      </c>
      <c r="K2286" s="3" t="s">
        <v>24</v>
      </c>
    </row>
    <row r="2287" spans="1:11" ht="42" customHeight="1">
      <c r="A2287" s="2" t="s">
        <v>5519</v>
      </c>
      <c r="B2287" s="2" t="s">
        <v>5520</v>
      </c>
      <c r="C2287" s="2" t="s">
        <v>36</v>
      </c>
      <c r="D2287" s="2" t="s">
        <v>37</v>
      </c>
      <c r="E2287" s="5" t="s">
        <v>191</v>
      </c>
      <c r="F2287" s="3" t="s">
        <v>192</v>
      </c>
      <c r="G2287" s="3" t="s">
        <v>90</v>
      </c>
      <c r="H2287" s="2" t="s">
        <v>22</v>
      </c>
      <c r="I2287" s="2" t="s">
        <v>5521</v>
      </c>
      <c r="J2287" s="3" t="str">
        <f>HYPERLINK("https://www.boe.es/gazeta/dias/1830/01/21/pdfs/GMD-1830-9.pdf#page=4","Abrir facsímil")</f>
        <v>Abrir facsímil</v>
      </c>
      <c r="K2287" s="3" t="s">
        <v>24</v>
      </c>
    </row>
    <row r="2288" spans="1:11" ht="42" customHeight="1">
      <c r="A2288" s="2" t="s">
        <v>5522</v>
      </c>
      <c r="B2288" s="2" t="s">
        <v>5523</v>
      </c>
      <c r="C2288" s="2" t="s">
        <v>17</v>
      </c>
      <c r="D2288" s="2" t="s">
        <v>18</v>
      </c>
      <c r="E2288" s="5" t="s">
        <v>491</v>
      </c>
      <c r="F2288" s="3" t="s">
        <v>492</v>
      </c>
      <c r="G2288" s="3" t="s">
        <v>90</v>
      </c>
      <c r="H2288" s="2" t="s">
        <v>22</v>
      </c>
      <c r="I2288" s="2" t="s">
        <v>5524</v>
      </c>
      <c r="J2288" s="3" t="str">
        <f>HYPERLINK("https://www.boe.es/gazeta/dias/1830/11/13/pdfs/GMD-1830-138.pdf#page=4","Abrir facsímil")</f>
        <v>Abrir facsímil</v>
      </c>
      <c r="K2288" s="3" t="s">
        <v>24</v>
      </c>
    </row>
    <row r="2289" spans="1:11" ht="42" customHeight="1">
      <c r="A2289" s="2" t="s">
        <v>5525</v>
      </c>
      <c r="B2289" s="2" t="s">
        <v>5526</v>
      </c>
      <c r="C2289" s="2" t="s">
        <v>17</v>
      </c>
      <c r="D2289" s="2" t="s">
        <v>18</v>
      </c>
      <c r="E2289" s="5" t="s">
        <v>45</v>
      </c>
      <c r="F2289" s="3" t="s">
        <v>46</v>
      </c>
      <c r="G2289" s="3" t="s">
        <v>21</v>
      </c>
      <c r="H2289" s="2" t="s">
        <v>22</v>
      </c>
      <c r="I2289" s="2" t="s">
        <v>5527</v>
      </c>
      <c r="J2289" s="3" t="str">
        <f>HYPERLINK("https://www.boe.es/gazeta/dias/1830/01/05/pdfs/GMD-1830-2.pdf#page=3","Abrir facsímil")</f>
        <v>Abrir facsímil</v>
      </c>
      <c r="K2289" s="3" t="s">
        <v>24</v>
      </c>
    </row>
    <row r="2290" spans="1:11" ht="42" customHeight="1">
      <c r="A2290" s="2" t="s">
        <v>5528</v>
      </c>
      <c r="B2290" s="2" t="s">
        <v>5529</v>
      </c>
      <c r="C2290" s="2" t="s">
        <v>36</v>
      </c>
      <c r="D2290" s="2" t="s">
        <v>37</v>
      </c>
      <c r="E2290" s="5" t="s">
        <v>502</v>
      </c>
      <c r="F2290" s="3" t="s">
        <v>503</v>
      </c>
      <c r="G2290" s="3" t="s">
        <v>21</v>
      </c>
      <c r="H2290" s="2" t="s">
        <v>22</v>
      </c>
      <c r="I2290" s="2" t="s">
        <v>5530</v>
      </c>
      <c r="J2290" s="3" t="str">
        <f>HYPERLINK("https://www.boe.es/gazeta/dias/1830/09/18/pdfs/GMD-1830-113.pdf#page=3","Abrir facsímil")</f>
        <v>Abrir facsímil</v>
      </c>
      <c r="K2290" s="3" t="s">
        <v>24</v>
      </c>
    </row>
    <row r="2291" spans="1:11" ht="42" customHeight="1">
      <c r="A2291" s="2" t="s">
        <v>5531</v>
      </c>
      <c r="B2291" s="2" t="s">
        <v>5532</v>
      </c>
      <c r="C2291" s="2" t="s">
        <v>36</v>
      </c>
      <c r="D2291" s="2" t="s">
        <v>37</v>
      </c>
      <c r="E2291" s="5" t="s">
        <v>1242</v>
      </c>
      <c r="F2291" s="3" t="s">
        <v>1243</v>
      </c>
      <c r="G2291" s="3" t="s">
        <v>90</v>
      </c>
      <c r="H2291" s="2" t="s">
        <v>31</v>
      </c>
      <c r="I2291" s="2" t="s">
        <v>5533</v>
      </c>
      <c r="J2291" s="3" t="str">
        <f>HYPERLINK("https://www.boe.es/gazeta/dias/1830/05/20/pdfs/GMD-1830-61.pdf#page=4","Abrir facsímil")</f>
        <v>Abrir facsímil</v>
      </c>
      <c r="K2291" s="3" t="s">
        <v>33</v>
      </c>
    </row>
    <row r="2292" spans="1:11" ht="42" customHeight="1">
      <c r="A2292" s="2" t="s">
        <v>5531</v>
      </c>
      <c r="B2292" s="2" t="s">
        <v>5532</v>
      </c>
      <c r="C2292" s="2" t="s">
        <v>36</v>
      </c>
      <c r="D2292" s="2" t="s">
        <v>37</v>
      </c>
      <c r="E2292" s="5" t="s">
        <v>333</v>
      </c>
      <c r="F2292" s="3" t="s">
        <v>334</v>
      </c>
      <c r="G2292" s="3" t="s">
        <v>335</v>
      </c>
      <c r="H2292" s="2" t="s">
        <v>31</v>
      </c>
      <c r="I2292" s="2" t="s">
        <v>5534</v>
      </c>
      <c r="J2292" s="3" t="str">
        <f>HYPERLINK("https://www.boe.es/gazeta/dias/1830/06/08/pdfs/GMD-1830-69.pdf#page=4","Abrir facsímil")</f>
        <v>Abrir facsímil</v>
      </c>
      <c r="K2292" s="3" t="s">
        <v>33</v>
      </c>
    </row>
    <row r="2293" spans="1:11" ht="42" customHeight="1">
      <c r="A2293" s="2" t="s">
        <v>5535</v>
      </c>
      <c r="B2293" s="2" t="s">
        <v>5536</v>
      </c>
      <c r="C2293" s="2" t="s">
        <v>43</v>
      </c>
      <c r="D2293" s="2" t="s">
        <v>44</v>
      </c>
      <c r="E2293" s="5" t="s">
        <v>426</v>
      </c>
      <c r="F2293" s="3" t="s">
        <v>427</v>
      </c>
      <c r="G2293" s="3" t="s">
        <v>21</v>
      </c>
      <c r="H2293" s="2" t="s">
        <v>22</v>
      </c>
      <c r="I2293" s="2" t="s">
        <v>5537</v>
      </c>
      <c r="J2293" s="3" t="str">
        <f>HYPERLINK("https://www.boe.es/gazeta/dias/1830/10/21/pdfs/GMD-1830-127.pdf#page=3","Abrir facsímil")</f>
        <v>Abrir facsímil</v>
      </c>
      <c r="K2293" s="3" t="s">
        <v>24</v>
      </c>
    </row>
    <row r="2294" spans="1:11" ht="42" customHeight="1">
      <c r="A2294" s="2" t="s">
        <v>5538</v>
      </c>
      <c r="B2294" s="2" t="s">
        <v>5539</v>
      </c>
      <c r="C2294" s="2" t="s">
        <v>36</v>
      </c>
      <c r="D2294" s="2" t="s">
        <v>37</v>
      </c>
      <c r="E2294" s="5" t="s">
        <v>474</v>
      </c>
      <c r="F2294" s="3" t="s">
        <v>475</v>
      </c>
      <c r="G2294" s="3" t="s">
        <v>90</v>
      </c>
      <c r="H2294" s="2" t="s">
        <v>22</v>
      </c>
      <c r="I2294" s="2" t="s">
        <v>5540</v>
      </c>
      <c r="J2294" s="3" t="str">
        <f>HYPERLINK("https://www.boe.es/gazeta/dias/1830/08/05/pdfs/GMD-1830-94.pdf#page=4","Abrir facsímil")</f>
        <v>Abrir facsímil</v>
      </c>
      <c r="K2294" s="3" t="s">
        <v>24</v>
      </c>
    </row>
    <row r="2295" spans="1:11" ht="42" customHeight="1">
      <c r="A2295" s="2" t="s">
        <v>5541</v>
      </c>
      <c r="B2295" s="2" t="s">
        <v>5542</v>
      </c>
      <c r="C2295" s="2" t="s">
        <v>36</v>
      </c>
      <c r="D2295" s="2" t="s">
        <v>37</v>
      </c>
      <c r="E2295" s="5" t="s">
        <v>1053</v>
      </c>
      <c r="F2295" s="3" t="s">
        <v>1054</v>
      </c>
      <c r="G2295" s="3" t="s">
        <v>90</v>
      </c>
      <c r="H2295" s="2" t="s">
        <v>22</v>
      </c>
      <c r="I2295" s="2" t="s">
        <v>5543</v>
      </c>
      <c r="J2295" s="3" t="str">
        <f>HYPERLINK("https://www.boe.es/gazeta/dias/1830/05/11/pdfs/GMD-1830-57.pdf#page=4","Abrir facsímil")</f>
        <v>Abrir facsímil</v>
      </c>
      <c r="K2295" s="3" t="s">
        <v>24</v>
      </c>
    </row>
    <row r="2296" spans="1:11" ht="42" customHeight="1">
      <c r="A2296" s="2" t="s">
        <v>5544</v>
      </c>
      <c r="B2296" s="2" t="s">
        <v>5545</v>
      </c>
      <c r="C2296" s="2" t="s">
        <v>36</v>
      </c>
      <c r="D2296" s="2" t="s">
        <v>37</v>
      </c>
      <c r="E2296" s="5" t="s">
        <v>38</v>
      </c>
      <c r="F2296" s="3" t="s">
        <v>39</v>
      </c>
      <c r="G2296" s="3" t="s">
        <v>21</v>
      </c>
      <c r="H2296" s="2" t="s">
        <v>22</v>
      </c>
      <c r="I2296" s="2" t="s">
        <v>5546</v>
      </c>
      <c r="J2296" s="3" t="str">
        <f>HYPERLINK("https://www.boe.es/gazeta/dias/1830/06/17/pdfs/GMD-1830-73.pdf#page=3","Abrir facsímil")</f>
        <v>Abrir facsímil</v>
      </c>
      <c r="K2296" s="3" t="s">
        <v>24</v>
      </c>
    </row>
    <row r="2297" spans="1:11" ht="42" customHeight="1">
      <c r="A2297" s="2" t="s">
        <v>5547</v>
      </c>
      <c r="B2297" s="2" t="s">
        <v>5548</v>
      </c>
      <c r="C2297" s="2" t="s">
        <v>36</v>
      </c>
      <c r="D2297" s="2" t="s">
        <v>37</v>
      </c>
      <c r="E2297" s="5" t="s">
        <v>687</v>
      </c>
      <c r="F2297" s="3" t="s">
        <v>688</v>
      </c>
      <c r="G2297" s="3" t="s">
        <v>21</v>
      </c>
      <c r="H2297" s="2" t="s">
        <v>31</v>
      </c>
      <c r="I2297" s="2" t="s">
        <v>5549</v>
      </c>
      <c r="J2297" s="3" t="str">
        <f>HYPERLINK("https://www.boe.es/gazeta/dias/1830/06/10/pdfs/GMD-1830-70.pdf#page=3","Abrir facsímil")</f>
        <v>Abrir facsímil</v>
      </c>
      <c r="K2297" s="3" t="s">
        <v>33</v>
      </c>
    </row>
    <row r="2298" spans="1:11" ht="42" customHeight="1">
      <c r="A2298" s="2" t="s">
        <v>5550</v>
      </c>
      <c r="B2298" s="2" t="s">
        <v>5551</v>
      </c>
      <c r="C2298" s="2" t="s">
        <v>17</v>
      </c>
      <c r="D2298" s="2" t="s">
        <v>18</v>
      </c>
      <c r="E2298" s="5" t="s">
        <v>299</v>
      </c>
      <c r="F2298" s="3" t="s">
        <v>300</v>
      </c>
      <c r="G2298" s="3" t="s">
        <v>325</v>
      </c>
      <c r="H2298" s="2" t="s">
        <v>22</v>
      </c>
      <c r="I2298" s="2" t="s">
        <v>5552</v>
      </c>
      <c r="J2298" s="3" t="str">
        <f>HYPERLINK("https://www.boe.es/gazeta/dias/1830/02/13/pdfs/GMD-1830-19.pdf#page=4","Abrir facsímil")</f>
        <v>Abrir facsímil</v>
      </c>
      <c r="K2298" s="3" t="s">
        <v>24</v>
      </c>
    </row>
    <row r="2299" spans="1:11" ht="42" customHeight="1">
      <c r="A2299" s="2" t="s">
        <v>5553</v>
      </c>
      <c r="B2299" s="2" t="s">
        <v>5554</v>
      </c>
      <c r="C2299" s="2" t="s">
        <v>17</v>
      </c>
      <c r="D2299" s="2" t="s">
        <v>18</v>
      </c>
      <c r="E2299" s="5" t="s">
        <v>56</v>
      </c>
      <c r="F2299" s="3" t="s">
        <v>57</v>
      </c>
      <c r="G2299" s="3" t="s">
        <v>90</v>
      </c>
      <c r="H2299" s="2" t="s">
        <v>22</v>
      </c>
      <c r="I2299" s="2" t="s">
        <v>5555</v>
      </c>
      <c r="J2299" s="3" t="str">
        <f>HYPERLINK("https://www.boe.es/gazeta/dias/1830/06/19/pdfs/GMD-1830-74.pdf#page=4","Abrir facsímil")</f>
        <v>Abrir facsímil</v>
      </c>
      <c r="K2299" s="3" t="s">
        <v>24</v>
      </c>
    </row>
    <row r="2300" spans="1:11" ht="42" customHeight="1">
      <c r="A2300" s="2" t="s">
        <v>5556</v>
      </c>
      <c r="B2300" s="2" t="s">
        <v>5557</v>
      </c>
      <c r="C2300" s="2" t="s">
        <v>36</v>
      </c>
      <c r="D2300" s="2" t="s">
        <v>37</v>
      </c>
      <c r="E2300" s="5" t="s">
        <v>185</v>
      </c>
      <c r="F2300" s="3" t="s">
        <v>186</v>
      </c>
      <c r="G2300" s="3" t="s">
        <v>187</v>
      </c>
      <c r="H2300" s="2" t="s">
        <v>22</v>
      </c>
      <c r="I2300" s="2" t="s">
        <v>5558</v>
      </c>
      <c r="J2300" s="3" t="str">
        <f>HYPERLINK("https://www.boe.es/gazeta/dias/1830/01/12/pdfs/GMD-1830-5.pdf#page=3","Abrir facsímil")</f>
        <v>Abrir facsímil</v>
      </c>
      <c r="K2300" s="3" t="s">
        <v>24</v>
      </c>
    </row>
    <row r="2301" spans="1:11" ht="42" customHeight="1">
      <c r="A2301" s="2" t="s">
        <v>5559</v>
      </c>
      <c r="B2301" s="2" t="s">
        <v>5559</v>
      </c>
      <c r="C2301" s="2" t="s">
        <v>36</v>
      </c>
      <c r="D2301" s="2" t="s">
        <v>37</v>
      </c>
      <c r="E2301" s="5" t="s">
        <v>175</v>
      </c>
      <c r="F2301" s="3" t="s">
        <v>176</v>
      </c>
      <c r="G2301" s="3" t="s">
        <v>30</v>
      </c>
      <c r="H2301" s="2" t="s">
        <v>22</v>
      </c>
      <c r="I2301" s="2" t="s">
        <v>5560</v>
      </c>
      <c r="J2301" s="3" t="str">
        <f>HYPERLINK("https://www.boe.es/gazeta/dias/1830/12/07/pdfs/GMD-1830-149.pdf#page=2","Abrir facsímil")</f>
        <v>Abrir facsímil</v>
      </c>
      <c r="K2301" s="3" t="s">
        <v>24</v>
      </c>
    </row>
    <row r="2302" spans="1:11" ht="42" customHeight="1">
      <c r="A2302" s="2" t="s">
        <v>5561</v>
      </c>
      <c r="B2302" s="2" t="s">
        <v>5562</v>
      </c>
      <c r="C2302" s="2" t="s">
        <v>36</v>
      </c>
      <c r="D2302" s="2" t="s">
        <v>37</v>
      </c>
      <c r="E2302" s="5" t="s">
        <v>180</v>
      </c>
      <c r="F2302" s="3" t="s">
        <v>181</v>
      </c>
      <c r="G2302" s="3" t="s">
        <v>90</v>
      </c>
      <c r="H2302" s="2" t="s">
        <v>31</v>
      </c>
      <c r="I2302" s="2" t="s">
        <v>5563</v>
      </c>
      <c r="J2302" s="3" t="str">
        <f>HYPERLINK("https://www.boe.es/gazeta/dias/1830/12/11/pdfs/GMD-1830-151.pdf#page=4","Abrir facsímil")</f>
        <v>Abrir facsímil</v>
      </c>
      <c r="K2302" s="3" t="s">
        <v>33</v>
      </c>
    </row>
    <row r="2303" spans="1:11" ht="42" customHeight="1">
      <c r="A2303" s="2" t="s">
        <v>5564</v>
      </c>
      <c r="B2303" s="2" t="s">
        <v>5565</v>
      </c>
      <c r="C2303" s="2" t="s">
        <v>109</v>
      </c>
      <c r="D2303" s="2" t="s">
        <v>18</v>
      </c>
      <c r="E2303" s="5" t="s">
        <v>1237</v>
      </c>
      <c r="F2303" s="3" t="s">
        <v>1238</v>
      </c>
      <c r="G2303" s="3" t="s">
        <v>90</v>
      </c>
      <c r="H2303" s="2" t="s">
        <v>22</v>
      </c>
      <c r="I2303" s="2" t="s">
        <v>5566</v>
      </c>
      <c r="J2303" s="3" t="str">
        <f>HYPERLINK("https://www.boe.es/gazeta/dias/1830/11/04/pdfs/GMD-1830-134.pdf#page=4","Abrir facsímil")</f>
        <v>Abrir facsímil</v>
      </c>
      <c r="K2303" s="3" t="s">
        <v>24</v>
      </c>
    </row>
    <row r="2304" spans="1:11" ht="42" customHeight="1">
      <c r="A2304" s="2" t="s">
        <v>5567</v>
      </c>
      <c r="B2304" s="2" t="s">
        <v>5567</v>
      </c>
      <c r="C2304" s="2" t="s">
        <v>36</v>
      </c>
      <c r="D2304" s="2" t="s">
        <v>37</v>
      </c>
      <c r="E2304" s="5" t="s">
        <v>201</v>
      </c>
      <c r="F2304" s="3" t="s">
        <v>202</v>
      </c>
      <c r="G2304" s="3" t="s">
        <v>21</v>
      </c>
      <c r="H2304" s="2" t="s">
        <v>22</v>
      </c>
      <c r="I2304" s="2" t="s">
        <v>5568</v>
      </c>
      <c r="J2304" s="3" t="str">
        <f>HYPERLINK("https://www.boe.es/gazeta/dias/1830/09/16/pdfs/GMD-1830-112.pdf#page=3","Abrir facsímil")</f>
        <v>Abrir facsímil</v>
      </c>
      <c r="K2304" s="3" t="s">
        <v>24</v>
      </c>
    </row>
    <row r="2305" spans="1:11" ht="42" customHeight="1">
      <c r="A2305" s="2" t="s">
        <v>5569</v>
      </c>
      <c r="B2305" s="2" t="s">
        <v>5570</v>
      </c>
      <c r="C2305" s="2" t="s">
        <v>43</v>
      </c>
      <c r="D2305" s="2" t="s">
        <v>44</v>
      </c>
      <c r="E2305" s="5" t="s">
        <v>364</v>
      </c>
      <c r="F2305" s="3" t="s">
        <v>365</v>
      </c>
      <c r="G2305" s="3" t="s">
        <v>90</v>
      </c>
      <c r="H2305" s="2" t="s">
        <v>22</v>
      </c>
      <c r="I2305" s="2" t="s">
        <v>5571</v>
      </c>
      <c r="J2305" s="3" t="str">
        <f>HYPERLINK("https://www.boe.es/gazeta/dias/1830/08/26/pdfs/GMD-1830-103.pdf#page=4","Abrir facsímil")</f>
        <v>Abrir facsímil</v>
      </c>
      <c r="K2305" s="3" t="s">
        <v>24</v>
      </c>
    </row>
    <row r="2306" spans="1:11" ht="42" customHeight="1">
      <c r="A2306" s="2" t="s">
        <v>5572</v>
      </c>
      <c r="B2306" s="2" t="s">
        <v>5572</v>
      </c>
      <c r="C2306" s="2" t="s">
        <v>43</v>
      </c>
      <c r="D2306" s="2" t="s">
        <v>44</v>
      </c>
      <c r="E2306" s="5" t="s">
        <v>224</v>
      </c>
      <c r="F2306" s="3" t="s">
        <v>225</v>
      </c>
      <c r="G2306" s="3" t="s">
        <v>30</v>
      </c>
      <c r="H2306" s="2" t="s">
        <v>22</v>
      </c>
      <c r="I2306" s="2" t="s">
        <v>5573</v>
      </c>
      <c r="J2306" s="3" t="str">
        <f>HYPERLINK("https://www.boe.es/gazeta/dias/1830/03/04/pdfs/GMD-1830-27.pdf#page=2","Abrir facsímil")</f>
        <v>Abrir facsímil</v>
      </c>
      <c r="K2306" s="3" t="s">
        <v>24</v>
      </c>
    </row>
    <row r="2307" spans="1:11" ht="42" customHeight="1">
      <c r="A2307" s="2" t="s">
        <v>5574</v>
      </c>
      <c r="B2307" s="2" t="s">
        <v>5575</v>
      </c>
      <c r="C2307" s="2" t="s">
        <v>17</v>
      </c>
      <c r="D2307" s="2" t="s">
        <v>18</v>
      </c>
      <c r="E2307" s="5" t="s">
        <v>69</v>
      </c>
      <c r="F2307" s="3" t="s">
        <v>70</v>
      </c>
      <c r="G2307" s="3" t="s">
        <v>52</v>
      </c>
      <c r="H2307" s="2" t="s">
        <v>31</v>
      </c>
      <c r="I2307" s="2" t="s">
        <v>5576</v>
      </c>
      <c r="J2307" s="3" t="str">
        <f>HYPERLINK("https://www.boe.es/gazeta/dias/1830/10/16/pdfs/GMD-1830-125.pdf#page=1","Abrir facsímil")</f>
        <v>Abrir facsímil</v>
      </c>
      <c r="K2307" s="3" t="s">
        <v>33</v>
      </c>
    </row>
    <row r="2308" spans="1:11" ht="42" customHeight="1">
      <c r="A2308" s="2" t="s">
        <v>5577</v>
      </c>
      <c r="B2308" s="2" t="s">
        <v>5578</v>
      </c>
      <c r="C2308" s="2" t="s">
        <v>55</v>
      </c>
      <c r="D2308" s="2" t="s">
        <v>18</v>
      </c>
      <c r="E2308" s="5" t="s">
        <v>637</v>
      </c>
      <c r="F2308" s="3" t="s">
        <v>638</v>
      </c>
      <c r="G2308" s="3" t="s">
        <v>90</v>
      </c>
      <c r="H2308" s="2" t="s">
        <v>22</v>
      </c>
      <c r="I2308" s="2" t="s">
        <v>5579</v>
      </c>
      <c r="J2308" s="3" t="str">
        <f>HYPERLINK("https://www.boe.es/gazeta/dias/1830/08/28/pdfs/GMD-1830-104.pdf#page=4","Abrir facsímil")</f>
        <v>Abrir facsímil</v>
      </c>
      <c r="K2308" s="3" t="s">
        <v>24</v>
      </c>
    </row>
    <row r="2309" spans="1:11" ht="42" customHeight="1">
      <c r="A2309" s="2" t="s">
        <v>5580</v>
      </c>
      <c r="B2309" s="2" t="s">
        <v>5581</v>
      </c>
      <c r="C2309" s="2" t="s">
        <v>43</v>
      </c>
      <c r="D2309" s="2" t="s">
        <v>44</v>
      </c>
      <c r="E2309" s="5" t="s">
        <v>305</v>
      </c>
      <c r="F2309" s="3" t="s">
        <v>306</v>
      </c>
      <c r="G2309" s="3" t="s">
        <v>52</v>
      </c>
      <c r="H2309" s="2" t="s">
        <v>22</v>
      </c>
      <c r="I2309" s="2" t="s">
        <v>5582</v>
      </c>
      <c r="J2309" s="3" t="str">
        <f>HYPERLINK("https://www.boe.es/gazeta/dias/1830/04/24/pdfs/GMD-1830-49.pdf#page=1","Abrir facsímil")</f>
        <v>Abrir facsímil</v>
      </c>
      <c r="K2309" s="3" t="s">
        <v>24</v>
      </c>
    </row>
    <row r="2310" spans="1:11" ht="42" customHeight="1">
      <c r="A2310" s="2" t="s">
        <v>5583</v>
      </c>
      <c r="B2310" s="2" t="s">
        <v>5584</v>
      </c>
      <c r="C2310" s="2" t="s">
        <v>36</v>
      </c>
      <c r="D2310" s="2" t="s">
        <v>37</v>
      </c>
      <c r="E2310" s="5" t="s">
        <v>687</v>
      </c>
      <c r="F2310" s="3" t="s">
        <v>688</v>
      </c>
      <c r="G2310" s="3" t="s">
        <v>21</v>
      </c>
      <c r="H2310" s="2" t="s">
        <v>22</v>
      </c>
      <c r="I2310" s="2" t="s">
        <v>5585</v>
      </c>
      <c r="J2310" s="3" t="str">
        <f>HYPERLINK("https://www.boe.es/gazeta/dias/1830/06/10/pdfs/GMD-1830-70.pdf#page=3","Abrir facsímil")</f>
        <v>Abrir facsímil</v>
      </c>
      <c r="K2310" s="3" t="s">
        <v>24</v>
      </c>
    </row>
    <row r="2311" spans="1:11" ht="42" customHeight="1">
      <c r="A2311" s="2" t="s">
        <v>5586</v>
      </c>
      <c r="B2311" s="2" t="s">
        <v>5587</v>
      </c>
      <c r="C2311" s="2" t="s">
        <v>27</v>
      </c>
      <c r="D2311" s="2" t="s">
        <v>18</v>
      </c>
      <c r="E2311" s="5" t="s">
        <v>1149</v>
      </c>
      <c r="F2311" s="3" t="s">
        <v>1150</v>
      </c>
      <c r="G2311" s="3" t="s">
        <v>90</v>
      </c>
      <c r="H2311" s="2" t="s">
        <v>22</v>
      </c>
      <c r="I2311" s="2" t="s">
        <v>5588</v>
      </c>
      <c r="J2311" s="3" t="str">
        <f>HYPERLINK("https://www.boe.es/gazeta/dias/1830/07/31/pdfs/GMD-1830-92.pdf#page=4","Abrir facsímil")</f>
        <v>Abrir facsímil</v>
      </c>
      <c r="K2311" s="3" t="s">
        <v>24</v>
      </c>
    </row>
    <row r="2312" spans="1:11" ht="42" customHeight="1">
      <c r="A2312" s="2" t="s">
        <v>5589</v>
      </c>
      <c r="B2312" s="2" t="s">
        <v>5590</v>
      </c>
      <c r="C2312" s="2" t="s">
        <v>27</v>
      </c>
      <c r="D2312" s="2" t="s">
        <v>18</v>
      </c>
      <c r="E2312" s="5" t="s">
        <v>902</v>
      </c>
      <c r="F2312" s="3" t="s">
        <v>903</v>
      </c>
      <c r="G2312" s="3" t="s">
        <v>90</v>
      </c>
      <c r="H2312" s="2" t="s">
        <v>22</v>
      </c>
      <c r="I2312" s="2" t="s">
        <v>5591</v>
      </c>
      <c r="J2312" s="3" t="str">
        <f>HYPERLINK("https://www.boe.es/gazeta/dias/1830/04/17/pdfs/GMD-1830-46.pdf#page=4","Abrir facsímil")</f>
        <v>Abrir facsímil</v>
      </c>
      <c r="K2312" s="3" t="s">
        <v>24</v>
      </c>
    </row>
    <row r="2313" spans="1:11" ht="42" customHeight="1">
      <c r="A2313" s="2" t="s">
        <v>5592</v>
      </c>
      <c r="B2313" s="2" t="s">
        <v>5592</v>
      </c>
      <c r="C2313" s="2" t="s">
        <v>17</v>
      </c>
      <c r="D2313" s="2" t="s">
        <v>18</v>
      </c>
      <c r="E2313" s="5" t="s">
        <v>637</v>
      </c>
      <c r="F2313" s="3" t="s">
        <v>638</v>
      </c>
      <c r="G2313" s="3" t="s">
        <v>21</v>
      </c>
      <c r="H2313" s="2" t="s">
        <v>22</v>
      </c>
      <c r="I2313" s="2" t="s">
        <v>5593</v>
      </c>
      <c r="J2313" s="3" t="str">
        <f>HYPERLINK("https://www.boe.es/gazeta/dias/1830/08/28/pdfs/GMD-1830-104.pdf#page=3","Abrir facsímil")</f>
        <v>Abrir facsímil</v>
      </c>
      <c r="K2313" s="3" t="s">
        <v>24</v>
      </c>
    </row>
    <row r="2314" spans="1:11" ht="42" customHeight="1">
      <c r="A2314" s="2" t="s">
        <v>5592</v>
      </c>
      <c r="B2314" s="2" t="s">
        <v>5592</v>
      </c>
      <c r="C2314" s="2" t="s">
        <v>36</v>
      </c>
      <c r="D2314" s="2" t="s">
        <v>37</v>
      </c>
      <c r="E2314" s="5" t="s">
        <v>272</v>
      </c>
      <c r="F2314" s="3" t="s">
        <v>273</v>
      </c>
      <c r="G2314" s="3" t="s">
        <v>52</v>
      </c>
      <c r="H2314" s="2" t="s">
        <v>22</v>
      </c>
      <c r="I2314" s="2" t="s">
        <v>5594</v>
      </c>
      <c r="J2314" s="3" t="str">
        <f>HYPERLINK("https://www.boe.es/gazeta/dias/1830/11/27/pdfs/GMD-1830-145.pdf#page=1","Abrir facsímil")</f>
        <v>Abrir facsímil</v>
      </c>
      <c r="K2314" s="3" t="s">
        <v>24</v>
      </c>
    </row>
    <row r="2315" spans="1:11" ht="42" customHeight="1">
      <c r="A2315" s="2" t="s">
        <v>5592</v>
      </c>
      <c r="B2315" s="2" t="s">
        <v>5592</v>
      </c>
      <c r="C2315" s="2" t="s">
        <v>36</v>
      </c>
      <c r="D2315" s="2" t="s">
        <v>37</v>
      </c>
      <c r="E2315" s="5" t="s">
        <v>64</v>
      </c>
      <c r="F2315" s="3" t="s">
        <v>65</v>
      </c>
      <c r="G2315" s="3" t="s">
        <v>30</v>
      </c>
      <c r="H2315" s="2" t="s">
        <v>22</v>
      </c>
      <c r="I2315" s="2" t="s">
        <v>5595</v>
      </c>
      <c r="J2315" s="3" t="str">
        <f>HYPERLINK("https://www.boe.es/gazeta/dias/1830/12/09/pdfs/GMD-1830-150.pdf#page=2","Abrir facsímil")</f>
        <v>Abrir facsímil</v>
      </c>
      <c r="K2315" s="3" t="s">
        <v>24</v>
      </c>
    </row>
    <row r="2316" spans="1:11" ht="42" customHeight="1">
      <c r="A2316" s="2" t="s">
        <v>5592</v>
      </c>
      <c r="B2316" s="2" t="s">
        <v>5592</v>
      </c>
      <c r="C2316" s="2" t="s">
        <v>36</v>
      </c>
      <c r="D2316" s="2" t="s">
        <v>37</v>
      </c>
      <c r="E2316" s="5" t="s">
        <v>64</v>
      </c>
      <c r="F2316" s="3" t="s">
        <v>65</v>
      </c>
      <c r="G2316" s="3" t="s">
        <v>21</v>
      </c>
      <c r="H2316" s="2" t="s">
        <v>22</v>
      </c>
      <c r="I2316" s="2" t="s">
        <v>5596</v>
      </c>
      <c r="J2316" s="3" t="str">
        <f>HYPERLINK("https://www.boe.es/gazeta/dias/1830/12/09/pdfs/GMD-1830-150.pdf#page=3","Abrir facsímil")</f>
        <v>Abrir facsímil</v>
      </c>
      <c r="K2316" s="3" t="s">
        <v>24</v>
      </c>
    </row>
    <row r="2317" spans="1:11" ht="42" customHeight="1">
      <c r="A2317" s="2" t="s">
        <v>5592</v>
      </c>
      <c r="B2317" s="2" t="s">
        <v>5592</v>
      </c>
      <c r="C2317" s="2" t="s">
        <v>36</v>
      </c>
      <c r="D2317" s="2" t="s">
        <v>37</v>
      </c>
      <c r="E2317" s="5" t="s">
        <v>396</v>
      </c>
      <c r="F2317" s="3" t="s">
        <v>397</v>
      </c>
      <c r="G2317" s="3" t="s">
        <v>30</v>
      </c>
      <c r="H2317" s="2" t="s">
        <v>22</v>
      </c>
      <c r="I2317" s="2" t="s">
        <v>5597</v>
      </c>
      <c r="J2317" s="3" t="str">
        <f>HYPERLINK("https://www.boe.es/gazeta/dias/1830/12/14/pdfs/GMD-1830-152.pdf#page=2","Abrir facsímil")</f>
        <v>Abrir facsímil</v>
      </c>
      <c r="K2317" s="3" t="s">
        <v>24</v>
      </c>
    </row>
    <row r="2318" spans="1:11" ht="42" customHeight="1">
      <c r="A2318" s="2" t="s">
        <v>5592</v>
      </c>
      <c r="B2318" s="2" t="s">
        <v>5592</v>
      </c>
      <c r="C2318" s="2" t="s">
        <v>36</v>
      </c>
      <c r="D2318" s="2" t="s">
        <v>37</v>
      </c>
      <c r="E2318" s="5" t="s">
        <v>1622</v>
      </c>
      <c r="F2318" s="3" t="s">
        <v>1623</v>
      </c>
      <c r="G2318" s="3" t="s">
        <v>30</v>
      </c>
      <c r="H2318" s="2" t="s">
        <v>22</v>
      </c>
      <c r="I2318" s="2" t="s">
        <v>5598</v>
      </c>
      <c r="J2318" s="3" t="str">
        <f>HYPERLINK("https://www.boe.es/gazeta/dias/1830/12/18/pdfs/GMD-1830-154.pdf#page=2","Abrir facsímil")</f>
        <v>Abrir facsímil</v>
      </c>
      <c r="K2318" s="3" t="s">
        <v>24</v>
      </c>
    </row>
    <row r="2319" spans="1:11" ht="42" customHeight="1">
      <c r="A2319" s="2" t="s">
        <v>5592</v>
      </c>
      <c r="B2319" s="2" t="s">
        <v>5592</v>
      </c>
      <c r="C2319" s="2" t="s">
        <v>36</v>
      </c>
      <c r="D2319" s="2" t="s">
        <v>37</v>
      </c>
      <c r="E2319" s="5" t="s">
        <v>144</v>
      </c>
      <c r="F2319" s="3" t="s">
        <v>145</v>
      </c>
      <c r="G2319" s="3" t="s">
        <v>30</v>
      </c>
      <c r="H2319" s="2" t="s">
        <v>22</v>
      </c>
      <c r="I2319" s="2" t="s">
        <v>5599</v>
      </c>
      <c r="J2319" s="3" t="str">
        <f>HYPERLINK("https://www.boe.es/gazeta/dias/1830/12/30/pdfs/GMD-1830-159.pdf#page=2","Abrir facsímil")</f>
        <v>Abrir facsímil</v>
      </c>
      <c r="K2319" s="3" t="s">
        <v>24</v>
      </c>
    </row>
    <row r="2320" spans="1:11" ht="42" customHeight="1">
      <c r="A2320" s="2" t="s">
        <v>5600</v>
      </c>
      <c r="B2320" s="2" t="s">
        <v>5601</v>
      </c>
      <c r="C2320" s="2" t="s">
        <v>84</v>
      </c>
      <c r="D2320" s="2" t="s">
        <v>18</v>
      </c>
      <c r="E2320" s="5" t="s">
        <v>532</v>
      </c>
      <c r="F2320" s="3" t="s">
        <v>533</v>
      </c>
      <c r="G2320" s="3" t="s">
        <v>90</v>
      </c>
      <c r="H2320" s="2" t="s">
        <v>31</v>
      </c>
      <c r="I2320" s="2" t="s">
        <v>5602</v>
      </c>
      <c r="J2320" s="3" t="str">
        <f>HYPERLINK("https://www.boe.es/gazeta/dias/1830/01/19/pdfs/GMD-1830-8.pdf#page=4","Abrir facsímil")</f>
        <v>Abrir facsímil</v>
      </c>
      <c r="K2320" s="3" t="s">
        <v>33</v>
      </c>
    </row>
    <row r="2321" spans="1:11" ht="42" customHeight="1">
      <c r="A2321" s="2" t="s">
        <v>5603</v>
      </c>
      <c r="B2321" s="2" t="s">
        <v>5604</v>
      </c>
      <c r="C2321" s="2" t="s">
        <v>27</v>
      </c>
      <c r="D2321" s="2" t="s">
        <v>18</v>
      </c>
      <c r="E2321" s="5" t="s">
        <v>370</v>
      </c>
      <c r="F2321" s="3" t="s">
        <v>371</v>
      </c>
      <c r="G2321" s="3" t="s">
        <v>90</v>
      </c>
      <c r="H2321" s="2" t="s">
        <v>22</v>
      </c>
      <c r="I2321" s="2" t="s">
        <v>5605</v>
      </c>
      <c r="J2321" s="3" t="str">
        <f>HYPERLINK("https://www.boe.es/gazeta/dias/1830/10/14/pdfs/GMD-1830-124.pdf#page=4","Abrir facsímil")</f>
        <v>Abrir facsímil</v>
      </c>
      <c r="K2321" s="3" t="s">
        <v>24</v>
      </c>
    </row>
    <row r="2322" spans="1:11" ht="42" customHeight="1">
      <c r="A2322" s="2" t="s">
        <v>5606</v>
      </c>
      <c r="B2322" s="2" t="s">
        <v>5606</v>
      </c>
      <c r="C2322" s="2" t="s">
        <v>17</v>
      </c>
      <c r="D2322" s="2" t="s">
        <v>18</v>
      </c>
      <c r="E2322" s="5" t="s">
        <v>256</v>
      </c>
      <c r="F2322" s="3" t="s">
        <v>257</v>
      </c>
      <c r="G2322" s="3" t="s">
        <v>30</v>
      </c>
      <c r="H2322" s="2" t="s">
        <v>22</v>
      </c>
      <c r="I2322" s="2" t="s">
        <v>5607</v>
      </c>
      <c r="J2322" s="3" t="str">
        <f>HYPERLINK("https://www.boe.es/gazeta/dias/1830/08/07/pdfs/GMD-1830-95.pdf#page=2","Abrir facsímil")</f>
        <v>Abrir facsímil</v>
      </c>
      <c r="K2322" s="3" t="s">
        <v>24</v>
      </c>
    </row>
    <row r="2323" spans="1:11" ht="42" customHeight="1">
      <c r="A2323" s="2" t="s">
        <v>5608</v>
      </c>
      <c r="B2323" s="2" t="s">
        <v>5609</v>
      </c>
      <c r="C2323" s="2" t="s">
        <v>43</v>
      </c>
      <c r="D2323" s="2" t="s">
        <v>44</v>
      </c>
      <c r="E2323" s="5" t="s">
        <v>81</v>
      </c>
      <c r="F2323" s="3" t="s">
        <v>82</v>
      </c>
      <c r="G2323" s="3" t="s">
        <v>21</v>
      </c>
      <c r="H2323" s="2" t="s">
        <v>22</v>
      </c>
      <c r="I2323" s="2" t="s">
        <v>5610</v>
      </c>
      <c r="J2323" s="3" t="str">
        <f>HYPERLINK("https://www.boe.es/gazeta/dias/1830/03/16/pdfs/GMD-1830-32.pdf#page=3","Abrir facsímil")</f>
        <v>Abrir facsímil</v>
      </c>
      <c r="K2323" s="3" t="s">
        <v>24</v>
      </c>
    </row>
    <row r="2324" spans="1:11" ht="42" customHeight="1">
      <c r="A2324" s="2" t="s">
        <v>5611</v>
      </c>
      <c r="B2324" s="2" t="s">
        <v>5612</v>
      </c>
      <c r="C2324" s="2" t="s">
        <v>36</v>
      </c>
      <c r="D2324" s="2" t="s">
        <v>37</v>
      </c>
      <c r="E2324" s="5" t="s">
        <v>1242</v>
      </c>
      <c r="F2324" s="3" t="s">
        <v>1243</v>
      </c>
      <c r="G2324" s="3" t="s">
        <v>90</v>
      </c>
      <c r="H2324" s="2" t="s">
        <v>31</v>
      </c>
      <c r="I2324" s="2" t="s">
        <v>5613</v>
      </c>
      <c r="J2324" s="3" t="str">
        <f>HYPERLINK("https://www.boe.es/gazeta/dias/1830/05/20/pdfs/GMD-1830-61.pdf#page=4","Abrir facsímil")</f>
        <v>Abrir facsímil</v>
      </c>
      <c r="K2324" s="3" t="s">
        <v>33</v>
      </c>
    </row>
    <row r="2325" spans="1:11" ht="42" customHeight="1">
      <c r="A2325" s="2" t="s">
        <v>5614</v>
      </c>
      <c r="B2325" s="2" t="s">
        <v>5614</v>
      </c>
      <c r="C2325" s="2" t="s">
        <v>36</v>
      </c>
      <c r="D2325" s="2" t="s">
        <v>37</v>
      </c>
      <c r="E2325" s="5" t="s">
        <v>357</v>
      </c>
      <c r="F2325" s="3" t="s">
        <v>358</v>
      </c>
      <c r="G2325" s="3" t="s">
        <v>30</v>
      </c>
      <c r="H2325" s="2" t="s">
        <v>22</v>
      </c>
      <c r="I2325" s="2" t="s">
        <v>5615</v>
      </c>
      <c r="J2325" s="3" t="str">
        <f>HYPERLINK("https://www.boe.es/gazeta/dias/1830/05/08/pdfs/GMD-1830-55.pdf#page=2","Abrir facsímil")</f>
        <v>Abrir facsímil</v>
      </c>
      <c r="K2325" s="3" t="s">
        <v>24</v>
      </c>
    </row>
    <row r="2326" spans="1:11" ht="42" customHeight="1">
      <c r="A2326" s="2" t="s">
        <v>5616</v>
      </c>
      <c r="B2326" s="2" t="s">
        <v>5616</v>
      </c>
      <c r="C2326" s="2" t="s">
        <v>84</v>
      </c>
      <c r="D2326" s="2" t="s">
        <v>18</v>
      </c>
      <c r="E2326" s="5" t="s">
        <v>28</v>
      </c>
      <c r="F2326" s="3" t="s">
        <v>29</v>
      </c>
      <c r="G2326" s="3" t="s">
        <v>30</v>
      </c>
      <c r="H2326" s="2" t="s">
        <v>22</v>
      </c>
      <c r="I2326" s="2" t="s">
        <v>5617</v>
      </c>
      <c r="J2326" s="3" t="str">
        <f>HYPERLINK("https://www.boe.es/gazeta/dias/1830/12/28/pdfs/GMD-1830-158.pdf#page=2","Abrir facsímil")</f>
        <v>Abrir facsímil</v>
      </c>
      <c r="K2326" s="3" t="s">
        <v>24</v>
      </c>
    </row>
    <row r="2327" spans="1:11" ht="42" customHeight="1">
      <c r="A2327" s="2" t="s">
        <v>5618</v>
      </c>
      <c r="B2327" s="2" t="s">
        <v>5619</v>
      </c>
      <c r="C2327" s="2" t="s">
        <v>36</v>
      </c>
      <c r="D2327" s="2" t="s">
        <v>37</v>
      </c>
      <c r="E2327" s="5" t="s">
        <v>1119</v>
      </c>
      <c r="F2327" s="3" t="s">
        <v>1120</v>
      </c>
      <c r="G2327" s="3" t="s">
        <v>30</v>
      </c>
      <c r="H2327" s="2" t="s">
        <v>22</v>
      </c>
      <c r="I2327" s="2" t="s">
        <v>5620</v>
      </c>
      <c r="J2327" s="3" t="str">
        <f>HYPERLINK("https://www.boe.es/gazeta/dias/1830/11/20/pdfs/GMD-1830-141.pdf#page=2","Abrir facsímil")</f>
        <v>Abrir facsímil</v>
      </c>
      <c r="K2327" s="3" t="s">
        <v>24</v>
      </c>
    </row>
    <row r="2328" spans="1:11" ht="42" customHeight="1">
      <c r="A2328" s="2" t="s">
        <v>5621</v>
      </c>
      <c r="B2328" s="2" t="s">
        <v>5622</v>
      </c>
      <c r="C2328" s="2" t="s">
        <v>43</v>
      </c>
      <c r="D2328" s="2" t="s">
        <v>44</v>
      </c>
      <c r="E2328" s="5" t="s">
        <v>45</v>
      </c>
      <c r="F2328" s="3" t="s">
        <v>46</v>
      </c>
      <c r="G2328" s="3" t="s">
        <v>30</v>
      </c>
      <c r="H2328" s="2" t="s">
        <v>22</v>
      </c>
      <c r="I2328" s="2" t="s">
        <v>5623</v>
      </c>
      <c r="J2328" s="3" t="str">
        <f>HYPERLINK("https://www.boe.es/gazeta/dias/1830/01/05/pdfs/GMD-1830-2.pdf#page=2","Abrir facsímil")</f>
        <v>Abrir facsímil</v>
      </c>
      <c r="K2328" s="3" t="s">
        <v>24</v>
      </c>
    </row>
    <row r="2329" spans="1:11" ht="42" customHeight="1">
      <c r="A2329" s="2" t="s">
        <v>5624</v>
      </c>
      <c r="B2329" s="2" t="s">
        <v>5625</v>
      </c>
      <c r="C2329" s="2" t="s">
        <v>36</v>
      </c>
      <c r="D2329" s="2" t="s">
        <v>37</v>
      </c>
      <c r="E2329" s="5" t="s">
        <v>811</v>
      </c>
      <c r="F2329" s="3" t="s">
        <v>812</v>
      </c>
      <c r="G2329" s="3" t="s">
        <v>21</v>
      </c>
      <c r="H2329" s="2" t="s">
        <v>22</v>
      </c>
      <c r="I2329" s="2" t="s">
        <v>5626</v>
      </c>
      <c r="J2329" s="3" t="str">
        <f>HYPERLINK("https://www.boe.es/gazeta/dias/1830/11/09/pdfs/GMD-1830-136.pdf#page=3","Abrir facsímil")</f>
        <v>Abrir facsímil</v>
      </c>
      <c r="K2329" s="3" t="s">
        <v>24</v>
      </c>
    </row>
    <row r="2330" spans="1:11" ht="42" customHeight="1">
      <c r="A2330" s="2" t="s">
        <v>5627</v>
      </c>
      <c r="B2330" s="2" t="s">
        <v>5627</v>
      </c>
      <c r="C2330" s="2" t="s">
        <v>17</v>
      </c>
      <c r="D2330" s="2" t="s">
        <v>18</v>
      </c>
      <c r="E2330" s="5" t="s">
        <v>566</v>
      </c>
      <c r="F2330" s="3" t="s">
        <v>567</v>
      </c>
      <c r="G2330" s="3" t="s">
        <v>90</v>
      </c>
      <c r="H2330" s="2" t="s">
        <v>22</v>
      </c>
      <c r="I2330" s="2" t="s">
        <v>5628</v>
      </c>
      <c r="J2330" s="3" t="str">
        <f>HYPERLINK("https://www.boe.es/gazeta/dias/1830/09/07/pdfs/GMD-1830-108.pdf#page=4","Abrir facsímil")</f>
        <v>Abrir facsímil</v>
      </c>
      <c r="K2330" s="3" t="s">
        <v>24</v>
      </c>
    </row>
    <row r="2331" spans="1:11" ht="42" customHeight="1">
      <c r="A2331" s="2" t="s">
        <v>5629</v>
      </c>
      <c r="B2331" s="2" t="s">
        <v>5629</v>
      </c>
      <c r="C2331" s="2" t="s">
        <v>17</v>
      </c>
      <c r="D2331" s="2" t="s">
        <v>18</v>
      </c>
      <c r="E2331" s="5" t="s">
        <v>687</v>
      </c>
      <c r="F2331" s="3" t="s">
        <v>688</v>
      </c>
      <c r="G2331" s="3" t="s">
        <v>90</v>
      </c>
      <c r="H2331" s="2" t="s">
        <v>22</v>
      </c>
      <c r="I2331" s="2" t="s">
        <v>5630</v>
      </c>
      <c r="J2331" s="3" t="str">
        <f>HYPERLINK("https://www.boe.es/gazeta/dias/1830/06/10/pdfs/GMD-1830-70.pdf#page=4","Abrir facsímil")</f>
        <v>Abrir facsímil</v>
      </c>
      <c r="K2331" s="3" t="s">
        <v>24</v>
      </c>
    </row>
    <row r="2332" spans="1:11" ht="42" customHeight="1">
      <c r="A2332" s="2" t="s">
        <v>5631</v>
      </c>
      <c r="B2332" s="2" t="s">
        <v>5632</v>
      </c>
      <c r="C2332" s="2" t="s">
        <v>43</v>
      </c>
      <c r="D2332" s="2" t="s">
        <v>44</v>
      </c>
      <c r="E2332" s="5" t="s">
        <v>436</v>
      </c>
      <c r="F2332" s="3" t="s">
        <v>437</v>
      </c>
      <c r="G2332" s="3" t="s">
        <v>30</v>
      </c>
      <c r="H2332" s="2" t="s">
        <v>22</v>
      </c>
      <c r="I2332" s="2" t="s">
        <v>5633</v>
      </c>
      <c r="J2332" s="3" t="str">
        <f>HYPERLINK("https://www.boe.es/gazeta/dias/1830/04/06/pdfs/GMD-1830-41.pdf#page=2","Abrir facsímil")</f>
        <v>Abrir facsímil</v>
      </c>
      <c r="K2332" s="3" t="s">
        <v>24</v>
      </c>
    </row>
    <row r="2333" spans="1:11" ht="42" customHeight="1">
      <c r="A2333" s="2" t="s">
        <v>5634</v>
      </c>
      <c r="B2333" s="2" t="s">
        <v>5635</v>
      </c>
      <c r="C2333" s="2" t="s">
        <v>43</v>
      </c>
      <c r="D2333" s="2" t="s">
        <v>44</v>
      </c>
      <c r="E2333" s="5" t="s">
        <v>499</v>
      </c>
      <c r="F2333" s="3" t="s">
        <v>500</v>
      </c>
      <c r="G2333" s="3" t="s">
        <v>30</v>
      </c>
      <c r="H2333" s="2" t="s">
        <v>22</v>
      </c>
      <c r="I2333" s="2" t="s">
        <v>5636</v>
      </c>
      <c r="J2333" s="3" t="str">
        <f>HYPERLINK("https://www.boe.es/gazeta/dias/1830/04/03/pdfs/GMD-1830-40.pdf#page=2","Abrir facsímil")</f>
        <v>Abrir facsímil</v>
      </c>
      <c r="K2333" s="3" t="s">
        <v>24</v>
      </c>
    </row>
    <row r="2334" spans="1:11" ht="42" customHeight="1">
      <c r="A2334" s="2" t="s">
        <v>5637</v>
      </c>
      <c r="B2334" s="2" t="s">
        <v>5638</v>
      </c>
      <c r="C2334" s="2" t="s">
        <v>84</v>
      </c>
      <c r="D2334" s="2" t="s">
        <v>18</v>
      </c>
      <c r="E2334" s="5" t="s">
        <v>570</v>
      </c>
      <c r="F2334" s="3" t="s">
        <v>571</v>
      </c>
      <c r="G2334" s="3" t="s">
        <v>90</v>
      </c>
      <c r="H2334" s="2" t="s">
        <v>31</v>
      </c>
      <c r="I2334" s="2" t="s">
        <v>5639</v>
      </c>
      <c r="J2334" s="3" t="str">
        <f>HYPERLINK("https://www.boe.es/gazeta/dias/1830/07/10/pdfs/GMD-1830-83.pdf#page=4","Abrir facsímil")</f>
        <v>Abrir facsímil</v>
      </c>
      <c r="K2334" s="3" t="s">
        <v>33</v>
      </c>
    </row>
    <row r="2335" spans="1:11" ht="42" customHeight="1">
      <c r="A2335" s="2" t="s">
        <v>5640</v>
      </c>
      <c r="B2335" s="2" t="s">
        <v>5640</v>
      </c>
      <c r="C2335" s="2" t="s">
        <v>36</v>
      </c>
      <c r="D2335" s="2" t="s">
        <v>37</v>
      </c>
      <c r="E2335" s="5" t="s">
        <v>687</v>
      </c>
      <c r="F2335" s="3" t="s">
        <v>688</v>
      </c>
      <c r="G2335" s="3" t="s">
        <v>21</v>
      </c>
      <c r="H2335" s="2" t="s">
        <v>22</v>
      </c>
      <c r="I2335" s="2" t="s">
        <v>5641</v>
      </c>
      <c r="J2335" s="3" t="str">
        <f>HYPERLINK("https://www.boe.es/gazeta/dias/1830/06/10/pdfs/GMD-1830-70.pdf#page=3","Abrir facsímil")</f>
        <v>Abrir facsímil</v>
      </c>
      <c r="K2335" s="3" t="s">
        <v>24</v>
      </c>
    </row>
    <row r="2336" spans="1:11" ht="42" customHeight="1">
      <c r="A2336" s="2" t="s">
        <v>5640</v>
      </c>
      <c r="B2336" s="2" t="s">
        <v>5640</v>
      </c>
      <c r="C2336" s="2" t="s">
        <v>36</v>
      </c>
      <c r="D2336" s="2" t="s">
        <v>37</v>
      </c>
      <c r="E2336" s="5" t="s">
        <v>201</v>
      </c>
      <c r="F2336" s="3" t="s">
        <v>202</v>
      </c>
      <c r="G2336" s="3" t="s">
        <v>30</v>
      </c>
      <c r="H2336" s="2" t="s">
        <v>22</v>
      </c>
      <c r="I2336" s="2" t="s">
        <v>5642</v>
      </c>
      <c r="J2336" s="3" t="str">
        <f>HYPERLINK("https://www.boe.es/gazeta/dias/1830/09/16/pdfs/GMD-1830-112.pdf#page=2","Abrir facsímil")</f>
        <v>Abrir facsímil</v>
      </c>
      <c r="K2336" s="3" t="s">
        <v>24</v>
      </c>
    </row>
    <row r="2337" spans="1:11" ht="42" customHeight="1">
      <c r="A2337" s="2" t="s">
        <v>5640</v>
      </c>
      <c r="B2337" s="2" t="s">
        <v>5640</v>
      </c>
      <c r="C2337" s="2" t="s">
        <v>36</v>
      </c>
      <c r="D2337" s="2" t="s">
        <v>37</v>
      </c>
      <c r="E2337" s="5" t="s">
        <v>612</v>
      </c>
      <c r="F2337" s="3" t="s">
        <v>613</v>
      </c>
      <c r="G2337" s="3" t="s">
        <v>1765</v>
      </c>
      <c r="H2337" s="2" t="s">
        <v>22</v>
      </c>
      <c r="I2337" s="2" t="s">
        <v>5643</v>
      </c>
      <c r="J2337" s="3" t="str">
        <f>HYPERLINK("https://www.boe.es/gazeta/dias/1830/09/25/pdfs/GMD-1830-116.pdf#page=2","Abrir facsímil")</f>
        <v>Abrir facsímil</v>
      </c>
      <c r="K2337" s="3" t="s">
        <v>24</v>
      </c>
    </row>
    <row r="2338" spans="1:11" ht="42" customHeight="1">
      <c r="A2338" s="2" t="s">
        <v>5640</v>
      </c>
      <c r="B2338" s="2" t="s">
        <v>5640</v>
      </c>
      <c r="C2338" s="2" t="s">
        <v>36</v>
      </c>
      <c r="D2338" s="2" t="s">
        <v>37</v>
      </c>
      <c r="E2338" s="5" t="s">
        <v>969</v>
      </c>
      <c r="F2338" s="3" t="s">
        <v>970</v>
      </c>
      <c r="G2338" s="3" t="s">
        <v>21</v>
      </c>
      <c r="H2338" s="2" t="s">
        <v>22</v>
      </c>
      <c r="I2338" s="2" t="s">
        <v>5644</v>
      </c>
      <c r="J2338" s="3" t="str">
        <f>HYPERLINK("https://www.boe.es/gazeta/dias/1830/10/12/pdfs/GMD-1830-123.pdf#page=3","Abrir facsímil")</f>
        <v>Abrir facsímil</v>
      </c>
      <c r="K2338" s="3" t="s">
        <v>24</v>
      </c>
    </row>
    <row r="2339" spans="1:11" ht="42" customHeight="1">
      <c r="A2339" s="2" t="s">
        <v>5645</v>
      </c>
      <c r="B2339" s="2" t="s">
        <v>5646</v>
      </c>
      <c r="C2339" s="2" t="s">
        <v>43</v>
      </c>
      <c r="D2339" s="2" t="s">
        <v>44</v>
      </c>
      <c r="E2339" s="5" t="s">
        <v>133</v>
      </c>
      <c r="F2339" s="3" t="s">
        <v>134</v>
      </c>
      <c r="G2339" s="3" t="s">
        <v>52</v>
      </c>
      <c r="H2339" s="2" t="s">
        <v>22</v>
      </c>
      <c r="I2339" s="2" t="s">
        <v>5647</v>
      </c>
      <c r="J2339" s="3" t="str">
        <f>HYPERLINK("https://www.boe.es/gazeta/dias/1830/10/19/pdfs/GMD-1830-126.pdf#page=1","Abrir facsímil")</f>
        <v>Abrir facsímil</v>
      </c>
      <c r="K2339" s="3" t="s">
        <v>24</v>
      </c>
    </row>
    <row r="2340" spans="1:11" ht="42" customHeight="1">
      <c r="A2340" s="2" t="s">
        <v>5648</v>
      </c>
      <c r="B2340" s="2" t="s">
        <v>5649</v>
      </c>
      <c r="C2340" s="2" t="s">
        <v>109</v>
      </c>
      <c r="D2340" s="2" t="s">
        <v>18</v>
      </c>
      <c r="E2340" s="5" t="s">
        <v>185</v>
      </c>
      <c r="F2340" s="3" t="s">
        <v>186</v>
      </c>
      <c r="G2340" s="3" t="s">
        <v>206</v>
      </c>
      <c r="H2340" s="2" t="s">
        <v>22</v>
      </c>
      <c r="I2340" s="2" t="s">
        <v>5650</v>
      </c>
      <c r="J2340" s="3" t="str">
        <f>HYPERLINK("https://www.boe.es/gazeta/dias/1830/01/12/pdfs/GMD-1830-5.pdf#page=4","Abrir facsímil")</f>
        <v>Abrir facsímil</v>
      </c>
      <c r="K2340" s="3" t="s">
        <v>24</v>
      </c>
    </row>
    <row r="2341" spans="1:11" ht="42" customHeight="1">
      <c r="A2341" s="2" t="s">
        <v>5651</v>
      </c>
      <c r="B2341" s="2" t="s">
        <v>5652</v>
      </c>
      <c r="C2341" s="2" t="s">
        <v>84</v>
      </c>
      <c r="D2341" s="2" t="s">
        <v>18</v>
      </c>
      <c r="E2341" s="5" t="s">
        <v>263</v>
      </c>
      <c r="F2341" s="3" t="s">
        <v>264</v>
      </c>
      <c r="G2341" s="3" t="s">
        <v>90</v>
      </c>
      <c r="H2341" s="2" t="s">
        <v>22</v>
      </c>
      <c r="I2341" s="2" t="s">
        <v>5653</v>
      </c>
      <c r="J2341" s="3" t="str">
        <f>HYPERLINK("https://www.boe.es/gazeta/dias/1830/07/03/pdfs/GMD-1830-80.pdf#page=4","Abrir facsímil")</f>
        <v>Abrir facsímil</v>
      </c>
      <c r="K2341" s="3" t="s">
        <v>24</v>
      </c>
    </row>
    <row r="2342" spans="1:11" ht="42" customHeight="1">
      <c r="A2342" s="2" t="s">
        <v>5654</v>
      </c>
      <c r="B2342" s="2" t="s">
        <v>5655</v>
      </c>
      <c r="C2342" s="2" t="s">
        <v>27</v>
      </c>
      <c r="D2342" s="2" t="s">
        <v>18</v>
      </c>
      <c r="E2342" s="5" t="s">
        <v>396</v>
      </c>
      <c r="F2342" s="3" t="s">
        <v>397</v>
      </c>
      <c r="G2342" s="3" t="s">
        <v>90</v>
      </c>
      <c r="H2342" s="2" t="s">
        <v>22</v>
      </c>
      <c r="I2342" s="2" t="s">
        <v>5656</v>
      </c>
      <c r="J2342" s="3" t="str">
        <f>HYPERLINK("https://www.boe.es/gazeta/dias/1830/12/14/pdfs/GMD-1830-152.pdf#page=4","Abrir facsímil")</f>
        <v>Abrir facsímil</v>
      </c>
      <c r="K2342" s="3" t="s">
        <v>24</v>
      </c>
    </row>
    <row r="2343" spans="1:11" ht="42" customHeight="1">
      <c r="A2343" s="2" t="s">
        <v>5657</v>
      </c>
      <c r="B2343" s="2" t="s">
        <v>5658</v>
      </c>
      <c r="C2343" s="2" t="s">
        <v>36</v>
      </c>
      <c r="D2343" s="2" t="s">
        <v>37</v>
      </c>
      <c r="E2343" s="5" t="s">
        <v>426</v>
      </c>
      <c r="F2343" s="3" t="s">
        <v>427</v>
      </c>
      <c r="G2343" s="3" t="s">
        <v>21</v>
      </c>
      <c r="H2343" s="2" t="s">
        <v>31</v>
      </c>
      <c r="I2343" s="2" t="s">
        <v>5659</v>
      </c>
      <c r="J2343" s="3" t="str">
        <f>HYPERLINK("https://www.boe.es/gazeta/dias/1830/10/21/pdfs/GMD-1830-127.pdf#page=3","Abrir facsímil")</f>
        <v>Abrir facsímil</v>
      </c>
      <c r="K2343" s="3" t="s">
        <v>33</v>
      </c>
    </row>
    <row r="2344" spans="1:11" ht="42" customHeight="1">
      <c r="A2344" s="2" t="s">
        <v>5660</v>
      </c>
      <c r="B2344" s="2" t="s">
        <v>5660</v>
      </c>
      <c r="C2344" s="2" t="s">
        <v>36</v>
      </c>
      <c r="D2344" s="2" t="s">
        <v>37</v>
      </c>
      <c r="E2344" s="5" t="s">
        <v>370</v>
      </c>
      <c r="F2344" s="3" t="s">
        <v>371</v>
      </c>
      <c r="G2344" s="3" t="s">
        <v>52</v>
      </c>
      <c r="H2344" s="2" t="s">
        <v>22</v>
      </c>
      <c r="I2344" s="2" t="s">
        <v>5661</v>
      </c>
      <c r="J2344" s="3" t="str">
        <f>HYPERLINK("https://www.boe.es/gazeta/dias/1830/10/14/pdfs/GMD-1830-124.pdf#page=1","Abrir facsímil")</f>
        <v>Abrir facsímil</v>
      </c>
      <c r="K2344" s="3" t="s">
        <v>24</v>
      </c>
    </row>
    <row r="2345" spans="1:11" ht="42" customHeight="1">
      <c r="A2345" s="2" t="s">
        <v>5660</v>
      </c>
      <c r="B2345" s="2" t="s">
        <v>5660</v>
      </c>
      <c r="C2345" s="2" t="s">
        <v>36</v>
      </c>
      <c r="D2345" s="2" t="s">
        <v>37</v>
      </c>
      <c r="E2345" s="5" t="s">
        <v>999</v>
      </c>
      <c r="F2345" s="3" t="s">
        <v>1000</v>
      </c>
      <c r="G2345" s="3" t="s">
        <v>30</v>
      </c>
      <c r="H2345" s="2" t="s">
        <v>22</v>
      </c>
      <c r="I2345" s="2" t="s">
        <v>5662</v>
      </c>
      <c r="J2345" s="3" t="str">
        <f>HYPERLINK("https://www.boe.es/gazeta/dias/1830/11/02/pdfs/GMD-1830-133.pdf#page=2","Abrir facsímil")</f>
        <v>Abrir facsímil</v>
      </c>
      <c r="K2345" s="3" t="s">
        <v>24</v>
      </c>
    </row>
    <row r="2346" spans="1:11" ht="42" customHeight="1">
      <c r="A2346" s="2" t="s">
        <v>5663</v>
      </c>
      <c r="B2346" s="2" t="s">
        <v>5664</v>
      </c>
      <c r="C2346" s="2" t="s">
        <v>43</v>
      </c>
      <c r="D2346" s="2" t="s">
        <v>44</v>
      </c>
      <c r="E2346" s="5" t="s">
        <v>201</v>
      </c>
      <c r="F2346" s="3" t="s">
        <v>202</v>
      </c>
      <c r="G2346" s="3" t="s">
        <v>30</v>
      </c>
      <c r="H2346" s="2" t="s">
        <v>22</v>
      </c>
      <c r="I2346" s="2" t="s">
        <v>5665</v>
      </c>
      <c r="J2346" s="3" t="str">
        <f>HYPERLINK("https://www.boe.es/gazeta/dias/1830/09/16/pdfs/GMD-1830-112.pdf#page=2","Abrir facsímil")</f>
        <v>Abrir facsímil</v>
      </c>
      <c r="K2346" s="3" t="s">
        <v>24</v>
      </c>
    </row>
    <row r="2347" spans="1:11" ht="42" customHeight="1">
      <c r="A2347" s="2" t="s">
        <v>5666</v>
      </c>
      <c r="B2347" s="2" t="s">
        <v>5667</v>
      </c>
      <c r="C2347" s="2" t="s">
        <v>17</v>
      </c>
      <c r="D2347" s="2" t="s">
        <v>18</v>
      </c>
      <c r="E2347" s="5" t="s">
        <v>624</v>
      </c>
      <c r="F2347" s="3" t="s">
        <v>625</v>
      </c>
      <c r="G2347" s="3" t="s">
        <v>90</v>
      </c>
      <c r="H2347" s="2" t="s">
        <v>31</v>
      </c>
      <c r="I2347" s="2" t="s">
        <v>5668</v>
      </c>
      <c r="J2347" s="3" t="str">
        <f>HYPERLINK("https://www.boe.es/gazeta/dias/1830/09/09/pdfs/GMD-1830-109.pdf#page=4","Abrir facsímil")</f>
        <v>Abrir facsímil</v>
      </c>
      <c r="K2347" s="3" t="s">
        <v>33</v>
      </c>
    </row>
    <row r="2348" spans="1:11" ht="42" customHeight="1">
      <c r="A2348" s="2" t="s">
        <v>5669</v>
      </c>
      <c r="B2348" s="2" t="s">
        <v>5669</v>
      </c>
      <c r="C2348" s="2" t="s">
        <v>84</v>
      </c>
      <c r="D2348" s="2" t="s">
        <v>18</v>
      </c>
      <c r="E2348" s="5" t="s">
        <v>175</v>
      </c>
      <c r="F2348" s="3" t="s">
        <v>176</v>
      </c>
      <c r="G2348" s="3" t="s">
        <v>30</v>
      </c>
      <c r="H2348" s="2" t="s">
        <v>22</v>
      </c>
      <c r="I2348" s="2" t="s">
        <v>5670</v>
      </c>
      <c r="J2348" s="3" t="str">
        <f>HYPERLINK("https://www.boe.es/gazeta/dias/1830/12/07/pdfs/GMD-1830-149.pdf#page=2","Abrir facsímil")</f>
        <v>Abrir facsímil</v>
      </c>
      <c r="K2348" s="3" t="s">
        <v>24</v>
      </c>
    </row>
    <row r="2349" spans="1:11" ht="42" customHeight="1">
      <c r="A2349" s="2" t="s">
        <v>5671</v>
      </c>
      <c r="B2349" s="2" t="s">
        <v>5672</v>
      </c>
      <c r="C2349" s="2" t="s">
        <v>17</v>
      </c>
      <c r="D2349" s="2" t="s">
        <v>18</v>
      </c>
      <c r="E2349" s="5" t="s">
        <v>648</v>
      </c>
      <c r="F2349" s="3" t="s">
        <v>649</v>
      </c>
      <c r="G2349" s="3" t="s">
        <v>90</v>
      </c>
      <c r="H2349" s="2" t="s">
        <v>22</v>
      </c>
      <c r="I2349" s="2" t="s">
        <v>5673</v>
      </c>
      <c r="J2349" s="3" t="str">
        <f>HYPERLINK("https://www.boe.es/gazeta/dias/1830/09/11/pdfs/GMD-1830-110.pdf#page=4","Abrir facsímil")</f>
        <v>Abrir facsímil</v>
      </c>
      <c r="K2349" s="3" t="s">
        <v>24</v>
      </c>
    </row>
    <row r="2350" spans="1:11" ht="42" customHeight="1">
      <c r="A2350" s="2" t="s">
        <v>5674</v>
      </c>
      <c r="B2350" s="2" t="s">
        <v>5675</v>
      </c>
      <c r="C2350" s="2" t="s">
        <v>17</v>
      </c>
      <c r="D2350" s="2" t="s">
        <v>18</v>
      </c>
      <c r="E2350" s="5" t="s">
        <v>185</v>
      </c>
      <c r="F2350" s="3" t="s">
        <v>186</v>
      </c>
      <c r="G2350" s="3" t="s">
        <v>187</v>
      </c>
      <c r="H2350" s="2" t="s">
        <v>22</v>
      </c>
      <c r="I2350" s="2" t="s">
        <v>5676</v>
      </c>
      <c r="J2350" s="3" t="str">
        <f>HYPERLINK("https://www.boe.es/gazeta/dias/1830/01/12/pdfs/GMD-1830-5.pdf#page=3","Abrir facsímil")</f>
        <v>Abrir facsímil</v>
      </c>
      <c r="K2350" s="3" t="s">
        <v>24</v>
      </c>
    </row>
    <row r="2351" spans="1:11" ht="42" customHeight="1">
      <c r="A2351" s="2" t="s">
        <v>5677</v>
      </c>
      <c r="B2351" s="2" t="s">
        <v>5678</v>
      </c>
      <c r="C2351" s="2" t="s">
        <v>36</v>
      </c>
      <c r="D2351" s="2" t="s">
        <v>37</v>
      </c>
      <c r="E2351" s="5" t="s">
        <v>211</v>
      </c>
      <c r="F2351" s="3" t="s">
        <v>212</v>
      </c>
      <c r="G2351" s="3" t="s">
        <v>90</v>
      </c>
      <c r="H2351" s="2" t="s">
        <v>22</v>
      </c>
      <c r="I2351" s="2" t="s">
        <v>5679</v>
      </c>
      <c r="J2351" s="3" t="str">
        <f>HYPERLINK("https://www.boe.es/gazeta/dias/1830/04/15/pdfs/GMD-1830-45.pdf#page=4","Abrir facsímil")</f>
        <v>Abrir facsímil</v>
      </c>
      <c r="K2351" s="3" t="s">
        <v>24</v>
      </c>
    </row>
    <row r="2352" spans="1:11" ht="42" customHeight="1">
      <c r="A2352" s="2" t="s">
        <v>5680</v>
      </c>
      <c r="B2352" s="2" t="s">
        <v>5680</v>
      </c>
      <c r="C2352" s="2" t="s">
        <v>43</v>
      </c>
      <c r="D2352" s="2" t="s">
        <v>44</v>
      </c>
      <c r="E2352" s="5" t="s">
        <v>502</v>
      </c>
      <c r="F2352" s="3" t="s">
        <v>503</v>
      </c>
      <c r="G2352" s="3" t="s">
        <v>30</v>
      </c>
      <c r="H2352" s="2" t="s">
        <v>22</v>
      </c>
      <c r="I2352" s="2" t="s">
        <v>5681</v>
      </c>
      <c r="J2352" s="3" t="str">
        <f>HYPERLINK("https://www.boe.es/gazeta/dias/1830/09/18/pdfs/GMD-1830-113.pdf#page=2","Abrir facsímil")</f>
        <v>Abrir facsímil</v>
      </c>
      <c r="K2352" s="3" t="s">
        <v>24</v>
      </c>
    </row>
    <row r="2353" spans="1:11" ht="42" customHeight="1">
      <c r="A2353" s="2" t="s">
        <v>5682</v>
      </c>
      <c r="B2353" s="2" t="s">
        <v>5683</v>
      </c>
      <c r="C2353" s="2" t="s">
        <v>17</v>
      </c>
      <c r="D2353" s="2" t="s">
        <v>18</v>
      </c>
      <c r="E2353" s="5" t="s">
        <v>185</v>
      </c>
      <c r="F2353" s="3" t="s">
        <v>186</v>
      </c>
      <c r="G2353" s="3" t="s">
        <v>206</v>
      </c>
      <c r="H2353" s="2" t="s">
        <v>22</v>
      </c>
      <c r="I2353" s="2" t="s">
        <v>5684</v>
      </c>
      <c r="J2353" s="3" t="str">
        <f>HYPERLINK("https://www.boe.es/gazeta/dias/1830/01/12/pdfs/GMD-1830-5.pdf#page=4","Abrir facsímil")</f>
        <v>Abrir facsímil</v>
      </c>
      <c r="K2353" s="3" t="s">
        <v>24</v>
      </c>
    </row>
    <row r="2354" spans="1:11" ht="42" customHeight="1">
      <c r="A2354" s="2" t="s">
        <v>5685</v>
      </c>
      <c r="B2354" s="2" t="s">
        <v>5686</v>
      </c>
      <c r="C2354" s="2" t="s">
        <v>55</v>
      </c>
      <c r="D2354" s="2" t="s">
        <v>18</v>
      </c>
      <c r="E2354" s="5" t="s">
        <v>931</v>
      </c>
      <c r="F2354" s="3" t="s">
        <v>932</v>
      </c>
      <c r="G2354" s="3" t="s">
        <v>21</v>
      </c>
      <c r="H2354" s="2" t="s">
        <v>22</v>
      </c>
      <c r="I2354" s="2" t="s">
        <v>5687</v>
      </c>
      <c r="J2354" s="3" t="str">
        <f>HYPERLINK("https://www.boe.es/gazeta/dias/1830/06/03/pdfs/GMD-1830-67.pdf#page=3","Abrir facsímil")</f>
        <v>Abrir facsímil</v>
      </c>
      <c r="K2354" s="3" t="s">
        <v>24</v>
      </c>
    </row>
    <row r="2355" spans="1:11" ht="42" customHeight="1">
      <c r="A2355" s="2" t="s">
        <v>5688</v>
      </c>
      <c r="B2355" s="2" t="s">
        <v>5689</v>
      </c>
      <c r="C2355" s="2" t="s">
        <v>43</v>
      </c>
      <c r="D2355" s="2" t="s">
        <v>44</v>
      </c>
      <c r="E2355" s="5" t="s">
        <v>1149</v>
      </c>
      <c r="F2355" s="3" t="s">
        <v>1150</v>
      </c>
      <c r="G2355" s="3" t="s">
        <v>90</v>
      </c>
      <c r="H2355" s="2" t="s">
        <v>22</v>
      </c>
      <c r="I2355" s="2" t="s">
        <v>5690</v>
      </c>
      <c r="J2355" s="3" t="str">
        <f>HYPERLINK("https://www.boe.es/gazeta/dias/1830/07/31/pdfs/GMD-1830-92.pdf#page=4","Abrir facsímil")</f>
        <v>Abrir facsímil</v>
      </c>
      <c r="K2355" s="3" t="s">
        <v>24</v>
      </c>
    </row>
    <row r="2356" spans="1:11" ht="42" customHeight="1">
      <c r="A2356" s="2" t="s">
        <v>5691</v>
      </c>
      <c r="B2356" s="2" t="s">
        <v>5692</v>
      </c>
      <c r="C2356" s="2" t="s">
        <v>84</v>
      </c>
      <c r="D2356" s="2" t="s">
        <v>18</v>
      </c>
      <c r="E2356" s="5" t="s">
        <v>256</v>
      </c>
      <c r="F2356" s="3" t="s">
        <v>257</v>
      </c>
      <c r="G2356" s="3" t="s">
        <v>90</v>
      </c>
      <c r="H2356" s="2" t="s">
        <v>22</v>
      </c>
      <c r="I2356" s="2" t="s">
        <v>5693</v>
      </c>
      <c r="J2356" s="3" t="str">
        <f>HYPERLINK("https://www.boe.es/gazeta/dias/1830/08/07/pdfs/GMD-1830-95.pdf#page=4","Abrir facsímil")</f>
        <v>Abrir facsímil</v>
      </c>
      <c r="K2356" s="3" t="s">
        <v>24</v>
      </c>
    </row>
    <row r="2357" spans="1:11" ht="42" customHeight="1">
      <c r="A2357" s="2" t="s">
        <v>5694</v>
      </c>
      <c r="B2357" s="2" t="s">
        <v>5695</v>
      </c>
      <c r="C2357" s="2" t="s">
        <v>36</v>
      </c>
      <c r="D2357" s="2" t="s">
        <v>37</v>
      </c>
      <c r="E2357" s="5" t="s">
        <v>111</v>
      </c>
      <c r="F2357" s="3" t="s">
        <v>112</v>
      </c>
      <c r="G2357" s="3" t="s">
        <v>52</v>
      </c>
      <c r="H2357" s="2" t="s">
        <v>22</v>
      </c>
      <c r="I2357" s="2" t="s">
        <v>5696</v>
      </c>
      <c r="J2357" s="3" t="str">
        <f>HYPERLINK("https://www.boe.es/gazeta/dias/1830/11/16/pdfs/GMD-1830-139.pdf#page=1","Abrir facsímil")</f>
        <v>Abrir facsímil</v>
      </c>
      <c r="K2357" s="3" t="s">
        <v>24</v>
      </c>
    </row>
    <row r="2358" spans="1:11" ht="42" customHeight="1">
      <c r="A2358" s="2" t="s">
        <v>5697</v>
      </c>
      <c r="B2358" s="2" t="s">
        <v>5697</v>
      </c>
      <c r="C2358" s="2" t="s">
        <v>36</v>
      </c>
      <c r="D2358" s="2" t="s">
        <v>37</v>
      </c>
      <c r="E2358" s="5" t="s">
        <v>989</v>
      </c>
      <c r="F2358" s="3" t="s">
        <v>990</v>
      </c>
      <c r="G2358" s="3" t="s">
        <v>30</v>
      </c>
      <c r="H2358" s="2" t="s">
        <v>22</v>
      </c>
      <c r="I2358" s="2" t="s">
        <v>5698</v>
      </c>
      <c r="J2358" s="3" t="str">
        <f>HYPERLINK("https://www.boe.es/gazeta/dias/1830/10/26/pdfs/GMD-1830-129.pdf#page=2","Abrir facsímil")</f>
        <v>Abrir facsímil</v>
      </c>
      <c r="K2358" s="3" t="s">
        <v>24</v>
      </c>
    </row>
    <row r="2359" spans="1:11" ht="42" customHeight="1">
      <c r="A2359" s="2" t="s">
        <v>5699</v>
      </c>
      <c r="B2359" s="2" t="s">
        <v>5699</v>
      </c>
      <c r="C2359" s="2" t="s">
        <v>36</v>
      </c>
      <c r="D2359" s="2" t="s">
        <v>37</v>
      </c>
      <c r="E2359" s="5" t="s">
        <v>479</v>
      </c>
      <c r="F2359" s="3" t="s">
        <v>480</v>
      </c>
      <c r="G2359" s="3" t="s">
        <v>30</v>
      </c>
      <c r="H2359" s="2" t="s">
        <v>22</v>
      </c>
      <c r="I2359" s="2" t="s">
        <v>5700</v>
      </c>
      <c r="J2359" s="3" t="str">
        <f>HYPERLINK("https://www.boe.es/gazeta/dias/1830/03/25/pdfs/GMD-1830-36.pdf#page=2","Abrir facsímil")</f>
        <v>Abrir facsímil</v>
      </c>
      <c r="K2359" s="3" t="s">
        <v>24</v>
      </c>
    </row>
    <row r="2360" spans="1:11" ht="42" customHeight="1">
      <c r="A2360" s="2" t="s">
        <v>5699</v>
      </c>
      <c r="B2360" s="2" t="s">
        <v>5699</v>
      </c>
      <c r="C2360" s="2" t="s">
        <v>36</v>
      </c>
      <c r="D2360" s="2" t="s">
        <v>37</v>
      </c>
      <c r="E2360" s="5" t="s">
        <v>1796</v>
      </c>
      <c r="F2360" s="3" t="s">
        <v>1797</v>
      </c>
      <c r="G2360" s="3" t="s">
        <v>21</v>
      </c>
      <c r="H2360" s="2" t="s">
        <v>22</v>
      </c>
      <c r="I2360" s="2" t="s">
        <v>5701</v>
      </c>
      <c r="J2360" s="3" t="str">
        <f>HYPERLINK("https://www.boe.es/gazeta/dias/1830/05/25/pdfs/GMD-1830-63.pdf#page=3","Abrir facsímil")</f>
        <v>Abrir facsímil</v>
      </c>
      <c r="K2360" s="3" t="s">
        <v>24</v>
      </c>
    </row>
    <row r="2361" spans="1:11" ht="42" customHeight="1">
      <c r="A2361" s="2" t="s">
        <v>5702</v>
      </c>
      <c r="B2361" s="2" t="s">
        <v>5703</v>
      </c>
      <c r="C2361" s="2" t="s">
        <v>36</v>
      </c>
      <c r="D2361" s="2" t="s">
        <v>37</v>
      </c>
      <c r="E2361" s="5" t="s">
        <v>487</v>
      </c>
      <c r="F2361" s="3" t="s">
        <v>488</v>
      </c>
      <c r="G2361" s="3" t="s">
        <v>30</v>
      </c>
      <c r="H2361" s="2" t="s">
        <v>31</v>
      </c>
      <c r="I2361" s="2" t="s">
        <v>5704</v>
      </c>
      <c r="J2361" s="3" t="str">
        <f>HYPERLINK("https://www.boe.es/gazeta/dias/1830/03/18/pdfs/GMD-1830-33.pdf#page=2","Abrir facsímil")</f>
        <v>Abrir facsímil</v>
      </c>
      <c r="K2361" s="3" t="s">
        <v>33</v>
      </c>
    </row>
    <row r="2362" spans="1:11" ht="42" customHeight="1">
      <c r="A2362" s="2" t="s">
        <v>5705</v>
      </c>
      <c r="B2362" s="2" t="s">
        <v>5705</v>
      </c>
      <c r="C2362" s="2" t="s">
        <v>36</v>
      </c>
      <c r="D2362" s="2" t="s">
        <v>37</v>
      </c>
      <c r="E2362" s="5" t="s">
        <v>315</v>
      </c>
      <c r="F2362" s="3" t="s">
        <v>316</v>
      </c>
      <c r="G2362" s="3" t="s">
        <v>30</v>
      </c>
      <c r="H2362" s="2" t="s">
        <v>22</v>
      </c>
      <c r="I2362" s="2" t="s">
        <v>5706</v>
      </c>
      <c r="J2362" s="3" t="str">
        <f>HYPERLINK("https://www.boe.es/gazeta/dias/1830/05/04/pdfs/GMD-1830-53.pdf#page=2","Abrir facsímil")</f>
        <v>Abrir facsímil</v>
      </c>
      <c r="K2362" s="3" t="s">
        <v>24</v>
      </c>
    </row>
    <row r="2363" spans="1:11" ht="42" customHeight="1">
      <c r="A2363" s="2" t="s">
        <v>5707</v>
      </c>
      <c r="B2363" s="2" t="s">
        <v>5708</v>
      </c>
      <c r="C2363" s="2" t="s">
        <v>36</v>
      </c>
      <c r="D2363" s="2" t="s">
        <v>37</v>
      </c>
      <c r="E2363" s="5" t="s">
        <v>364</v>
      </c>
      <c r="F2363" s="3" t="s">
        <v>365</v>
      </c>
      <c r="G2363" s="3" t="s">
        <v>90</v>
      </c>
      <c r="H2363" s="2" t="s">
        <v>22</v>
      </c>
      <c r="I2363" s="2" t="s">
        <v>5709</v>
      </c>
      <c r="J2363" s="3" t="str">
        <f>HYPERLINK("https://www.boe.es/gazeta/dias/1830/08/26/pdfs/GMD-1830-103.pdf#page=4","Abrir facsímil")</f>
        <v>Abrir facsímil</v>
      </c>
      <c r="K2363" s="3" t="s">
        <v>24</v>
      </c>
    </row>
    <row r="2364" spans="1:11" ht="42" customHeight="1">
      <c r="A2364" s="2" t="s">
        <v>5710</v>
      </c>
      <c r="B2364" s="2" t="s">
        <v>5710</v>
      </c>
      <c r="C2364" s="2" t="s">
        <v>36</v>
      </c>
      <c r="D2364" s="2" t="s">
        <v>37</v>
      </c>
      <c r="E2364" s="5" t="s">
        <v>1242</v>
      </c>
      <c r="F2364" s="3" t="s">
        <v>1243</v>
      </c>
      <c r="G2364" s="3" t="s">
        <v>21</v>
      </c>
      <c r="H2364" s="2" t="s">
        <v>22</v>
      </c>
      <c r="I2364" s="2" t="s">
        <v>5711</v>
      </c>
      <c r="J2364" s="3" t="str">
        <f>HYPERLINK("https://www.boe.es/gazeta/dias/1830/05/20/pdfs/GMD-1830-61.pdf#page=3","Abrir facsímil")</f>
        <v>Abrir facsímil</v>
      </c>
      <c r="K2364" s="3" t="s">
        <v>24</v>
      </c>
    </row>
    <row r="2365" spans="1:11" ht="42" customHeight="1">
      <c r="A2365" s="2" t="s">
        <v>5710</v>
      </c>
      <c r="B2365" s="2" t="s">
        <v>5710</v>
      </c>
      <c r="C2365" s="2" t="s">
        <v>36</v>
      </c>
      <c r="D2365" s="2" t="s">
        <v>37</v>
      </c>
      <c r="E2365" s="5" t="s">
        <v>1149</v>
      </c>
      <c r="F2365" s="3" t="s">
        <v>1150</v>
      </c>
      <c r="G2365" s="3" t="s">
        <v>30</v>
      </c>
      <c r="H2365" s="2" t="s">
        <v>22</v>
      </c>
      <c r="I2365" s="2" t="s">
        <v>5712</v>
      </c>
      <c r="J2365" s="3" t="str">
        <f>HYPERLINK("https://www.boe.es/gazeta/dias/1830/07/31/pdfs/GMD-1830-92.pdf#page=2","Abrir facsímil")</f>
        <v>Abrir facsímil</v>
      </c>
      <c r="K2365" s="3" t="s">
        <v>24</v>
      </c>
    </row>
    <row r="2366" spans="1:11" ht="42" customHeight="1">
      <c r="A2366" s="2" t="s">
        <v>5713</v>
      </c>
      <c r="B2366" s="2" t="s">
        <v>5713</v>
      </c>
      <c r="C2366" s="2" t="s">
        <v>109</v>
      </c>
      <c r="D2366" s="2" t="s">
        <v>18</v>
      </c>
      <c r="E2366" s="5" t="s">
        <v>2385</v>
      </c>
      <c r="F2366" s="3" t="s">
        <v>2386</v>
      </c>
      <c r="G2366" s="3" t="s">
        <v>90</v>
      </c>
      <c r="H2366" s="2" t="s">
        <v>22</v>
      </c>
      <c r="I2366" s="2" t="s">
        <v>5714</v>
      </c>
      <c r="J2366" s="3" t="str">
        <f>HYPERLINK("https://www.boe.es/gazeta/dias/1830/02/25/pdfs/GMD-1830-24.pdf#page=4","Abrir facsímil")</f>
        <v>Abrir facsímil</v>
      </c>
      <c r="K2366" s="3" t="s">
        <v>24</v>
      </c>
    </row>
    <row r="2367" spans="1:11" ht="42" customHeight="1">
      <c r="A2367" s="2" t="s">
        <v>5715</v>
      </c>
      <c r="B2367" s="2" t="s">
        <v>5715</v>
      </c>
      <c r="C2367" s="2" t="s">
        <v>36</v>
      </c>
      <c r="D2367" s="2" t="s">
        <v>37</v>
      </c>
      <c r="E2367" s="5" t="s">
        <v>403</v>
      </c>
      <c r="F2367" s="3" t="s">
        <v>404</v>
      </c>
      <c r="G2367" s="3" t="s">
        <v>52</v>
      </c>
      <c r="H2367" s="2" t="s">
        <v>22</v>
      </c>
      <c r="I2367" s="2" t="s">
        <v>5716</v>
      </c>
      <c r="J2367" s="3" t="str">
        <f>HYPERLINK("https://www.boe.es/gazeta/dias/1830/07/15/pdfs/GMD-1830-85.pdf#page=1","Abrir facsímil")</f>
        <v>Abrir facsímil</v>
      </c>
      <c r="K2367" s="3" t="s">
        <v>24</v>
      </c>
    </row>
    <row r="2368" spans="1:11" ht="42" customHeight="1">
      <c r="A2368" s="2" t="s">
        <v>5717</v>
      </c>
      <c r="B2368" s="2" t="s">
        <v>5717</v>
      </c>
      <c r="C2368" s="2" t="s">
        <v>43</v>
      </c>
      <c r="D2368" s="2" t="s">
        <v>44</v>
      </c>
      <c r="E2368" s="5" t="s">
        <v>161</v>
      </c>
      <c r="F2368" s="3" t="s">
        <v>162</v>
      </c>
      <c r="G2368" s="3" t="s">
        <v>30</v>
      </c>
      <c r="H2368" s="2" t="s">
        <v>22</v>
      </c>
      <c r="I2368" s="2" t="s">
        <v>5718</v>
      </c>
      <c r="J2368" s="3" t="str">
        <f>HYPERLINK("https://www.boe.es/gazeta/dias/1830/09/04/pdfs/GMD-1830-107.pdf#page=2","Abrir facsímil")</f>
        <v>Abrir facsímil</v>
      </c>
      <c r="K2368" s="3" t="s">
        <v>24</v>
      </c>
    </row>
    <row r="2369" spans="1:11" ht="42" customHeight="1">
      <c r="A2369" s="2" t="s">
        <v>5719</v>
      </c>
      <c r="B2369" s="2" t="s">
        <v>5719</v>
      </c>
      <c r="C2369" s="2" t="s">
        <v>36</v>
      </c>
      <c r="D2369" s="2" t="s">
        <v>37</v>
      </c>
      <c r="E2369" s="5" t="s">
        <v>191</v>
      </c>
      <c r="F2369" s="3" t="s">
        <v>192</v>
      </c>
      <c r="G2369" s="3" t="s">
        <v>30</v>
      </c>
      <c r="H2369" s="2" t="s">
        <v>22</v>
      </c>
      <c r="I2369" s="2" t="s">
        <v>5720</v>
      </c>
      <c r="J2369" s="3" t="str">
        <f>HYPERLINK("https://www.boe.es/gazeta/dias/1830/01/21/pdfs/GMD-1830-9.pdf#page=2","Abrir facsímil")</f>
        <v>Abrir facsímil</v>
      </c>
      <c r="K2369" s="3" t="s">
        <v>24</v>
      </c>
    </row>
    <row r="2370" spans="1:11" ht="42" customHeight="1">
      <c r="A2370" s="2" t="s">
        <v>5719</v>
      </c>
      <c r="B2370" s="2" t="s">
        <v>5719</v>
      </c>
      <c r="C2370" s="2" t="s">
        <v>36</v>
      </c>
      <c r="D2370" s="2" t="s">
        <v>37</v>
      </c>
      <c r="E2370" s="5" t="s">
        <v>733</v>
      </c>
      <c r="F2370" s="3" t="s">
        <v>734</v>
      </c>
      <c r="G2370" s="3" t="s">
        <v>90</v>
      </c>
      <c r="H2370" s="2" t="s">
        <v>22</v>
      </c>
      <c r="I2370" s="2" t="s">
        <v>5721</v>
      </c>
      <c r="J2370" s="3" t="str">
        <f>HYPERLINK("https://www.boe.es/gazeta/dias/1830/10/30/pdfs/GMD-1830-131.pdf#page=4","Abrir facsímil")</f>
        <v>Abrir facsímil</v>
      </c>
      <c r="K2370" s="3" t="s">
        <v>24</v>
      </c>
    </row>
    <row r="2371" spans="1:11" ht="42" customHeight="1">
      <c r="A2371" s="2" t="s">
        <v>5722</v>
      </c>
      <c r="B2371" s="2" t="s">
        <v>5722</v>
      </c>
      <c r="C2371" s="2" t="s">
        <v>109</v>
      </c>
      <c r="D2371" s="2" t="s">
        <v>18</v>
      </c>
      <c r="E2371" s="5" t="s">
        <v>1433</v>
      </c>
      <c r="F2371" s="3" t="s">
        <v>1434</v>
      </c>
      <c r="G2371" s="3" t="s">
        <v>90</v>
      </c>
      <c r="H2371" s="2" t="s">
        <v>22</v>
      </c>
      <c r="I2371" s="2" t="s">
        <v>5723</v>
      </c>
      <c r="J2371" s="3" t="str">
        <f>HYPERLINK("https://www.boe.es/gazeta/dias/1830/04/20/pdfs/GMD-1830-47.pdf#page=4","Abrir facsímil")</f>
        <v>Abrir facsímil</v>
      </c>
      <c r="K2371" s="3" t="s">
        <v>24</v>
      </c>
    </row>
    <row r="2372" spans="1:11" ht="42" customHeight="1">
      <c r="A2372" s="2" t="s">
        <v>5724</v>
      </c>
      <c r="B2372" s="2" t="s">
        <v>5725</v>
      </c>
      <c r="C2372" s="2" t="s">
        <v>17</v>
      </c>
      <c r="D2372" s="2" t="s">
        <v>18</v>
      </c>
      <c r="E2372" s="5" t="s">
        <v>185</v>
      </c>
      <c r="F2372" s="3" t="s">
        <v>186</v>
      </c>
      <c r="G2372" s="3" t="s">
        <v>206</v>
      </c>
      <c r="H2372" s="2" t="s">
        <v>22</v>
      </c>
      <c r="I2372" s="2" t="s">
        <v>5726</v>
      </c>
      <c r="J2372" s="3" t="str">
        <f>HYPERLINK("https://www.boe.es/gazeta/dias/1830/01/12/pdfs/GMD-1830-5.pdf#page=4","Abrir facsímil")</f>
        <v>Abrir facsímil</v>
      </c>
      <c r="K2372" s="3" t="s">
        <v>24</v>
      </c>
    </row>
    <row r="2373" spans="1:11" ht="42" customHeight="1">
      <c r="A2373" s="2" t="s">
        <v>5727</v>
      </c>
      <c r="B2373" s="2" t="s">
        <v>5728</v>
      </c>
      <c r="C2373" s="2" t="s">
        <v>36</v>
      </c>
      <c r="D2373" s="2" t="s">
        <v>37</v>
      </c>
      <c r="E2373" s="5" t="s">
        <v>499</v>
      </c>
      <c r="F2373" s="3" t="s">
        <v>500</v>
      </c>
      <c r="G2373" s="3" t="s">
        <v>21</v>
      </c>
      <c r="H2373" s="2" t="s">
        <v>22</v>
      </c>
      <c r="I2373" s="2" t="s">
        <v>5729</v>
      </c>
      <c r="J2373" s="3" t="str">
        <f>HYPERLINK("https://www.boe.es/gazeta/dias/1830/04/03/pdfs/GMD-1830-40.pdf#page=3","Abrir facsímil")</f>
        <v>Abrir facsímil</v>
      </c>
      <c r="K2373" s="3" t="s">
        <v>24</v>
      </c>
    </row>
    <row r="2374" spans="1:11" ht="42" customHeight="1">
      <c r="A2374" s="2" t="s">
        <v>5730</v>
      </c>
      <c r="B2374" s="2" t="s">
        <v>5731</v>
      </c>
      <c r="C2374" s="2" t="s">
        <v>17</v>
      </c>
      <c r="D2374" s="2" t="s">
        <v>18</v>
      </c>
      <c r="E2374" s="5" t="s">
        <v>524</v>
      </c>
      <c r="F2374" s="3" t="s">
        <v>525</v>
      </c>
      <c r="G2374" s="3" t="s">
        <v>90</v>
      </c>
      <c r="H2374" s="2" t="s">
        <v>22</v>
      </c>
      <c r="I2374" s="2" t="s">
        <v>5732</v>
      </c>
      <c r="J2374" s="3" t="str">
        <f>HYPERLINK("https://www.boe.es/gazeta/dias/1830/05/06/pdfs/GMD-1830-54.pdf#page=4","Abrir facsímil")</f>
        <v>Abrir facsímil</v>
      </c>
      <c r="K2374" s="3" t="s">
        <v>24</v>
      </c>
    </row>
    <row r="2375" spans="1:11" ht="42" customHeight="1">
      <c r="A2375" s="2" t="s">
        <v>5733</v>
      </c>
      <c r="B2375" s="2" t="s">
        <v>5734</v>
      </c>
      <c r="C2375" s="2" t="s">
        <v>36</v>
      </c>
      <c r="D2375" s="2" t="s">
        <v>37</v>
      </c>
      <c r="E2375" s="5" t="s">
        <v>375</v>
      </c>
      <c r="F2375" s="3" t="s">
        <v>376</v>
      </c>
      <c r="G2375" s="3" t="s">
        <v>21</v>
      </c>
      <c r="H2375" s="2" t="s">
        <v>22</v>
      </c>
      <c r="I2375" s="2" t="s">
        <v>5735</v>
      </c>
      <c r="J2375" s="3" t="str">
        <f>HYPERLINK("https://www.boe.es/gazeta/dias/1830/01/02/pdfs/GMD-1830-1.pdf#page=3","Abrir facsímil")</f>
        <v>Abrir facsímil</v>
      </c>
      <c r="K2375" s="3" t="s">
        <v>24</v>
      </c>
    </row>
    <row r="2376" spans="1:11" ht="42" customHeight="1">
      <c r="A2376" s="2" t="s">
        <v>5736</v>
      </c>
      <c r="B2376" s="2" t="s">
        <v>5737</v>
      </c>
      <c r="C2376" s="2" t="s">
        <v>17</v>
      </c>
      <c r="D2376" s="2" t="s">
        <v>18</v>
      </c>
      <c r="E2376" s="5" t="s">
        <v>45</v>
      </c>
      <c r="F2376" s="3" t="s">
        <v>46</v>
      </c>
      <c r="G2376" s="3" t="s">
        <v>21</v>
      </c>
      <c r="H2376" s="2" t="s">
        <v>22</v>
      </c>
      <c r="I2376" s="2" t="s">
        <v>5738</v>
      </c>
      <c r="J2376" s="3" t="str">
        <f>HYPERLINK("https://www.boe.es/gazeta/dias/1830/01/05/pdfs/GMD-1830-2.pdf#page=3","Abrir facsímil")</f>
        <v>Abrir facsímil</v>
      </c>
      <c r="K2376" s="3" t="s">
        <v>24</v>
      </c>
    </row>
    <row r="2377" spans="1:11" ht="42" customHeight="1">
      <c r="A2377" s="2" t="s">
        <v>5739</v>
      </c>
      <c r="B2377" s="2" t="s">
        <v>5740</v>
      </c>
      <c r="C2377" s="2" t="s">
        <v>55</v>
      </c>
      <c r="D2377" s="2" t="s">
        <v>18</v>
      </c>
      <c r="E2377" s="5" t="s">
        <v>260</v>
      </c>
      <c r="F2377" s="3" t="s">
        <v>261</v>
      </c>
      <c r="G2377" s="3" t="s">
        <v>90</v>
      </c>
      <c r="H2377" s="2" t="s">
        <v>22</v>
      </c>
      <c r="I2377" s="2" t="s">
        <v>5741</v>
      </c>
      <c r="J2377" s="3" t="str">
        <f>HYPERLINK("https://www.boe.es/gazeta/dias/1830/02/02/pdfs/GMD-1830-14.pdf#page=4","Abrir facsímil")</f>
        <v>Abrir facsímil</v>
      </c>
      <c r="K2377" s="3" t="s">
        <v>24</v>
      </c>
    </row>
    <row r="2378" spans="1:11" ht="42" customHeight="1">
      <c r="A2378" s="2" t="s">
        <v>5739</v>
      </c>
      <c r="B2378" s="2" t="s">
        <v>5740</v>
      </c>
      <c r="C2378" s="2" t="s">
        <v>36</v>
      </c>
      <c r="D2378" s="2" t="s">
        <v>37</v>
      </c>
      <c r="E2378" s="5" t="s">
        <v>333</v>
      </c>
      <c r="F2378" s="3" t="s">
        <v>334</v>
      </c>
      <c r="G2378" s="3" t="s">
        <v>335</v>
      </c>
      <c r="H2378" s="2" t="s">
        <v>22</v>
      </c>
      <c r="I2378" s="2" t="s">
        <v>5742</v>
      </c>
      <c r="J2378" s="3" t="str">
        <f>HYPERLINK("https://www.boe.es/gazeta/dias/1830/06/08/pdfs/GMD-1830-69.pdf#page=4","Abrir facsímil")</f>
        <v>Abrir facsímil</v>
      </c>
      <c r="K2378" s="3" t="s">
        <v>24</v>
      </c>
    </row>
    <row r="2379" spans="1:11" ht="42" customHeight="1">
      <c r="A2379" s="2" t="s">
        <v>5739</v>
      </c>
      <c r="B2379" s="2" t="s">
        <v>5740</v>
      </c>
      <c r="C2379" s="2" t="s">
        <v>36</v>
      </c>
      <c r="D2379" s="2" t="s">
        <v>37</v>
      </c>
      <c r="E2379" s="5" t="s">
        <v>263</v>
      </c>
      <c r="F2379" s="3" t="s">
        <v>264</v>
      </c>
      <c r="G2379" s="3" t="s">
        <v>90</v>
      </c>
      <c r="H2379" s="2" t="s">
        <v>22</v>
      </c>
      <c r="I2379" s="2" t="s">
        <v>5743</v>
      </c>
      <c r="J2379" s="3" t="str">
        <f>HYPERLINK("https://www.boe.es/gazeta/dias/1830/07/03/pdfs/GMD-1830-80.pdf#page=4","Abrir facsímil")</f>
        <v>Abrir facsímil</v>
      </c>
      <c r="K2379" s="3" t="s">
        <v>24</v>
      </c>
    </row>
    <row r="2380" spans="1:11" ht="42" customHeight="1">
      <c r="A2380" s="2" t="s">
        <v>5744</v>
      </c>
      <c r="B2380" s="2" t="s">
        <v>5745</v>
      </c>
      <c r="C2380" s="2" t="s">
        <v>17</v>
      </c>
      <c r="D2380" s="2" t="s">
        <v>18</v>
      </c>
      <c r="E2380" s="5" t="s">
        <v>45</v>
      </c>
      <c r="F2380" s="3" t="s">
        <v>46</v>
      </c>
      <c r="G2380" s="3" t="s">
        <v>21</v>
      </c>
      <c r="H2380" s="2" t="s">
        <v>22</v>
      </c>
      <c r="I2380" s="2" t="s">
        <v>5746</v>
      </c>
      <c r="J2380" s="3" t="str">
        <f>HYPERLINK("https://www.boe.es/gazeta/dias/1830/01/05/pdfs/GMD-1830-2.pdf#page=3","Abrir facsímil")</f>
        <v>Abrir facsímil</v>
      </c>
      <c r="K2380" s="3" t="s">
        <v>24</v>
      </c>
    </row>
    <row r="2381" spans="1:11" ht="42" customHeight="1">
      <c r="A2381" s="2" t="s">
        <v>5747</v>
      </c>
      <c r="B2381" s="2" t="s">
        <v>5748</v>
      </c>
      <c r="C2381" s="2" t="s">
        <v>43</v>
      </c>
      <c r="D2381" s="2" t="s">
        <v>44</v>
      </c>
      <c r="E2381" s="5" t="s">
        <v>1149</v>
      </c>
      <c r="F2381" s="3" t="s">
        <v>1150</v>
      </c>
      <c r="G2381" s="3" t="s">
        <v>90</v>
      </c>
      <c r="H2381" s="2" t="s">
        <v>22</v>
      </c>
      <c r="I2381" s="2" t="s">
        <v>5749</v>
      </c>
      <c r="J2381" s="3" t="str">
        <f>HYPERLINK("https://www.boe.es/gazeta/dias/1830/07/31/pdfs/GMD-1830-92.pdf#page=4","Abrir facsímil")</f>
        <v>Abrir facsímil</v>
      </c>
      <c r="K2381" s="3" t="s">
        <v>24</v>
      </c>
    </row>
    <row r="2382" spans="1:11" ht="42" customHeight="1">
      <c r="A2382" s="2" t="s">
        <v>5750</v>
      </c>
      <c r="B2382" s="2" t="s">
        <v>5751</v>
      </c>
      <c r="C2382" s="2" t="s">
        <v>17</v>
      </c>
      <c r="D2382" s="2" t="s">
        <v>18</v>
      </c>
      <c r="E2382" s="5" t="s">
        <v>348</v>
      </c>
      <c r="F2382" s="3" t="s">
        <v>349</v>
      </c>
      <c r="G2382" s="3" t="s">
        <v>90</v>
      </c>
      <c r="H2382" s="2" t="s">
        <v>22</v>
      </c>
      <c r="I2382" s="2" t="s">
        <v>5752</v>
      </c>
      <c r="J2382" s="3" t="str">
        <f>HYPERLINK("https://www.boe.es/gazeta/dias/1830/01/30/pdfs/GMD-1830-13.pdf#page=4","Abrir facsímil")</f>
        <v>Abrir facsímil</v>
      </c>
      <c r="K2382" s="3" t="s">
        <v>24</v>
      </c>
    </row>
    <row r="2383" spans="1:11" ht="42" customHeight="1">
      <c r="A2383" s="2" t="s">
        <v>5753</v>
      </c>
      <c r="B2383" s="2" t="s">
        <v>5754</v>
      </c>
      <c r="C2383" s="2" t="s">
        <v>17</v>
      </c>
      <c r="D2383" s="2" t="s">
        <v>18</v>
      </c>
      <c r="E2383" s="5" t="s">
        <v>1363</v>
      </c>
      <c r="F2383" s="3" t="s">
        <v>1364</v>
      </c>
      <c r="G2383" s="3" t="s">
        <v>90</v>
      </c>
      <c r="H2383" s="2" t="s">
        <v>22</v>
      </c>
      <c r="I2383" s="2" t="s">
        <v>5755</v>
      </c>
      <c r="J2383" s="3" t="str">
        <f>HYPERLINK("https://www.boe.es/gazeta/dias/1830/08/31/pdfs/GMD-1830-105.pdf#page=4","Abrir facsímil")</f>
        <v>Abrir facsímil</v>
      </c>
      <c r="K2383" s="3" t="s">
        <v>24</v>
      </c>
    </row>
    <row r="2384" spans="1:11" ht="42" customHeight="1">
      <c r="A2384" s="2" t="s">
        <v>5756</v>
      </c>
      <c r="B2384" s="2" t="s">
        <v>5757</v>
      </c>
      <c r="C2384" s="2" t="s">
        <v>17</v>
      </c>
      <c r="D2384" s="2" t="s">
        <v>18</v>
      </c>
      <c r="E2384" s="5" t="s">
        <v>637</v>
      </c>
      <c r="F2384" s="3" t="s">
        <v>638</v>
      </c>
      <c r="G2384" s="3" t="s">
        <v>90</v>
      </c>
      <c r="H2384" s="2" t="s">
        <v>22</v>
      </c>
      <c r="I2384" s="2" t="s">
        <v>5758</v>
      </c>
      <c r="J2384" s="3" t="str">
        <f>HYPERLINK("https://www.boe.es/gazeta/dias/1830/08/28/pdfs/GMD-1830-104.pdf#page=4","Abrir facsímil")</f>
        <v>Abrir facsímil</v>
      </c>
      <c r="K2384" s="3" t="s">
        <v>24</v>
      </c>
    </row>
    <row r="2385" spans="1:11" ht="42" customHeight="1">
      <c r="A2385" s="2" t="s">
        <v>5759</v>
      </c>
      <c r="B2385" s="2" t="s">
        <v>5759</v>
      </c>
      <c r="C2385" s="2" t="s">
        <v>36</v>
      </c>
      <c r="D2385" s="2" t="s">
        <v>37</v>
      </c>
      <c r="E2385" s="5" t="s">
        <v>1319</v>
      </c>
      <c r="F2385" s="3" t="s">
        <v>1320</v>
      </c>
      <c r="G2385" s="3" t="s">
        <v>21</v>
      </c>
      <c r="H2385" s="2" t="s">
        <v>22</v>
      </c>
      <c r="I2385" s="2" t="s">
        <v>5760</v>
      </c>
      <c r="J2385" s="3" t="str">
        <f>HYPERLINK("https://www.boe.es/gazeta/dias/1830/08/21/pdfs/GMD-1830-101.pdf#page=3","Abrir facsímil")</f>
        <v>Abrir facsímil</v>
      </c>
      <c r="K2385" s="3" t="s">
        <v>24</v>
      </c>
    </row>
    <row r="2386" spans="1:11" ht="42" customHeight="1">
      <c r="A2386" s="2" t="s">
        <v>5761</v>
      </c>
      <c r="B2386" s="2" t="s">
        <v>5762</v>
      </c>
      <c r="C2386" s="2" t="s">
        <v>68</v>
      </c>
      <c r="D2386" s="2" t="s">
        <v>18</v>
      </c>
      <c r="E2386" s="5" t="s">
        <v>616</v>
      </c>
      <c r="F2386" s="3" t="s">
        <v>617</v>
      </c>
      <c r="G2386" s="3" t="s">
        <v>90</v>
      </c>
      <c r="H2386" s="2" t="s">
        <v>22</v>
      </c>
      <c r="I2386" s="2" t="s">
        <v>5763</v>
      </c>
      <c r="J2386" s="3" t="str">
        <f>HYPERLINK("https://www.boe.es/gazeta/dias/1830/01/23/pdfs/GMD-1830-10.pdf#page=4","Abrir facsímil")</f>
        <v>Abrir facsímil</v>
      </c>
      <c r="K2386" s="3" t="s">
        <v>24</v>
      </c>
    </row>
    <row r="2387" spans="1:11" ht="42" customHeight="1">
      <c r="A2387" s="2" t="s">
        <v>5764</v>
      </c>
      <c r="B2387" s="2" t="s">
        <v>5764</v>
      </c>
      <c r="C2387" s="2" t="s">
        <v>36</v>
      </c>
      <c r="D2387" s="2" t="s">
        <v>37</v>
      </c>
      <c r="E2387" s="5" t="s">
        <v>38</v>
      </c>
      <c r="F2387" s="3" t="s">
        <v>39</v>
      </c>
      <c r="G2387" s="3" t="s">
        <v>30</v>
      </c>
      <c r="H2387" s="2" t="s">
        <v>22</v>
      </c>
      <c r="I2387" s="2" t="s">
        <v>5765</v>
      </c>
      <c r="J2387" s="3" t="str">
        <f>HYPERLINK("https://www.boe.es/gazeta/dias/1830/06/17/pdfs/GMD-1830-73.pdf#page=2","Abrir facsímil")</f>
        <v>Abrir facsímil</v>
      </c>
      <c r="K2387" s="3" t="s">
        <v>24</v>
      </c>
    </row>
    <row r="2388" spans="1:11" ht="42" customHeight="1">
      <c r="A2388" s="2" t="s">
        <v>5766</v>
      </c>
      <c r="B2388" s="2" t="s">
        <v>5767</v>
      </c>
      <c r="C2388" s="2" t="s">
        <v>17</v>
      </c>
      <c r="D2388" s="2" t="s">
        <v>18</v>
      </c>
      <c r="E2388" s="5" t="s">
        <v>45</v>
      </c>
      <c r="F2388" s="3" t="s">
        <v>46</v>
      </c>
      <c r="G2388" s="3" t="s">
        <v>21</v>
      </c>
      <c r="H2388" s="2" t="s">
        <v>22</v>
      </c>
      <c r="I2388" s="2" t="s">
        <v>5768</v>
      </c>
      <c r="J2388" s="3" t="str">
        <f>HYPERLINK("https://www.boe.es/gazeta/dias/1830/01/05/pdfs/GMD-1830-2.pdf#page=3","Abrir facsímil")</f>
        <v>Abrir facsímil</v>
      </c>
      <c r="K2388" s="3" t="s">
        <v>24</v>
      </c>
    </row>
    <row r="2389" spans="1:11" ht="42" customHeight="1">
      <c r="A2389" s="2" t="s">
        <v>5769</v>
      </c>
      <c r="B2389" s="2" t="s">
        <v>5769</v>
      </c>
      <c r="C2389" s="2" t="s">
        <v>36</v>
      </c>
      <c r="D2389" s="2" t="s">
        <v>37</v>
      </c>
      <c r="E2389" s="5" t="s">
        <v>733</v>
      </c>
      <c r="F2389" s="3" t="s">
        <v>734</v>
      </c>
      <c r="G2389" s="3" t="s">
        <v>30</v>
      </c>
      <c r="H2389" s="2" t="s">
        <v>22</v>
      </c>
      <c r="I2389" s="2" t="s">
        <v>5770</v>
      </c>
      <c r="J2389" s="3" t="str">
        <f>HYPERLINK("https://www.boe.es/gazeta/dias/1830/10/30/pdfs/GMD-1830-131.pdf#page=2","Abrir facsímil")</f>
        <v>Abrir facsímil</v>
      </c>
      <c r="K2389" s="3" t="s">
        <v>24</v>
      </c>
    </row>
    <row r="2390" spans="1:11" ht="42" customHeight="1">
      <c r="A2390" s="2" t="s">
        <v>5771</v>
      </c>
      <c r="B2390" s="2" t="s">
        <v>5772</v>
      </c>
      <c r="C2390" s="2" t="s">
        <v>17</v>
      </c>
      <c r="D2390" s="2" t="s">
        <v>18</v>
      </c>
      <c r="E2390" s="5" t="s">
        <v>45</v>
      </c>
      <c r="F2390" s="3" t="s">
        <v>46</v>
      </c>
      <c r="G2390" s="3" t="s">
        <v>21</v>
      </c>
      <c r="H2390" s="2" t="s">
        <v>22</v>
      </c>
      <c r="I2390" s="2" t="s">
        <v>5773</v>
      </c>
      <c r="J2390" s="3" t="str">
        <f>HYPERLINK("https://www.boe.es/gazeta/dias/1830/01/05/pdfs/GMD-1830-2.pdf#page=3","Abrir facsímil")</f>
        <v>Abrir facsímil</v>
      </c>
      <c r="K2390" s="3" t="s">
        <v>24</v>
      </c>
    </row>
    <row r="2391" spans="1:11" ht="42" customHeight="1">
      <c r="A2391" s="2" t="s">
        <v>5774</v>
      </c>
      <c r="B2391" s="2" t="s">
        <v>5775</v>
      </c>
      <c r="C2391" s="2" t="s">
        <v>17</v>
      </c>
      <c r="D2391" s="2" t="s">
        <v>18</v>
      </c>
      <c r="E2391" s="5" t="s">
        <v>524</v>
      </c>
      <c r="F2391" s="3" t="s">
        <v>525</v>
      </c>
      <c r="G2391" s="3" t="s">
        <v>90</v>
      </c>
      <c r="H2391" s="2" t="s">
        <v>31</v>
      </c>
      <c r="I2391" s="2" t="s">
        <v>5776</v>
      </c>
      <c r="J2391" s="3" t="str">
        <f>HYPERLINK("https://www.boe.es/gazeta/dias/1830/05/06/pdfs/GMD-1830-54.pdf#page=4","Abrir facsímil")</f>
        <v>Abrir facsímil</v>
      </c>
      <c r="K2391" s="3" t="s">
        <v>33</v>
      </c>
    </row>
    <row r="2392" spans="1:11" ht="42" customHeight="1">
      <c r="A2392" s="2" t="s">
        <v>5777</v>
      </c>
      <c r="B2392" s="2" t="s">
        <v>5778</v>
      </c>
      <c r="C2392" s="2" t="s">
        <v>84</v>
      </c>
      <c r="D2392" s="2" t="s">
        <v>18</v>
      </c>
      <c r="E2392" s="5" t="s">
        <v>375</v>
      </c>
      <c r="F2392" s="3" t="s">
        <v>376</v>
      </c>
      <c r="G2392" s="3" t="s">
        <v>21</v>
      </c>
      <c r="H2392" s="2" t="s">
        <v>22</v>
      </c>
      <c r="I2392" s="2" t="s">
        <v>5779</v>
      </c>
      <c r="J2392" s="3" t="str">
        <f>HYPERLINK("https://www.boe.es/gazeta/dias/1830/01/02/pdfs/GMD-1830-1.pdf#page=3","Abrir facsímil")</f>
        <v>Abrir facsímil</v>
      </c>
      <c r="K2392" s="3" t="s">
        <v>24</v>
      </c>
    </row>
    <row r="2393" spans="1:11" ht="42" customHeight="1">
      <c r="A2393" s="2" t="s">
        <v>5780</v>
      </c>
      <c r="B2393" s="2" t="s">
        <v>5781</v>
      </c>
      <c r="C2393" s="2" t="s">
        <v>55</v>
      </c>
      <c r="D2393" s="2" t="s">
        <v>18</v>
      </c>
      <c r="E2393" s="5" t="s">
        <v>60</v>
      </c>
      <c r="F2393" s="3" t="s">
        <v>61</v>
      </c>
      <c r="G2393" s="3" t="s">
        <v>90</v>
      </c>
      <c r="H2393" s="2" t="s">
        <v>22</v>
      </c>
      <c r="I2393" s="2" t="s">
        <v>5782</v>
      </c>
      <c r="J2393" s="3" t="str">
        <f>HYPERLINK("https://www.boe.es/gazeta/dias/1830/02/27/pdfs/GMD-1830-25.pdf#page=4","Abrir facsímil")</f>
        <v>Abrir facsímil</v>
      </c>
      <c r="K2393" s="3" t="s">
        <v>24</v>
      </c>
    </row>
    <row r="2394" spans="1:11" ht="42" customHeight="1">
      <c r="A2394" s="2" t="s">
        <v>5783</v>
      </c>
      <c r="B2394" s="2" t="s">
        <v>5784</v>
      </c>
      <c r="C2394" s="2" t="s">
        <v>36</v>
      </c>
      <c r="D2394" s="2" t="s">
        <v>37</v>
      </c>
      <c r="E2394" s="5" t="s">
        <v>144</v>
      </c>
      <c r="F2394" s="3" t="s">
        <v>145</v>
      </c>
      <c r="G2394" s="3" t="s">
        <v>21</v>
      </c>
      <c r="H2394" s="2" t="s">
        <v>22</v>
      </c>
      <c r="I2394" s="2" t="s">
        <v>5785</v>
      </c>
      <c r="J2394" s="3" t="str">
        <f>HYPERLINK("https://www.boe.es/gazeta/dias/1830/12/30/pdfs/GMD-1830-159.pdf#page=3","Abrir facsímil")</f>
        <v>Abrir facsímil</v>
      </c>
      <c r="K2394" s="3" t="s">
        <v>24</v>
      </c>
    </row>
    <row r="2395" spans="1:11" ht="42" customHeight="1">
      <c r="A2395" s="2" t="s">
        <v>5786</v>
      </c>
      <c r="B2395" s="2" t="s">
        <v>5786</v>
      </c>
      <c r="C2395" s="2" t="s">
        <v>17</v>
      </c>
      <c r="D2395" s="2" t="s">
        <v>18</v>
      </c>
      <c r="E2395" s="5" t="s">
        <v>1021</v>
      </c>
      <c r="F2395" s="3" t="s">
        <v>1022</v>
      </c>
      <c r="G2395" s="3" t="s">
        <v>21</v>
      </c>
      <c r="H2395" s="2" t="s">
        <v>22</v>
      </c>
      <c r="I2395" s="2" t="s">
        <v>5787</v>
      </c>
      <c r="J2395" s="3" t="str">
        <f>HYPERLINK("https://www.boe.es/gazeta/dias/1830/06/01/pdfs/GMD-1830-66.pdf#page=3","Abrir facsímil")</f>
        <v>Abrir facsímil</v>
      </c>
      <c r="K2395" s="3" t="s">
        <v>24</v>
      </c>
    </row>
    <row r="2396" spans="1:11" ht="42" customHeight="1">
      <c r="A2396" s="2" t="s">
        <v>5788</v>
      </c>
      <c r="B2396" s="2" t="s">
        <v>5789</v>
      </c>
      <c r="C2396" s="2" t="s">
        <v>36</v>
      </c>
      <c r="D2396" s="2" t="s">
        <v>37</v>
      </c>
      <c r="E2396" s="5" t="s">
        <v>111</v>
      </c>
      <c r="F2396" s="3" t="s">
        <v>112</v>
      </c>
      <c r="G2396" s="3" t="s">
        <v>21</v>
      </c>
      <c r="H2396" s="2" t="s">
        <v>22</v>
      </c>
      <c r="I2396" s="2" t="s">
        <v>5790</v>
      </c>
      <c r="J2396" s="3" t="str">
        <f>HYPERLINK("https://www.boe.es/gazeta/dias/1830/11/16/pdfs/GMD-1830-139.pdf#page=3","Abrir facsímil")</f>
        <v>Abrir facsímil</v>
      </c>
      <c r="K2396" s="3" t="s">
        <v>24</v>
      </c>
    </row>
    <row r="2397" spans="1:11" ht="42" customHeight="1">
      <c r="A2397" s="2" t="s">
        <v>5791</v>
      </c>
      <c r="B2397" s="2" t="s">
        <v>5792</v>
      </c>
      <c r="C2397" s="2" t="s">
        <v>84</v>
      </c>
      <c r="D2397" s="2" t="s">
        <v>18</v>
      </c>
      <c r="E2397" s="5" t="s">
        <v>1639</v>
      </c>
      <c r="F2397" s="3" t="s">
        <v>1640</v>
      </c>
      <c r="G2397" s="3" t="s">
        <v>90</v>
      </c>
      <c r="H2397" s="2" t="s">
        <v>22</v>
      </c>
      <c r="I2397" s="2" t="s">
        <v>5793</v>
      </c>
      <c r="J2397" s="3" t="str">
        <f>HYPERLINK("https://www.boe.es/gazeta/dias/1830/12/16/pdfs/GMD-1830-153.pdf#page=4","Abrir facsímil")</f>
        <v>Abrir facsímil</v>
      </c>
      <c r="K2397" s="3" t="s">
        <v>24</v>
      </c>
    </row>
    <row r="2398" spans="1:11" ht="42" customHeight="1">
      <c r="A2398" s="2" t="s">
        <v>5794</v>
      </c>
      <c r="B2398" s="2" t="s">
        <v>5795</v>
      </c>
      <c r="C2398" s="2" t="s">
        <v>27</v>
      </c>
      <c r="D2398" s="2" t="s">
        <v>18</v>
      </c>
      <c r="E2398" s="5" t="s">
        <v>85</v>
      </c>
      <c r="F2398" s="3" t="s">
        <v>86</v>
      </c>
      <c r="G2398" s="3" t="s">
        <v>90</v>
      </c>
      <c r="H2398" s="2" t="s">
        <v>22</v>
      </c>
      <c r="I2398" s="2" t="s">
        <v>5796</v>
      </c>
      <c r="J2398" s="3" t="str">
        <f>HYPERLINK("https://www.boe.es/gazeta/dias/1830/03/23/pdfs/GMD-1830-35.pdf#page=4","Abrir facsímil")</f>
        <v>Abrir facsímil</v>
      </c>
      <c r="K2398" s="3" t="s">
        <v>24</v>
      </c>
    </row>
    <row r="2399" spans="1:11" ht="42" customHeight="1">
      <c r="A2399" s="2" t="s">
        <v>5797</v>
      </c>
      <c r="B2399" s="2" t="s">
        <v>5798</v>
      </c>
      <c r="C2399" s="2" t="s">
        <v>17</v>
      </c>
      <c r="D2399" s="2" t="s">
        <v>18</v>
      </c>
      <c r="E2399" s="5" t="s">
        <v>431</v>
      </c>
      <c r="F2399" s="3" t="s">
        <v>432</v>
      </c>
      <c r="G2399" s="3" t="s">
        <v>21</v>
      </c>
      <c r="H2399" s="2" t="s">
        <v>22</v>
      </c>
      <c r="I2399" s="2" t="s">
        <v>5799</v>
      </c>
      <c r="J2399" s="3" t="str">
        <f>HYPERLINK("https://www.boe.es/gazeta/dias/1830/06/24/pdfs/GMD-1830-76.pdf#page=3","Abrir facsímil")</f>
        <v>Abrir facsímil</v>
      </c>
      <c r="K2399" s="3" t="s">
        <v>24</v>
      </c>
    </row>
    <row r="2400" spans="1:11" ht="42" customHeight="1">
      <c r="A2400" s="2" t="s">
        <v>5800</v>
      </c>
      <c r="B2400" s="2" t="s">
        <v>5800</v>
      </c>
      <c r="C2400" s="2" t="s">
        <v>36</v>
      </c>
      <c r="D2400" s="2" t="s">
        <v>37</v>
      </c>
      <c r="E2400" s="5" t="s">
        <v>329</v>
      </c>
      <c r="F2400" s="3" t="s">
        <v>330</v>
      </c>
      <c r="G2400" s="3" t="s">
        <v>30</v>
      </c>
      <c r="H2400" s="2" t="s">
        <v>22</v>
      </c>
      <c r="I2400" s="2" t="s">
        <v>5801</v>
      </c>
      <c r="J2400" s="3" t="str">
        <f>HYPERLINK("https://www.boe.es/gazeta/dias/1830/01/14/pdfs/GMD-1830-6.pdf#page=2","Abrir facsímil")</f>
        <v>Abrir facsímil</v>
      </c>
      <c r="K2400" s="3" t="s">
        <v>24</v>
      </c>
    </row>
    <row r="2401" spans="1:11" ht="42" customHeight="1">
      <c r="A2401" s="2" t="s">
        <v>5800</v>
      </c>
      <c r="B2401" s="2" t="s">
        <v>5800</v>
      </c>
      <c r="C2401" s="2" t="s">
        <v>36</v>
      </c>
      <c r="D2401" s="2" t="s">
        <v>37</v>
      </c>
      <c r="E2401" s="5" t="s">
        <v>807</v>
      </c>
      <c r="F2401" s="3" t="s">
        <v>808</v>
      </c>
      <c r="G2401" s="3" t="s">
        <v>52</v>
      </c>
      <c r="H2401" s="2" t="s">
        <v>22</v>
      </c>
      <c r="I2401" s="2" t="s">
        <v>5802</v>
      </c>
      <c r="J2401" s="3" t="str">
        <f>HYPERLINK("https://www.boe.es/gazeta/dias/1830/02/18/pdfs/GMD-1830-21.pdf#page=1","Abrir facsímil")</f>
        <v>Abrir facsímil</v>
      </c>
      <c r="K2401" s="3" t="s">
        <v>24</v>
      </c>
    </row>
    <row r="2402" spans="1:11" ht="42" customHeight="1">
      <c r="A2402" s="2" t="s">
        <v>5800</v>
      </c>
      <c r="B2402" s="2" t="s">
        <v>5800</v>
      </c>
      <c r="C2402" s="2" t="s">
        <v>36</v>
      </c>
      <c r="D2402" s="2" t="s">
        <v>37</v>
      </c>
      <c r="E2402" s="5" t="s">
        <v>1009</v>
      </c>
      <c r="F2402" s="3" t="s">
        <v>1010</v>
      </c>
      <c r="G2402" s="3" t="s">
        <v>21</v>
      </c>
      <c r="H2402" s="2" t="s">
        <v>22</v>
      </c>
      <c r="I2402" s="2" t="s">
        <v>5803</v>
      </c>
      <c r="J2402" s="3" t="str">
        <f>HYPERLINK("https://www.boe.es/gazeta/dias/1830/03/30/pdfs/GMD-1830-38.pdf#page=3","Abrir facsímil")</f>
        <v>Abrir facsímil</v>
      </c>
      <c r="K2402" s="3" t="s">
        <v>24</v>
      </c>
    </row>
    <row r="2403" spans="1:11" ht="42" customHeight="1">
      <c r="A2403" s="2" t="s">
        <v>5804</v>
      </c>
      <c r="B2403" s="2" t="s">
        <v>5804</v>
      </c>
      <c r="C2403" s="2" t="s">
        <v>36</v>
      </c>
      <c r="D2403" s="2" t="s">
        <v>37</v>
      </c>
      <c r="E2403" s="5" t="s">
        <v>329</v>
      </c>
      <c r="F2403" s="3" t="s">
        <v>330</v>
      </c>
      <c r="G2403" s="3" t="s">
        <v>21</v>
      </c>
      <c r="H2403" s="2" t="s">
        <v>22</v>
      </c>
      <c r="I2403" s="2" t="s">
        <v>5805</v>
      </c>
      <c r="J2403" s="3" t="str">
        <f>HYPERLINK("https://www.boe.es/gazeta/dias/1830/01/14/pdfs/GMD-1830-6.pdf#page=3","Abrir facsímil")</f>
        <v>Abrir facsímil</v>
      </c>
      <c r="K2403" s="3" t="s">
        <v>24</v>
      </c>
    </row>
    <row r="2404" spans="1:11" ht="42" customHeight="1">
      <c r="A2404" s="2" t="s">
        <v>5806</v>
      </c>
      <c r="B2404" s="2" t="s">
        <v>5806</v>
      </c>
      <c r="C2404" s="2" t="s">
        <v>17</v>
      </c>
      <c r="D2404" s="2" t="s">
        <v>18</v>
      </c>
      <c r="E2404" s="5" t="s">
        <v>502</v>
      </c>
      <c r="F2404" s="3" t="s">
        <v>503</v>
      </c>
      <c r="G2404" s="3" t="s">
        <v>2422</v>
      </c>
      <c r="H2404" s="2" t="s">
        <v>22</v>
      </c>
      <c r="I2404" s="2" t="s">
        <v>5807</v>
      </c>
      <c r="J2404" s="3" t="str">
        <f>HYPERLINK("https://www.boe.es/gazeta/dias/1830/09/18/pdfs/GMD-1830-113.pdf#page=4","Abrir facsímil")</f>
        <v>Abrir facsímil</v>
      </c>
      <c r="K2404" s="3" t="s">
        <v>24</v>
      </c>
    </row>
    <row r="2405" spans="1:11" ht="42" customHeight="1">
      <c r="A2405" s="2" t="s">
        <v>5808</v>
      </c>
      <c r="B2405" s="2" t="s">
        <v>5809</v>
      </c>
      <c r="C2405" s="2" t="s">
        <v>43</v>
      </c>
      <c r="D2405" s="2" t="s">
        <v>44</v>
      </c>
      <c r="E2405" s="5" t="s">
        <v>1195</v>
      </c>
      <c r="F2405" s="3" t="s">
        <v>1196</v>
      </c>
      <c r="G2405" s="3" t="s">
        <v>52</v>
      </c>
      <c r="H2405" s="2" t="s">
        <v>31</v>
      </c>
      <c r="I2405" s="2" t="s">
        <v>5810</v>
      </c>
      <c r="J2405" s="3" t="str">
        <f>HYPERLINK("https://www.boe.es/gazeta/dias/1830/02/06/pdfs/GMD-1830-16.pdf#page=1","Abrir facsímil")</f>
        <v>Abrir facsímil</v>
      </c>
      <c r="K2405" s="3" t="s">
        <v>33</v>
      </c>
    </row>
    <row r="2406" spans="1:11" ht="42" customHeight="1">
      <c r="A2406" s="2" t="s">
        <v>5811</v>
      </c>
      <c r="B2406" s="2" t="s">
        <v>5811</v>
      </c>
      <c r="C2406" s="2" t="s">
        <v>17</v>
      </c>
      <c r="D2406" s="2" t="s">
        <v>18</v>
      </c>
      <c r="E2406" s="5" t="s">
        <v>396</v>
      </c>
      <c r="F2406" s="3" t="s">
        <v>397</v>
      </c>
      <c r="G2406" s="3" t="s">
        <v>90</v>
      </c>
      <c r="H2406" s="2" t="s">
        <v>22</v>
      </c>
      <c r="I2406" s="2" t="s">
        <v>5812</v>
      </c>
      <c r="J2406" s="3" t="str">
        <f>HYPERLINK("https://www.boe.es/gazeta/dias/1830/12/14/pdfs/GMD-1830-152.pdf#page=4","Abrir facsímil")</f>
        <v>Abrir facsímil</v>
      </c>
      <c r="K2406" s="3" t="s">
        <v>24</v>
      </c>
    </row>
    <row r="2407" spans="1:11" ht="42" customHeight="1">
      <c r="A2407" s="2" t="s">
        <v>5813</v>
      </c>
      <c r="B2407" s="2" t="s">
        <v>5813</v>
      </c>
      <c r="C2407" s="2" t="s">
        <v>36</v>
      </c>
      <c r="D2407" s="2" t="s">
        <v>37</v>
      </c>
      <c r="E2407" s="5" t="s">
        <v>2457</v>
      </c>
      <c r="F2407" s="3" t="s">
        <v>2458</v>
      </c>
      <c r="G2407" s="3" t="s">
        <v>30</v>
      </c>
      <c r="H2407" s="2" t="s">
        <v>22</v>
      </c>
      <c r="I2407" s="2" t="s">
        <v>5814</v>
      </c>
      <c r="J2407" s="3" t="str">
        <f>HYPERLINK("https://www.boe.es/gazeta/dias/1830/07/24/pdfs/GMD-1830-89.pdf#page=2","Abrir facsímil")</f>
        <v>Abrir facsímil</v>
      </c>
      <c r="K2407" s="3" t="s">
        <v>24</v>
      </c>
    </row>
    <row r="2408" spans="1:11" ht="42" customHeight="1">
      <c r="A2408" s="2" t="s">
        <v>5815</v>
      </c>
      <c r="B2408" s="2" t="s">
        <v>5815</v>
      </c>
      <c r="C2408" s="2" t="s">
        <v>36</v>
      </c>
      <c r="D2408" s="2" t="s">
        <v>37</v>
      </c>
      <c r="E2408" s="5" t="s">
        <v>1627</v>
      </c>
      <c r="F2408" s="3" t="s">
        <v>1628</v>
      </c>
      <c r="G2408" s="3" t="s">
        <v>21</v>
      </c>
      <c r="H2408" s="2" t="s">
        <v>22</v>
      </c>
      <c r="I2408" s="2" t="s">
        <v>5816</v>
      </c>
      <c r="J2408" s="3" t="str">
        <f>HYPERLINK("https://www.boe.es/gazeta/dias/1830/04/29/pdfs/GMD-1830-51.pdf#page=3","Abrir facsímil")</f>
        <v>Abrir facsímil</v>
      </c>
      <c r="K2408" s="3" t="s">
        <v>24</v>
      </c>
    </row>
    <row r="2409" spans="1:11" ht="42" customHeight="1">
      <c r="A2409" s="2" t="s">
        <v>5815</v>
      </c>
      <c r="B2409" s="2" t="s">
        <v>5815</v>
      </c>
      <c r="C2409" s="2" t="s">
        <v>36</v>
      </c>
      <c r="D2409" s="2" t="s">
        <v>37</v>
      </c>
      <c r="E2409" s="5" t="s">
        <v>219</v>
      </c>
      <c r="F2409" s="3" t="s">
        <v>220</v>
      </c>
      <c r="G2409" s="3" t="s">
        <v>30</v>
      </c>
      <c r="H2409" s="2" t="s">
        <v>22</v>
      </c>
      <c r="I2409" s="2" t="s">
        <v>5817</v>
      </c>
      <c r="J2409" s="3" t="str">
        <f>HYPERLINK("https://www.boe.es/gazeta/dias/1830/08/12/pdfs/GMD-1830-97.pdf#page=2","Abrir facsímil")</f>
        <v>Abrir facsímil</v>
      </c>
      <c r="K2409" s="3" t="s">
        <v>24</v>
      </c>
    </row>
    <row r="2410" spans="1:11" ht="42" customHeight="1">
      <c r="A2410" s="2" t="s">
        <v>5818</v>
      </c>
      <c r="B2410" s="2" t="s">
        <v>5819</v>
      </c>
      <c r="C2410" s="2" t="s">
        <v>36</v>
      </c>
      <c r="D2410" s="2" t="s">
        <v>37</v>
      </c>
      <c r="E2410" s="5" t="s">
        <v>898</v>
      </c>
      <c r="F2410" s="3" t="s">
        <v>899</v>
      </c>
      <c r="G2410" s="3" t="s">
        <v>52</v>
      </c>
      <c r="H2410" s="2" t="s">
        <v>22</v>
      </c>
      <c r="I2410" s="2" t="s">
        <v>5820</v>
      </c>
      <c r="J2410" s="3" t="str">
        <f>HYPERLINK("https://www.boe.es/gazeta/dias/1830/05/29/pdfs/GMD-1830-65.pdf#page=1","Abrir facsímil")</f>
        <v>Abrir facsímil</v>
      </c>
      <c r="K2410" s="3" t="s">
        <v>24</v>
      </c>
    </row>
    <row r="2411" spans="1:11" ht="42" customHeight="1">
      <c r="A2411" s="2" t="s">
        <v>5821</v>
      </c>
      <c r="B2411" s="2" t="s">
        <v>5822</v>
      </c>
      <c r="C2411" s="2" t="s">
        <v>43</v>
      </c>
      <c r="D2411" s="2" t="s">
        <v>44</v>
      </c>
      <c r="E2411" s="5" t="s">
        <v>612</v>
      </c>
      <c r="F2411" s="3" t="s">
        <v>613</v>
      </c>
      <c r="G2411" s="3" t="s">
        <v>21</v>
      </c>
      <c r="H2411" s="2" t="s">
        <v>22</v>
      </c>
      <c r="I2411" s="2" t="s">
        <v>5823</v>
      </c>
      <c r="J2411" s="3" t="str">
        <f>HYPERLINK("https://www.boe.es/gazeta/dias/1830/09/25/pdfs/GMD-1830-116.pdf#page=3","Abrir facsímil")</f>
        <v>Abrir facsímil</v>
      </c>
      <c r="K2411" s="3" t="s">
        <v>24</v>
      </c>
    </row>
    <row r="2412" spans="1:11" ht="42" customHeight="1">
      <c r="A2412" s="2" t="s">
        <v>5824</v>
      </c>
      <c r="B2412" s="2" t="s">
        <v>5824</v>
      </c>
      <c r="C2412" s="2" t="s">
        <v>36</v>
      </c>
      <c r="D2412" s="2" t="s">
        <v>37</v>
      </c>
      <c r="E2412" s="5" t="s">
        <v>1622</v>
      </c>
      <c r="F2412" s="3" t="s">
        <v>1623</v>
      </c>
      <c r="G2412" s="3" t="s">
        <v>21</v>
      </c>
      <c r="H2412" s="2" t="s">
        <v>22</v>
      </c>
      <c r="I2412" s="2" t="s">
        <v>5825</v>
      </c>
      <c r="J2412" s="3" t="str">
        <f>HYPERLINK("https://www.boe.es/gazeta/dias/1830/12/18/pdfs/GMD-1830-154.pdf#page=3","Abrir facsímil")</f>
        <v>Abrir facsímil</v>
      </c>
      <c r="K2412" s="3" t="s">
        <v>24</v>
      </c>
    </row>
    <row r="2413" spans="1:11" ht="42" customHeight="1">
      <c r="A2413" s="2" t="s">
        <v>5826</v>
      </c>
      <c r="B2413" s="2" t="s">
        <v>5827</v>
      </c>
      <c r="C2413" s="2" t="s">
        <v>43</v>
      </c>
      <c r="D2413" s="2" t="s">
        <v>44</v>
      </c>
      <c r="E2413" s="5" t="s">
        <v>309</v>
      </c>
      <c r="F2413" s="3" t="s">
        <v>310</v>
      </c>
      <c r="G2413" s="3" t="s">
        <v>311</v>
      </c>
      <c r="H2413" s="2" t="s">
        <v>22</v>
      </c>
      <c r="I2413" s="2" t="s">
        <v>5828</v>
      </c>
      <c r="J2413" s="3" t="str">
        <f>HYPERLINK("https://www.boe.es/gazeta/dias/1830/01/28/pdfs/GMD-1830-12.pdf#page=8","Abrir facsímil")</f>
        <v>Abrir facsímil</v>
      </c>
      <c r="K2413" s="3" t="s">
        <v>24</v>
      </c>
    </row>
    <row r="2414" spans="1:11" ht="42" customHeight="1">
      <c r="A2414" s="2" t="s">
        <v>5829</v>
      </c>
      <c r="B2414" s="2" t="s">
        <v>5830</v>
      </c>
      <c r="C2414" s="2" t="s">
        <v>43</v>
      </c>
      <c r="D2414" s="2" t="s">
        <v>44</v>
      </c>
      <c r="E2414" s="5" t="s">
        <v>388</v>
      </c>
      <c r="F2414" s="3" t="s">
        <v>389</v>
      </c>
      <c r="G2414" s="3" t="s">
        <v>52</v>
      </c>
      <c r="H2414" s="2" t="s">
        <v>22</v>
      </c>
      <c r="I2414" s="2" t="s">
        <v>5831</v>
      </c>
      <c r="J2414" s="3" t="str">
        <f>HYPERLINK("https://www.boe.es/gazeta/dias/1830/10/05/pdfs/GMD-1830-120.pdf#page=1","Abrir facsímil")</f>
        <v>Abrir facsímil</v>
      </c>
      <c r="K2414" s="3" t="s">
        <v>24</v>
      </c>
    </row>
    <row r="2415" spans="1:11" ht="42" customHeight="1">
      <c r="A2415" s="2" t="s">
        <v>5829</v>
      </c>
      <c r="B2415" s="2" t="s">
        <v>5830</v>
      </c>
      <c r="C2415" s="2" t="s">
        <v>43</v>
      </c>
      <c r="D2415" s="2" t="s">
        <v>44</v>
      </c>
      <c r="E2415" s="5" t="s">
        <v>408</v>
      </c>
      <c r="F2415" s="3" t="s">
        <v>409</v>
      </c>
      <c r="G2415" s="3" t="s">
        <v>21</v>
      </c>
      <c r="H2415" s="2" t="s">
        <v>22</v>
      </c>
      <c r="I2415" s="2" t="s">
        <v>5832</v>
      </c>
      <c r="J2415" s="3" t="str">
        <f>HYPERLINK("https://www.boe.es/gazeta/dias/1830/11/23/pdfs/GMD-1830-143.pdf#page=3","Abrir facsímil")</f>
        <v>Abrir facsímil</v>
      </c>
      <c r="K2415" s="3" t="s">
        <v>24</v>
      </c>
    </row>
    <row r="2416" spans="1:11" ht="42" customHeight="1">
      <c r="A2416" s="2" t="s">
        <v>5833</v>
      </c>
      <c r="B2416" s="2" t="s">
        <v>5834</v>
      </c>
      <c r="C2416" s="2" t="s">
        <v>36</v>
      </c>
      <c r="D2416" s="2" t="s">
        <v>37</v>
      </c>
      <c r="E2416" s="5" t="s">
        <v>879</v>
      </c>
      <c r="F2416" s="3" t="s">
        <v>880</v>
      </c>
      <c r="G2416" s="3" t="s">
        <v>90</v>
      </c>
      <c r="H2416" s="2" t="s">
        <v>22</v>
      </c>
      <c r="I2416" s="2" t="s">
        <v>5835</v>
      </c>
      <c r="J2416" s="3" t="str">
        <f>HYPERLINK("https://www.boe.es/gazeta/dias/1830/05/15/pdfs/GMD-1830-59.pdf#page=4","Abrir facsímil")</f>
        <v>Abrir facsímil</v>
      </c>
      <c r="K2416" s="3" t="s">
        <v>24</v>
      </c>
    </row>
    <row r="2417" spans="1:11" ht="42" customHeight="1">
      <c r="A2417" s="2" t="s">
        <v>5836</v>
      </c>
      <c r="B2417" s="2" t="s">
        <v>5836</v>
      </c>
      <c r="C2417" s="2" t="s">
        <v>109</v>
      </c>
      <c r="D2417" s="2" t="s">
        <v>18</v>
      </c>
      <c r="E2417" s="5" t="s">
        <v>375</v>
      </c>
      <c r="F2417" s="3" t="s">
        <v>376</v>
      </c>
      <c r="G2417" s="3" t="s">
        <v>21</v>
      </c>
      <c r="H2417" s="2" t="s">
        <v>22</v>
      </c>
      <c r="I2417" s="2" t="s">
        <v>5837</v>
      </c>
      <c r="J2417" s="3" t="str">
        <f>HYPERLINK("https://www.boe.es/gazeta/dias/1830/01/02/pdfs/GMD-1830-1.pdf#page=3","Abrir facsímil")</f>
        <v>Abrir facsímil</v>
      </c>
      <c r="K2417" s="3" t="s">
        <v>24</v>
      </c>
    </row>
    <row r="2418" spans="1:11" ht="42" customHeight="1">
      <c r="A2418" s="2" t="s">
        <v>5838</v>
      </c>
      <c r="B2418" s="2" t="s">
        <v>5839</v>
      </c>
      <c r="C2418" s="2" t="s">
        <v>43</v>
      </c>
      <c r="D2418" s="2" t="s">
        <v>44</v>
      </c>
      <c r="E2418" s="5" t="s">
        <v>185</v>
      </c>
      <c r="F2418" s="3" t="s">
        <v>186</v>
      </c>
      <c r="G2418" s="3" t="s">
        <v>206</v>
      </c>
      <c r="H2418" s="2" t="s">
        <v>22</v>
      </c>
      <c r="I2418" s="2" t="s">
        <v>5840</v>
      </c>
      <c r="J2418" s="3" t="str">
        <f>HYPERLINK("https://www.boe.es/gazeta/dias/1830/01/12/pdfs/GMD-1830-5.pdf#page=4","Abrir facsímil")</f>
        <v>Abrir facsímil</v>
      </c>
      <c r="K2418" s="3" t="s">
        <v>24</v>
      </c>
    </row>
    <row r="2419" spans="1:11" ht="42" customHeight="1">
      <c r="A2419" s="2" t="s">
        <v>5841</v>
      </c>
      <c r="B2419" s="2" t="s">
        <v>5842</v>
      </c>
      <c r="C2419" s="2" t="s">
        <v>43</v>
      </c>
      <c r="D2419" s="2" t="s">
        <v>44</v>
      </c>
      <c r="E2419" s="5" t="s">
        <v>45</v>
      </c>
      <c r="F2419" s="3" t="s">
        <v>46</v>
      </c>
      <c r="G2419" s="3" t="s">
        <v>30</v>
      </c>
      <c r="H2419" s="2" t="s">
        <v>22</v>
      </c>
      <c r="I2419" s="2" t="s">
        <v>5843</v>
      </c>
      <c r="J2419" s="3" t="str">
        <f>HYPERLINK("https://www.boe.es/gazeta/dias/1830/01/05/pdfs/GMD-1830-2.pdf#page=2","Abrir facsímil")</f>
        <v>Abrir facsímil</v>
      </c>
      <c r="K2419" s="3" t="s">
        <v>24</v>
      </c>
    </row>
    <row r="2420" spans="1:11" ht="42" customHeight="1">
      <c r="A2420" s="2" t="s">
        <v>5844</v>
      </c>
      <c r="B2420" s="2" t="s">
        <v>5845</v>
      </c>
      <c r="C2420" s="2" t="s">
        <v>43</v>
      </c>
      <c r="D2420" s="2" t="s">
        <v>44</v>
      </c>
      <c r="E2420" s="5" t="s">
        <v>532</v>
      </c>
      <c r="F2420" s="3" t="s">
        <v>533</v>
      </c>
      <c r="G2420" s="3" t="s">
        <v>90</v>
      </c>
      <c r="H2420" s="2" t="s">
        <v>22</v>
      </c>
      <c r="I2420" s="2" t="s">
        <v>5846</v>
      </c>
      <c r="J2420" s="3" t="str">
        <f>HYPERLINK("https://www.boe.es/gazeta/dias/1830/01/19/pdfs/GMD-1830-8.pdf#page=4","Abrir facsímil")</f>
        <v>Abrir facsímil</v>
      </c>
      <c r="K2420" s="3" t="s">
        <v>24</v>
      </c>
    </row>
    <row r="2421" spans="1:11" ht="42" customHeight="1">
      <c r="A2421" s="2" t="s">
        <v>5847</v>
      </c>
      <c r="B2421" s="2" t="s">
        <v>5848</v>
      </c>
      <c r="C2421" s="2" t="s">
        <v>17</v>
      </c>
      <c r="D2421" s="2" t="s">
        <v>18</v>
      </c>
      <c r="E2421" s="5" t="s">
        <v>637</v>
      </c>
      <c r="F2421" s="3" t="s">
        <v>638</v>
      </c>
      <c r="G2421" s="3" t="s">
        <v>90</v>
      </c>
      <c r="H2421" s="2" t="s">
        <v>22</v>
      </c>
      <c r="I2421" s="2" t="s">
        <v>5849</v>
      </c>
      <c r="J2421" s="3" t="str">
        <f>HYPERLINK("https://www.boe.es/gazeta/dias/1830/08/28/pdfs/GMD-1830-104.pdf#page=4","Abrir facsímil")</f>
        <v>Abrir facsímil</v>
      </c>
      <c r="K2421" s="3" t="s">
        <v>24</v>
      </c>
    </row>
    <row r="2422" spans="1:11" ht="42" customHeight="1">
      <c r="A2422" s="2" t="s">
        <v>5850</v>
      </c>
      <c r="B2422" s="2" t="s">
        <v>5850</v>
      </c>
      <c r="C2422" s="2" t="s">
        <v>17</v>
      </c>
      <c r="D2422" s="2" t="s">
        <v>18</v>
      </c>
      <c r="E2422" s="5" t="s">
        <v>716</v>
      </c>
      <c r="F2422" s="3" t="s">
        <v>717</v>
      </c>
      <c r="G2422" s="3" t="s">
        <v>90</v>
      </c>
      <c r="H2422" s="2" t="s">
        <v>22</v>
      </c>
      <c r="I2422" s="2" t="s">
        <v>5851</v>
      </c>
      <c r="J2422" s="3" t="str">
        <f>HYPERLINK("https://www.boe.es/gazeta/dias/1830/08/24/pdfs/GMD-1830-102.pdf#page=4","Abrir facsímil")</f>
        <v>Abrir facsímil</v>
      </c>
      <c r="K2422" s="3" t="s">
        <v>24</v>
      </c>
    </row>
    <row r="2423" spans="1:11" ht="42" customHeight="1">
      <c r="A2423" s="2" t="s">
        <v>5852</v>
      </c>
      <c r="B2423" s="2" t="s">
        <v>5853</v>
      </c>
      <c r="C2423" s="2" t="s">
        <v>27</v>
      </c>
      <c r="D2423" s="2" t="s">
        <v>18</v>
      </c>
      <c r="E2423" s="5" t="s">
        <v>1796</v>
      </c>
      <c r="F2423" s="3" t="s">
        <v>1797</v>
      </c>
      <c r="G2423" s="3" t="s">
        <v>90</v>
      </c>
      <c r="H2423" s="2" t="s">
        <v>22</v>
      </c>
      <c r="I2423" s="2" t="s">
        <v>5854</v>
      </c>
      <c r="J2423" s="3" t="str">
        <f>HYPERLINK("https://www.boe.es/gazeta/dias/1830/05/25/pdfs/GMD-1830-63.pdf#page=4","Abrir facsímil")</f>
        <v>Abrir facsímil</v>
      </c>
      <c r="K2423" s="3" t="s">
        <v>24</v>
      </c>
    </row>
    <row r="2424" spans="1:11" ht="42" customHeight="1">
      <c r="A2424" s="2" t="s">
        <v>5855</v>
      </c>
      <c r="B2424" s="2" t="s">
        <v>5856</v>
      </c>
      <c r="C2424" s="2" t="s">
        <v>55</v>
      </c>
      <c r="D2424" s="2" t="s">
        <v>18</v>
      </c>
      <c r="E2424" s="5" t="s">
        <v>612</v>
      </c>
      <c r="F2424" s="3" t="s">
        <v>613</v>
      </c>
      <c r="G2424" s="3" t="s">
        <v>21</v>
      </c>
      <c r="H2424" s="2" t="s">
        <v>22</v>
      </c>
      <c r="I2424" s="2" t="s">
        <v>5857</v>
      </c>
      <c r="J2424" s="3" t="str">
        <f>HYPERLINK("https://www.boe.es/gazeta/dias/1830/09/25/pdfs/GMD-1830-116.pdf#page=3","Abrir facsímil")</f>
        <v>Abrir facsímil</v>
      </c>
      <c r="K2424" s="3" t="s">
        <v>24</v>
      </c>
    </row>
    <row r="2425" spans="1:11" ht="42" customHeight="1">
      <c r="A2425" s="2" t="s">
        <v>5858</v>
      </c>
      <c r="B2425" s="2" t="s">
        <v>5859</v>
      </c>
      <c r="C2425" s="2" t="s">
        <v>68</v>
      </c>
      <c r="D2425" s="2" t="s">
        <v>18</v>
      </c>
      <c r="E2425" s="5" t="s">
        <v>348</v>
      </c>
      <c r="F2425" s="3" t="s">
        <v>349</v>
      </c>
      <c r="G2425" s="3" t="s">
        <v>90</v>
      </c>
      <c r="H2425" s="2" t="s">
        <v>22</v>
      </c>
      <c r="I2425" s="2" t="s">
        <v>5860</v>
      </c>
      <c r="J2425" s="3" t="str">
        <f>HYPERLINK("https://www.boe.es/gazeta/dias/1830/01/30/pdfs/GMD-1830-13.pdf#page=4","Abrir facsímil")</f>
        <v>Abrir facsímil</v>
      </c>
      <c r="K2425" s="3" t="s">
        <v>24</v>
      </c>
    </row>
    <row r="2426" spans="1:11" ht="42" customHeight="1">
      <c r="A2426" s="2" t="s">
        <v>5861</v>
      </c>
      <c r="B2426" s="2" t="s">
        <v>5862</v>
      </c>
      <c r="C2426" s="2" t="s">
        <v>43</v>
      </c>
      <c r="D2426" s="2" t="s">
        <v>44</v>
      </c>
      <c r="E2426" s="5" t="s">
        <v>514</v>
      </c>
      <c r="F2426" s="3" t="s">
        <v>515</v>
      </c>
      <c r="G2426" s="3" t="s">
        <v>2672</v>
      </c>
      <c r="H2426" s="2" t="s">
        <v>22</v>
      </c>
      <c r="I2426" s="2" t="s">
        <v>5863</v>
      </c>
      <c r="J2426" s="3" t="str">
        <f>HYPERLINK("https://www.boe.es/gazeta/dias/1830/01/26/pdfs/GMD-1830-11.pdf#page=7","Abrir facsímil")</f>
        <v>Abrir facsímil</v>
      </c>
      <c r="K2426" s="3" t="s">
        <v>24</v>
      </c>
    </row>
    <row r="2427" spans="1:11" ht="42" customHeight="1">
      <c r="A2427" s="2" t="s">
        <v>5864</v>
      </c>
      <c r="B2427" s="2" t="s">
        <v>5864</v>
      </c>
      <c r="C2427" s="2" t="s">
        <v>36</v>
      </c>
      <c r="D2427" s="2" t="s">
        <v>37</v>
      </c>
      <c r="E2427" s="5" t="s">
        <v>201</v>
      </c>
      <c r="F2427" s="3" t="s">
        <v>202</v>
      </c>
      <c r="G2427" s="3" t="s">
        <v>90</v>
      </c>
      <c r="H2427" s="2" t="s">
        <v>22</v>
      </c>
      <c r="I2427" s="2" t="s">
        <v>5865</v>
      </c>
      <c r="J2427" s="3" t="str">
        <f>HYPERLINK("https://www.boe.es/gazeta/dias/1830/09/16/pdfs/GMD-1830-112.pdf#page=4","Abrir facsímil")</f>
        <v>Abrir facsímil</v>
      </c>
      <c r="K2427" s="3" t="s">
        <v>24</v>
      </c>
    </row>
    <row r="2428" spans="1:11" ht="42" customHeight="1">
      <c r="A2428" s="2" t="s">
        <v>5866</v>
      </c>
      <c r="B2428" s="2" t="s">
        <v>5867</v>
      </c>
      <c r="C2428" s="2" t="s">
        <v>36</v>
      </c>
      <c r="D2428" s="2" t="s">
        <v>37</v>
      </c>
      <c r="E2428" s="5" t="s">
        <v>499</v>
      </c>
      <c r="F2428" s="3" t="s">
        <v>500</v>
      </c>
      <c r="G2428" s="3" t="s">
        <v>90</v>
      </c>
      <c r="H2428" s="2" t="s">
        <v>31</v>
      </c>
      <c r="I2428" s="2" t="s">
        <v>5868</v>
      </c>
      <c r="J2428" s="3" t="str">
        <f>HYPERLINK("https://www.boe.es/gazeta/dias/1830/04/03/pdfs/GMD-1830-40.pdf#page=4","Abrir facsímil")</f>
        <v>Abrir facsímil</v>
      </c>
      <c r="K2428" s="3" t="s">
        <v>33</v>
      </c>
    </row>
    <row r="2429" spans="1:11" ht="42" customHeight="1">
      <c r="A2429" s="2" t="s">
        <v>5869</v>
      </c>
      <c r="B2429" s="2" t="s">
        <v>5870</v>
      </c>
      <c r="C2429" s="2" t="s">
        <v>36</v>
      </c>
      <c r="D2429" s="2" t="s">
        <v>37</v>
      </c>
      <c r="E2429" s="5" t="s">
        <v>637</v>
      </c>
      <c r="F2429" s="3" t="s">
        <v>638</v>
      </c>
      <c r="G2429" s="3" t="s">
        <v>21</v>
      </c>
      <c r="H2429" s="2" t="s">
        <v>22</v>
      </c>
      <c r="I2429" s="2" t="s">
        <v>5871</v>
      </c>
      <c r="J2429" s="3" t="str">
        <f>HYPERLINK("https://www.boe.es/gazeta/dias/1830/08/28/pdfs/GMD-1830-104.pdf#page=3","Abrir facsímil")</f>
        <v>Abrir facsímil</v>
      </c>
      <c r="K2429" s="3" t="s">
        <v>24</v>
      </c>
    </row>
    <row r="2430" spans="1:11" ht="42" customHeight="1">
      <c r="A2430" s="2" t="s">
        <v>5872</v>
      </c>
      <c r="B2430" s="2" t="s">
        <v>5873</v>
      </c>
      <c r="C2430" s="2" t="s">
        <v>36</v>
      </c>
      <c r="D2430" s="2" t="s">
        <v>37</v>
      </c>
      <c r="E2430" s="5" t="s">
        <v>464</v>
      </c>
      <c r="F2430" s="3" t="s">
        <v>465</v>
      </c>
      <c r="G2430" s="3" t="s">
        <v>30</v>
      </c>
      <c r="H2430" s="2" t="s">
        <v>22</v>
      </c>
      <c r="I2430" s="2" t="s">
        <v>5874</v>
      </c>
      <c r="J2430" s="3" t="str">
        <f>HYPERLINK("https://www.boe.es/gazeta/dias/1830/11/11/pdfs/GMD-1830-137.pdf#page=2","Abrir facsímil")</f>
        <v>Abrir facsímil</v>
      </c>
      <c r="K2430" s="3" t="s">
        <v>24</v>
      </c>
    </row>
    <row r="2431" spans="1:11" ht="42" customHeight="1">
      <c r="A2431" s="2" t="s">
        <v>5875</v>
      </c>
      <c r="B2431" s="2" t="s">
        <v>5876</v>
      </c>
      <c r="C2431" s="2" t="s">
        <v>17</v>
      </c>
      <c r="D2431" s="2" t="s">
        <v>18</v>
      </c>
      <c r="E2431" s="5" t="s">
        <v>1622</v>
      </c>
      <c r="F2431" s="3" t="s">
        <v>1623</v>
      </c>
      <c r="G2431" s="3" t="s">
        <v>52</v>
      </c>
      <c r="H2431" s="2" t="s">
        <v>31</v>
      </c>
      <c r="I2431" s="2" t="s">
        <v>5877</v>
      </c>
      <c r="J2431" s="3" t="str">
        <f>HYPERLINK("https://www.boe.es/gazeta/dias/1830/12/18/pdfs/GMD-1830-154.pdf#page=1","Abrir facsímil")</f>
        <v>Abrir facsímil</v>
      </c>
      <c r="K2431" s="3" t="s">
        <v>33</v>
      </c>
    </row>
    <row r="2432" spans="1:11" ht="42" customHeight="1">
      <c r="A2432" s="2" t="s">
        <v>5878</v>
      </c>
      <c r="B2432" s="2" t="s">
        <v>5879</v>
      </c>
      <c r="C2432" s="2" t="s">
        <v>17</v>
      </c>
      <c r="D2432" s="2" t="s">
        <v>18</v>
      </c>
      <c r="E2432" s="5" t="s">
        <v>1614</v>
      </c>
      <c r="F2432" s="3" t="s">
        <v>1615</v>
      </c>
      <c r="G2432" s="3" t="s">
        <v>21</v>
      </c>
      <c r="H2432" s="2" t="s">
        <v>22</v>
      </c>
      <c r="I2432" s="2" t="s">
        <v>5880</v>
      </c>
      <c r="J2432" s="3" t="str">
        <f>HYPERLINK("https://www.boe.es/gazeta/dias/1830/08/10/pdfs/GMD-1830-96.pdf#page=3","Abrir facsímil")</f>
        <v>Abrir facsímil</v>
      </c>
      <c r="K2432" s="3" t="s">
        <v>24</v>
      </c>
    </row>
    <row r="2433" spans="1:11" ht="42" customHeight="1">
      <c r="A2433" s="2" t="s">
        <v>5881</v>
      </c>
      <c r="B2433" s="2" t="s">
        <v>5882</v>
      </c>
      <c r="C2433" s="2" t="s">
        <v>84</v>
      </c>
      <c r="D2433" s="2" t="s">
        <v>18</v>
      </c>
      <c r="E2433" s="5" t="s">
        <v>357</v>
      </c>
      <c r="F2433" s="3" t="s">
        <v>358</v>
      </c>
      <c r="G2433" s="3" t="s">
        <v>90</v>
      </c>
      <c r="H2433" s="2" t="s">
        <v>31</v>
      </c>
      <c r="I2433" s="2" t="s">
        <v>5883</v>
      </c>
      <c r="J2433" s="3" t="str">
        <f>HYPERLINK("https://www.boe.es/gazeta/dias/1830/05/08/pdfs/GMD-1830-55.pdf#page=4","Abrir facsímil")</f>
        <v>Abrir facsímil</v>
      </c>
      <c r="K2433" s="3" t="s">
        <v>33</v>
      </c>
    </row>
    <row r="2434" spans="1:11" ht="42" customHeight="1">
      <c r="A2434" s="2" t="s">
        <v>5884</v>
      </c>
      <c r="B2434" s="2" t="s">
        <v>5885</v>
      </c>
      <c r="C2434" s="2" t="s">
        <v>17</v>
      </c>
      <c r="D2434" s="2" t="s">
        <v>18</v>
      </c>
      <c r="E2434" s="5" t="s">
        <v>185</v>
      </c>
      <c r="F2434" s="3" t="s">
        <v>186</v>
      </c>
      <c r="G2434" s="3" t="s">
        <v>206</v>
      </c>
      <c r="H2434" s="2" t="s">
        <v>22</v>
      </c>
      <c r="I2434" s="2" t="s">
        <v>5886</v>
      </c>
      <c r="J2434" s="3" t="str">
        <f>HYPERLINK("https://www.boe.es/gazeta/dias/1830/01/12/pdfs/GMD-1830-5.pdf#page=4","Abrir facsímil")</f>
        <v>Abrir facsímil</v>
      </c>
      <c r="K2434" s="3" t="s">
        <v>24</v>
      </c>
    </row>
    <row r="2435" spans="1:11" ht="42" customHeight="1">
      <c r="A2435" s="2" t="s">
        <v>5887</v>
      </c>
      <c r="B2435" s="2" t="s">
        <v>5888</v>
      </c>
      <c r="C2435" s="2" t="s">
        <v>84</v>
      </c>
      <c r="D2435" s="2" t="s">
        <v>18</v>
      </c>
      <c r="E2435" s="5" t="s">
        <v>514</v>
      </c>
      <c r="F2435" s="3" t="s">
        <v>515</v>
      </c>
      <c r="G2435" s="3" t="s">
        <v>311</v>
      </c>
      <c r="H2435" s="2" t="s">
        <v>22</v>
      </c>
      <c r="I2435" s="2" t="s">
        <v>5889</v>
      </c>
      <c r="J2435" s="3" t="str">
        <f>HYPERLINK("https://www.boe.es/gazeta/dias/1830/01/26/pdfs/GMD-1830-11.pdf#page=8","Abrir facsímil")</f>
        <v>Abrir facsímil</v>
      </c>
      <c r="K2435" s="3" t="s">
        <v>24</v>
      </c>
    </row>
    <row r="2436" spans="1:11" ht="42" customHeight="1">
      <c r="A2436" s="2" t="s">
        <v>5890</v>
      </c>
      <c r="B2436" s="2" t="s">
        <v>5890</v>
      </c>
      <c r="C2436" s="2" t="s">
        <v>36</v>
      </c>
      <c r="D2436" s="2" t="s">
        <v>37</v>
      </c>
      <c r="E2436" s="5" t="s">
        <v>772</v>
      </c>
      <c r="F2436" s="3" t="s">
        <v>773</v>
      </c>
      <c r="G2436" s="3" t="s">
        <v>52</v>
      </c>
      <c r="H2436" s="2" t="s">
        <v>22</v>
      </c>
      <c r="I2436" s="2" t="s">
        <v>5891</v>
      </c>
      <c r="J2436" s="3" t="str">
        <f>HYPERLINK("https://www.boe.es/gazeta/dias/1830/12/25/pdfs/GMD-1830-157.pdf#page=1","Abrir facsímil")</f>
        <v>Abrir facsímil</v>
      </c>
      <c r="K2436" s="3" t="s">
        <v>24</v>
      </c>
    </row>
    <row r="2437" spans="1:11" ht="42" customHeight="1">
      <c r="A2437" s="2" t="s">
        <v>5892</v>
      </c>
      <c r="B2437" s="2" t="s">
        <v>5893</v>
      </c>
      <c r="C2437" s="2" t="s">
        <v>84</v>
      </c>
      <c r="D2437" s="2" t="s">
        <v>18</v>
      </c>
      <c r="E2437" s="5" t="s">
        <v>45</v>
      </c>
      <c r="F2437" s="3" t="s">
        <v>46</v>
      </c>
      <c r="G2437" s="3" t="s">
        <v>21</v>
      </c>
      <c r="H2437" s="2" t="s">
        <v>31</v>
      </c>
      <c r="I2437" s="2" t="s">
        <v>5894</v>
      </c>
      <c r="J2437" s="3" t="str">
        <f>HYPERLINK("https://www.boe.es/gazeta/dias/1830/01/05/pdfs/GMD-1830-2.pdf#page=3","Abrir facsímil")</f>
        <v>Abrir facsímil</v>
      </c>
      <c r="K2437" s="3" t="s">
        <v>33</v>
      </c>
    </row>
    <row r="2438" spans="1:11" ht="42" customHeight="1">
      <c r="A2438" s="2" t="s">
        <v>5895</v>
      </c>
      <c r="B2438" s="2" t="s">
        <v>5896</v>
      </c>
      <c r="C2438" s="2" t="s">
        <v>17</v>
      </c>
      <c r="D2438" s="2" t="s">
        <v>18</v>
      </c>
      <c r="E2438" s="5" t="s">
        <v>161</v>
      </c>
      <c r="F2438" s="3" t="s">
        <v>162</v>
      </c>
      <c r="G2438" s="3" t="s">
        <v>21</v>
      </c>
      <c r="H2438" s="2" t="s">
        <v>22</v>
      </c>
      <c r="I2438" s="2" t="s">
        <v>5897</v>
      </c>
      <c r="J2438" s="3" t="str">
        <f>HYPERLINK("https://www.boe.es/gazeta/dias/1830/09/04/pdfs/GMD-1830-107.pdf#page=3","Abrir facsímil")</f>
        <v>Abrir facsímil</v>
      </c>
      <c r="K2438" s="3" t="s">
        <v>24</v>
      </c>
    </row>
    <row r="2439" spans="1:11" ht="42" customHeight="1">
      <c r="A2439" s="2" t="s">
        <v>5898</v>
      </c>
      <c r="B2439" s="2" t="s">
        <v>5899</v>
      </c>
      <c r="C2439" s="2" t="s">
        <v>17</v>
      </c>
      <c r="D2439" s="2" t="s">
        <v>18</v>
      </c>
      <c r="E2439" s="5" t="s">
        <v>566</v>
      </c>
      <c r="F2439" s="3" t="s">
        <v>567</v>
      </c>
      <c r="G2439" s="3" t="s">
        <v>90</v>
      </c>
      <c r="H2439" s="2" t="s">
        <v>22</v>
      </c>
      <c r="I2439" s="2" t="s">
        <v>5900</v>
      </c>
      <c r="J2439" s="3" t="str">
        <f>HYPERLINK("https://www.boe.es/gazeta/dias/1830/09/07/pdfs/GMD-1830-108.pdf#page=4","Abrir facsímil")</f>
        <v>Abrir facsímil</v>
      </c>
      <c r="K2439" s="3" t="s">
        <v>24</v>
      </c>
    </row>
    <row r="2440" spans="1:11" ht="42" customHeight="1">
      <c r="A2440" s="2" t="s">
        <v>5901</v>
      </c>
      <c r="B2440" s="2" t="s">
        <v>5902</v>
      </c>
      <c r="C2440" s="2" t="s">
        <v>17</v>
      </c>
      <c r="D2440" s="2" t="s">
        <v>18</v>
      </c>
      <c r="E2440" s="5" t="s">
        <v>149</v>
      </c>
      <c r="F2440" s="3" t="s">
        <v>150</v>
      </c>
      <c r="G2440" s="3" t="s">
        <v>90</v>
      </c>
      <c r="H2440" s="2" t="s">
        <v>22</v>
      </c>
      <c r="I2440" s="2" t="s">
        <v>5903</v>
      </c>
      <c r="J2440" s="3" t="str">
        <f>HYPERLINK("https://www.boe.es/gazeta/dias/1830/01/07/pdfs/GMD-1830-3.pdf#page=4","Abrir facsímil")</f>
        <v>Abrir facsímil</v>
      </c>
      <c r="K2440" s="3" t="s">
        <v>24</v>
      </c>
    </row>
    <row r="2441" spans="1:11" ht="42" customHeight="1">
      <c r="A2441" s="2" t="s">
        <v>5904</v>
      </c>
      <c r="B2441" s="2" t="s">
        <v>5905</v>
      </c>
      <c r="C2441" s="2" t="s">
        <v>17</v>
      </c>
      <c r="D2441" s="2" t="s">
        <v>18</v>
      </c>
      <c r="E2441" s="5" t="s">
        <v>514</v>
      </c>
      <c r="F2441" s="3" t="s">
        <v>515</v>
      </c>
      <c r="G2441" s="3" t="s">
        <v>311</v>
      </c>
      <c r="H2441" s="2" t="s">
        <v>22</v>
      </c>
      <c r="I2441" s="2" t="s">
        <v>5906</v>
      </c>
      <c r="J2441" s="3" t="str">
        <f>HYPERLINK("https://www.boe.es/gazeta/dias/1830/01/26/pdfs/GMD-1830-11.pdf#page=8","Abrir facsímil")</f>
        <v>Abrir facsímil</v>
      </c>
      <c r="K2441" s="3" t="s">
        <v>24</v>
      </c>
    </row>
    <row r="2442" spans="1:11" ht="42" customHeight="1">
      <c r="A2442" s="2" t="s">
        <v>5907</v>
      </c>
      <c r="B2442" s="2" t="s">
        <v>5907</v>
      </c>
      <c r="C2442" s="2" t="s">
        <v>109</v>
      </c>
      <c r="D2442" s="2" t="s">
        <v>18</v>
      </c>
      <c r="E2442" s="5" t="s">
        <v>1044</v>
      </c>
      <c r="F2442" s="3" t="s">
        <v>1045</v>
      </c>
      <c r="G2442" s="3" t="s">
        <v>90</v>
      </c>
      <c r="H2442" s="2" t="s">
        <v>22</v>
      </c>
      <c r="I2442" s="2" t="s">
        <v>5908</v>
      </c>
      <c r="J2442" s="3" t="str">
        <f>HYPERLINK("https://www.boe.es/gazeta/dias/1830/08/19/pdfs/GMD-1830-100.pdf#page=4","Abrir facsímil")</f>
        <v>Abrir facsímil</v>
      </c>
      <c r="K2442" s="3" t="s">
        <v>24</v>
      </c>
    </row>
    <row r="2443" spans="1:11" ht="42" customHeight="1">
      <c r="A2443" s="2" t="s">
        <v>5907</v>
      </c>
      <c r="B2443" s="2" t="s">
        <v>5907</v>
      </c>
      <c r="C2443" s="2" t="s">
        <v>109</v>
      </c>
      <c r="D2443" s="2" t="s">
        <v>18</v>
      </c>
      <c r="E2443" s="5" t="s">
        <v>1319</v>
      </c>
      <c r="F2443" s="3" t="s">
        <v>1320</v>
      </c>
      <c r="G2443" s="3" t="s">
        <v>90</v>
      </c>
      <c r="H2443" s="2" t="s">
        <v>22</v>
      </c>
      <c r="I2443" s="2" t="s">
        <v>5909</v>
      </c>
      <c r="J2443" s="3" t="str">
        <f>HYPERLINK("https://www.boe.es/gazeta/dias/1830/08/21/pdfs/GMD-1830-101.pdf#page=4","Abrir facsímil")</f>
        <v>Abrir facsímil</v>
      </c>
      <c r="K2443" s="3" t="s">
        <v>24</v>
      </c>
    </row>
    <row r="2444" spans="1:11" ht="42" customHeight="1">
      <c r="A2444" s="2" t="s">
        <v>5910</v>
      </c>
      <c r="B2444" s="2" t="s">
        <v>5911</v>
      </c>
      <c r="C2444" s="2" t="s">
        <v>36</v>
      </c>
      <c r="D2444" s="2" t="s">
        <v>37</v>
      </c>
      <c r="E2444" s="5" t="s">
        <v>219</v>
      </c>
      <c r="F2444" s="3" t="s">
        <v>220</v>
      </c>
      <c r="G2444" s="3" t="s">
        <v>90</v>
      </c>
      <c r="H2444" s="2" t="s">
        <v>22</v>
      </c>
      <c r="I2444" s="2" t="s">
        <v>5912</v>
      </c>
      <c r="J2444" s="3" t="str">
        <f>HYPERLINK("https://www.boe.es/gazeta/dias/1830/08/12/pdfs/GMD-1830-97.pdf#page=4","Abrir facsímil")</f>
        <v>Abrir facsímil</v>
      </c>
      <c r="K2444" s="3" t="s">
        <v>24</v>
      </c>
    </row>
    <row r="2445" spans="1:11" ht="42" customHeight="1">
      <c r="A2445" s="2" t="s">
        <v>5910</v>
      </c>
      <c r="B2445" s="2" t="s">
        <v>5911</v>
      </c>
      <c r="C2445" s="2" t="s">
        <v>84</v>
      </c>
      <c r="D2445" s="2" t="s">
        <v>18</v>
      </c>
      <c r="E2445" s="5" t="s">
        <v>367</v>
      </c>
      <c r="F2445" s="3" t="s">
        <v>368</v>
      </c>
      <c r="G2445" s="3" t="s">
        <v>90</v>
      </c>
      <c r="H2445" s="2" t="s">
        <v>22</v>
      </c>
      <c r="I2445" s="2" t="s">
        <v>5913</v>
      </c>
      <c r="J2445" s="3" t="str">
        <f>HYPERLINK("https://www.boe.es/gazeta/dias/1830/09/02/pdfs/GMD-1830-106.pdf#page=4","Abrir facsímil")</f>
        <v>Abrir facsímil</v>
      </c>
      <c r="K2445" s="3" t="s">
        <v>24</v>
      </c>
    </row>
    <row r="2446" spans="1:11" ht="42" customHeight="1">
      <c r="A2446" s="2" t="s">
        <v>5914</v>
      </c>
      <c r="B2446" s="2" t="s">
        <v>5915</v>
      </c>
      <c r="C2446" s="2" t="s">
        <v>84</v>
      </c>
      <c r="D2446" s="2" t="s">
        <v>18</v>
      </c>
      <c r="E2446" s="5" t="s">
        <v>175</v>
      </c>
      <c r="F2446" s="3" t="s">
        <v>176</v>
      </c>
      <c r="G2446" s="3" t="s">
        <v>90</v>
      </c>
      <c r="H2446" s="2" t="s">
        <v>22</v>
      </c>
      <c r="I2446" s="2" t="s">
        <v>5916</v>
      </c>
      <c r="J2446" s="3" t="str">
        <f>HYPERLINK("https://www.boe.es/gazeta/dias/1830/12/07/pdfs/GMD-1830-149.pdf#page=4","Abrir facsímil")</f>
        <v>Abrir facsímil</v>
      </c>
      <c r="K2446" s="3" t="s">
        <v>24</v>
      </c>
    </row>
    <row r="2447" spans="1:11" ht="42" customHeight="1">
      <c r="A2447" s="2" t="s">
        <v>5917</v>
      </c>
      <c r="B2447" s="2" t="s">
        <v>5918</v>
      </c>
      <c r="C2447" s="2" t="s">
        <v>36</v>
      </c>
      <c r="D2447" s="2" t="s">
        <v>37</v>
      </c>
      <c r="E2447" s="5" t="s">
        <v>1126</v>
      </c>
      <c r="F2447" s="3" t="s">
        <v>1127</v>
      </c>
      <c r="G2447" s="3" t="s">
        <v>21</v>
      </c>
      <c r="H2447" s="2" t="s">
        <v>22</v>
      </c>
      <c r="I2447" s="2" t="s">
        <v>5919</v>
      </c>
      <c r="J2447" s="3" t="str">
        <f>HYPERLINK("https://www.boe.es/gazeta/dias/1830/03/06/pdfs/GMD-1830-28.pdf#page=3","Abrir facsímil")</f>
        <v>Abrir facsímil</v>
      </c>
      <c r="K2447" s="3" t="s">
        <v>24</v>
      </c>
    </row>
    <row r="2448" spans="1:11" ht="42" customHeight="1">
      <c r="A2448" s="2" t="s">
        <v>5920</v>
      </c>
      <c r="B2448" s="2" t="s">
        <v>5920</v>
      </c>
      <c r="C2448" s="2" t="s">
        <v>43</v>
      </c>
      <c r="D2448" s="2" t="s">
        <v>44</v>
      </c>
      <c r="E2448" s="5" t="s">
        <v>329</v>
      </c>
      <c r="F2448" s="3" t="s">
        <v>330</v>
      </c>
      <c r="G2448" s="3" t="s">
        <v>30</v>
      </c>
      <c r="H2448" s="2" t="s">
        <v>22</v>
      </c>
      <c r="I2448" s="2" t="s">
        <v>5921</v>
      </c>
      <c r="J2448" s="3" t="str">
        <f>HYPERLINK("https://www.boe.es/gazeta/dias/1830/01/14/pdfs/GMD-1830-6.pdf#page=2","Abrir facsímil")</f>
        <v>Abrir facsímil</v>
      </c>
      <c r="K2448" s="3" t="s">
        <v>24</v>
      </c>
    </row>
    <row r="2449" spans="1:11" ht="42" customHeight="1">
      <c r="A2449" s="2" t="s">
        <v>5922</v>
      </c>
      <c r="B2449" s="2" t="s">
        <v>5923</v>
      </c>
      <c r="C2449" s="2" t="s">
        <v>17</v>
      </c>
      <c r="D2449" s="2" t="s">
        <v>18</v>
      </c>
      <c r="E2449" s="5" t="s">
        <v>185</v>
      </c>
      <c r="F2449" s="3" t="s">
        <v>186</v>
      </c>
      <c r="G2449" s="3" t="s">
        <v>187</v>
      </c>
      <c r="H2449" s="2" t="s">
        <v>22</v>
      </c>
      <c r="I2449" s="2" t="s">
        <v>5924</v>
      </c>
      <c r="J2449" s="3" t="str">
        <f>HYPERLINK("https://www.boe.es/gazeta/dias/1830/01/12/pdfs/GMD-1830-5.pdf#page=3","Abrir facsímil")</f>
        <v>Abrir facsímil</v>
      </c>
      <c r="K2449" s="3" t="s">
        <v>24</v>
      </c>
    </row>
    <row r="2450" spans="1:11" ht="42" customHeight="1">
      <c r="A2450" s="2" t="s">
        <v>5925</v>
      </c>
      <c r="B2450" s="2" t="s">
        <v>5925</v>
      </c>
      <c r="C2450" s="2" t="s">
        <v>36</v>
      </c>
      <c r="D2450" s="2" t="s">
        <v>37</v>
      </c>
      <c r="E2450" s="5" t="s">
        <v>1622</v>
      </c>
      <c r="F2450" s="3" t="s">
        <v>1623</v>
      </c>
      <c r="G2450" s="3" t="s">
        <v>21</v>
      </c>
      <c r="H2450" s="2" t="s">
        <v>22</v>
      </c>
      <c r="I2450" s="2" t="s">
        <v>5926</v>
      </c>
      <c r="J2450" s="3" t="str">
        <f>HYPERLINK("https://www.boe.es/gazeta/dias/1830/12/18/pdfs/GMD-1830-154.pdf#page=3","Abrir facsímil")</f>
        <v>Abrir facsímil</v>
      </c>
      <c r="K2450" s="3" t="s">
        <v>24</v>
      </c>
    </row>
    <row r="2451" spans="1:11" ht="42" customHeight="1">
      <c r="A2451" s="2" t="s">
        <v>5927</v>
      </c>
      <c r="B2451" s="2" t="s">
        <v>5927</v>
      </c>
      <c r="C2451" s="2" t="s">
        <v>43</v>
      </c>
      <c r="D2451" s="2" t="s">
        <v>44</v>
      </c>
      <c r="E2451" s="5" t="s">
        <v>612</v>
      </c>
      <c r="F2451" s="3" t="s">
        <v>613</v>
      </c>
      <c r="G2451" s="3" t="s">
        <v>90</v>
      </c>
      <c r="H2451" s="2" t="s">
        <v>22</v>
      </c>
      <c r="I2451" s="2" t="s">
        <v>5928</v>
      </c>
      <c r="J2451" s="3" t="str">
        <f>HYPERLINK("https://www.boe.es/gazeta/dias/1830/09/25/pdfs/GMD-1830-116.pdf#page=4","Abrir facsímil")</f>
        <v>Abrir facsímil</v>
      </c>
      <c r="K2451" s="3" t="s">
        <v>24</v>
      </c>
    </row>
    <row r="2452" spans="1:11" ht="42" customHeight="1">
      <c r="A2452" s="2" t="s">
        <v>5929</v>
      </c>
      <c r="B2452" s="2" t="s">
        <v>5929</v>
      </c>
      <c r="C2452" s="2" t="s">
        <v>17</v>
      </c>
      <c r="D2452" s="2" t="s">
        <v>18</v>
      </c>
      <c r="E2452" s="5" t="s">
        <v>73</v>
      </c>
      <c r="F2452" s="3" t="s">
        <v>74</v>
      </c>
      <c r="G2452" s="3" t="s">
        <v>30</v>
      </c>
      <c r="H2452" s="2" t="s">
        <v>22</v>
      </c>
      <c r="I2452" s="2" t="s">
        <v>5930</v>
      </c>
      <c r="J2452" s="3" t="str">
        <f>HYPERLINK("https://www.boe.es/gazeta/dias/1830/03/20/pdfs/GMD-1830-34.pdf#page=2","Abrir facsímil")</f>
        <v>Abrir facsímil</v>
      </c>
      <c r="K2452" s="3" t="s">
        <v>24</v>
      </c>
    </row>
    <row r="2453" spans="1:11" ht="42" customHeight="1">
      <c r="A2453" s="2" t="s">
        <v>5931</v>
      </c>
      <c r="B2453" s="2" t="s">
        <v>5932</v>
      </c>
      <c r="C2453" s="2" t="s">
        <v>36</v>
      </c>
      <c r="D2453" s="2" t="s">
        <v>37</v>
      </c>
      <c r="E2453" s="5" t="s">
        <v>266</v>
      </c>
      <c r="F2453" s="3" t="s">
        <v>267</v>
      </c>
      <c r="G2453" s="3" t="s">
        <v>21</v>
      </c>
      <c r="H2453" s="2" t="s">
        <v>22</v>
      </c>
      <c r="I2453" s="2" t="s">
        <v>5933</v>
      </c>
      <c r="J2453" s="3" t="str">
        <f>HYPERLINK("https://www.boe.es/gazeta/dias/1830/10/23/pdfs/GMD-1830-128.pdf#page=3","Abrir facsímil")</f>
        <v>Abrir facsímil</v>
      </c>
      <c r="K2453" s="3" t="s">
        <v>24</v>
      </c>
    </row>
    <row r="2454" spans="1:11" ht="42" customHeight="1">
      <c r="A2454" s="2" t="s">
        <v>5934</v>
      </c>
      <c r="B2454" s="2" t="s">
        <v>5935</v>
      </c>
      <c r="C2454" s="2" t="s">
        <v>36</v>
      </c>
      <c r="D2454" s="2" t="s">
        <v>37</v>
      </c>
      <c r="E2454" s="5" t="s">
        <v>111</v>
      </c>
      <c r="F2454" s="3" t="s">
        <v>112</v>
      </c>
      <c r="G2454" s="3" t="s">
        <v>21</v>
      </c>
      <c r="H2454" s="2" t="s">
        <v>22</v>
      </c>
      <c r="I2454" s="2" t="s">
        <v>5936</v>
      </c>
      <c r="J2454" s="3" t="str">
        <f>HYPERLINK("https://www.boe.es/gazeta/dias/1830/11/16/pdfs/GMD-1830-139.pdf#page=3","Abrir facsímil")</f>
        <v>Abrir facsímil</v>
      </c>
      <c r="K2454" s="3" t="s">
        <v>24</v>
      </c>
    </row>
    <row r="2455" spans="1:11" ht="42" customHeight="1">
      <c r="A2455" s="2" t="s">
        <v>5937</v>
      </c>
      <c r="B2455" s="2" t="s">
        <v>5938</v>
      </c>
      <c r="C2455" s="2" t="s">
        <v>84</v>
      </c>
      <c r="D2455" s="2" t="s">
        <v>18</v>
      </c>
      <c r="E2455" s="5" t="s">
        <v>45</v>
      </c>
      <c r="F2455" s="3" t="s">
        <v>46</v>
      </c>
      <c r="G2455" s="3" t="s">
        <v>21</v>
      </c>
      <c r="H2455" s="2" t="s">
        <v>22</v>
      </c>
      <c r="I2455" s="2" t="s">
        <v>5939</v>
      </c>
      <c r="J2455" s="3" t="str">
        <f>HYPERLINK("https://www.boe.es/gazeta/dias/1830/01/05/pdfs/GMD-1830-2.pdf#page=3","Abrir facsímil")</f>
        <v>Abrir facsímil</v>
      </c>
      <c r="K2455" s="3" t="s">
        <v>24</v>
      </c>
    </row>
    <row r="2456" spans="1:11" ht="42" customHeight="1">
      <c r="A2456" s="2" t="s">
        <v>5940</v>
      </c>
      <c r="B2456" s="2" t="s">
        <v>5941</v>
      </c>
      <c r="C2456" s="2" t="s">
        <v>43</v>
      </c>
      <c r="D2456" s="2" t="s">
        <v>44</v>
      </c>
      <c r="E2456" s="5" t="s">
        <v>1062</v>
      </c>
      <c r="F2456" s="3" t="s">
        <v>1063</v>
      </c>
      <c r="G2456" s="3" t="s">
        <v>311</v>
      </c>
      <c r="H2456" s="2" t="s">
        <v>22</v>
      </c>
      <c r="I2456" s="2" t="s">
        <v>5942</v>
      </c>
      <c r="J2456" s="3" t="str">
        <f>HYPERLINK("https://www.boe.es/gazeta/dias/1830/08/14/pdfs/GMD-1830-98.pdf#page=8","Abrir facsímil")</f>
        <v>Abrir facsímil</v>
      </c>
      <c r="K2456" s="3" t="s">
        <v>24</v>
      </c>
    </row>
    <row r="2457" spans="1:11" ht="42" customHeight="1">
      <c r="A2457" s="2" t="s">
        <v>5943</v>
      </c>
      <c r="B2457" s="2" t="s">
        <v>5944</v>
      </c>
      <c r="C2457" s="2" t="s">
        <v>109</v>
      </c>
      <c r="D2457" s="2" t="s">
        <v>18</v>
      </c>
      <c r="E2457" s="5" t="s">
        <v>161</v>
      </c>
      <c r="F2457" s="3" t="s">
        <v>162</v>
      </c>
      <c r="G2457" s="3" t="s">
        <v>90</v>
      </c>
      <c r="H2457" s="2" t="s">
        <v>22</v>
      </c>
      <c r="I2457" s="2" t="s">
        <v>5945</v>
      </c>
      <c r="J2457" s="3" t="str">
        <f>HYPERLINK("https://www.boe.es/gazeta/dias/1830/09/04/pdfs/GMD-1830-107.pdf#page=4","Abrir facsímil")</f>
        <v>Abrir facsímil</v>
      </c>
      <c r="K2457" s="3" t="s">
        <v>24</v>
      </c>
    </row>
    <row r="2458" spans="1:11" ht="42" customHeight="1">
      <c r="A2458" s="2" t="s">
        <v>5946</v>
      </c>
      <c r="B2458" s="2" t="s">
        <v>5946</v>
      </c>
      <c r="C2458" s="2" t="s">
        <v>17</v>
      </c>
      <c r="D2458" s="2" t="s">
        <v>18</v>
      </c>
      <c r="E2458" s="5" t="s">
        <v>370</v>
      </c>
      <c r="F2458" s="3" t="s">
        <v>371</v>
      </c>
      <c r="G2458" s="3" t="s">
        <v>30</v>
      </c>
      <c r="H2458" s="2" t="s">
        <v>22</v>
      </c>
      <c r="I2458" s="2" t="s">
        <v>5947</v>
      </c>
      <c r="J2458" s="3" t="str">
        <f>HYPERLINK("https://www.boe.es/gazeta/dias/1830/10/14/pdfs/GMD-1830-124.pdf#page=2","Abrir facsímil")</f>
        <v>Abrir facsímil</v>
      </c>
      <c r="K2458" s="3" t="s">
        <v>24</v>
      </c>
    </row>
    <row r="2459" spans="1:11" ht="42" customHeight="1">
      <c r="A2459" s="2" t="s">
        <v>5948</v>
      </c>
      <c r="B2459" s="2" t="s">
        <v>5948</v>
      </c>
      <c r="C2459" s="2" t="s">
        <v>36</v>
      </c>
      <c r="D2459" s="2" t="s">
        <v>37</v>
      </c>
      <c r="E2459" s="5" t="s">
        <v>1021</v>
      </c>
      <c r="F2459" s="3" t="s">
        <v>1022</v>
      </c>
      <c r="G2459" s="3" t="s">
        <v>21</v>
      </c>
      <c r="H2459" s="2" t="s">
        <v>22</v>
      </c>
      <c r="I2459" s="2" t="s">
        <v>5949</v>
      </c>
      <c r="J2459" s="3" t="str">
        <f>HYPERLINK("https://www.boe.es/gazeta/dias/1830/06/01/pdfs/GMD-1830-66.pdf#page=3","Abrir facsímil")</f>
        <v>Abrir facsímil</v>
      </c>
      <c r="K2459" s="3" t="s">
        <v>24</v>
      </c>
    </row>
    <row r="2460" spans="1:11" ht="42" customHeight="1">
      <c r="A2460" s="2" t="s">
        <v>5950</v>
      </c>
      <c r="B2460" s="2" t="s">
        <v>5950</v>
      </c>
      <c r="C2460" s="2" t="s">
        <v>36</v>
      </c>
      <c r="D2460" s="2" t="s">
        <v>37</v>
      </c>
      <c r="E2460" s="5" t="s">
        <v>524</v>
      </c>
      <c r="F2460" s="3" t="s">
        <v>525</v>
      </c>
      <c r="G2460" s="3" t="s">
        <v>30</v>
      </c>
      <c r="H2460" s="2" t="s">
        <v>22</v>
      </c>
      <c r="I2460" s="2" t="s">
        <v>5951</v>
      </c>
      <c r="J2460" s="3" t="str">
        <f>HYPERLINK("https://www.boe.es/gazeta/dias/1830/05/06/pdfs/GMD-1830-54.pdf#page=2","Abrir facsímil")</f>
        <v>Abrir facsímil</v>
      </c>
      <c r="K2460" s="3" t="s">
        <v>24</v>
      </c>
    </row>
    <row r="2461" spans="1:11" ht="42" customHeight="1">
      <c r="A2461" s="2" t="s">
        <v>5952</v>
      </c>
      <c r="B2461" s="2" t="s">
        <v>5953</v>
      </c>
      <c r="C2461" s="2" t="s">
        <v>17</v>
      </c>
      <c r="D2461" s="2" t="s">
        <v>18</v>
      </c>
      <c r="E2461" s="5" t="s">
        <v>106</v>
      </c>
      <c r="F2461" s="3" t="s">
        <v>107</v>
      </c>
      <c r="G2461" s="3" t="s">
        <v>90</v>
      </c>
      <c r="H2461" s="2" t="s">
        <v>22</v>
      </c>
      <c r="I2461" s="2" t="s">
        <v>5954</v>
      </c>
      <c r="J2461" s="3" t="str">
        <f>HYPERLINK("https://www.boe.es/gazeta/dias/1830/09/14/pdfs/GMD-1830-111.pdf#page=4","Abrir facsímil")</f>
        <v>Abrir facsímil</v>
      </c>
      <c r="K2461" s="3" t="s">
        <v>24</v>
      </c>
    </row>
    <row r="2462" spans="1:11" ht="42" customHeight="1">
      <c r="A2462" s="2" t="s">
        <v>5955</v>
      </c>
      <c r="B2462" s="2" t="s">
        <v>5956</v>
      </c>
      <c r="C2462" s="2" t="s">
        <v>36</v>
      </c>
      <c r="D2462" s="2" t="s">
        <v>37</v>
      </c>
      <c r="E2462" s="5" t="s">
        <v>201</v>
      </c>
      <c r="F2462" s="3" t="s">
        <v>202</v>
      </c>
      <c r="G2462" s="3" t="s">
        <v>52</v>
      </c>
      <c r="H2462" s="2" t="s">
        <v>22</v>
      </c>
      <c r="I2462" s="2" t="s">
        <v>5957</v>
      </c>
      <c r="J2462" s="3" t="str">
        <f>HYPERLINK("https://www.boe.es/gazeta/dias/1830/09/16/pdfs/GMD-1830-112.pdf#page=1","Abrir facsímil")</f>
        <v>Abrir facsímil</v>
      </c>
      <c r="K2462" s="3" t="s">
        <v>24</v>
      </c>
    </row>
    <row r="2463" spans="1:11" ht="42" customHeight="1">
      <c r="A2463" s="2" t="s">
        <v>5958</v>
      </c>
      <c r="B2463" s="2" t="s">
        <v>5959</v>
      </c>
      <c r="C2463" s="2" t="s">
        <v>17</v>
      </c>
      <c r="D2463" s="2" t="s">
        <v>18</v>
      </c>
      <c r="E2463" s="5" t="s">
        <v>133</v>
      </c>
      <c r="F2463" s="3" t="s">
        <v>134</v>
      </c>
      <c r="G2463" s="3" t="s">
        <v>52</v>
      </c>
      <c r="H2463" s="2" t="s">
        <v>22</v>
      </c>
      <c r="I2463" s="2" t="s">
        <v>5960</v>
      </c>
      <c r="J2463" s="3" t="str">
        <f>HYPERLINK("https://www.boe.es/gazeta/dias/1830/10/19/pdfs/GMD-1830-126.pdf#page=1","Abrir facsímil")</f>
        <v>Abrir facsímil</v>
      </c>
      <c r="K2463" s="3" t="s">
        <v>24</v>
      </c>
    </row>
    <row r="2464" spans="1:11" ht="42" customHeight="1">
      <c r="A2464" s="2" t="s">
        <v>5961</v>
      </c>
      <c r="B2464" s="2" t="s">
        <v>5962</v>
      </c>
      <c r="C2464" s="2" t="s">
        <v>36</v>
      </c>
      <c r="D2464" s="2" t="s">
        <v>37</v>
      </c>
      <c r="E2464" s="5" t="s">
        <v>375</v>
      </c>
      <c r="F2464" s="3" t="s">
        <v>376</v>
      </c>
      <c r="G2464" s="3" t="s">
        <v>5083</v>
      </c>
      <c r="H2464" s="2" t="s">
        <v>22</v>
      </c>
      <c r="I2464" s="2" t="s">
        <v>5963</v>
      </c>
      <c r="J2464" s="3" t="str">
        <f>HYPERLINK("https://www.boe.es/gazeta/dias/1830/01/02/pdfs/GMD-1830-1.pdf#page=2","Abrir facsímil")</f>
        <v>Abrir facsímil</v>
      </c>
      <c r="K2464" s="3" t="s">
        <v>24</v>
      </c>
    </row>
    <row r="2465" spans="1:11" ht="42" customHeight="1">
      <c r="A2465" s="2" t="s">
        <v>5964</v>
      </c>
      <c r="B2465" s="2" t="s">
        <v>5964</v>
      </c>
      <c r="C2465" s="2" t="s">
        <v>36</v>
      </c>
      <c r="D2465" s="2" t="s">
        <v>37</v>
      </c>
      <c r="E2465" s="5" t="s">
        <v>474</v>
      </c>
      <c r="F2465" s="3" t="s">
        <v>475</v>
      </c>
      <c r="G2465" s="3" t="s">
        <v>21</v>
      </c>
      <c r="H2465" s="2" t="s">
        <v>22</v>
      </c>
      <c r="I2465" s="2" t="s">
        <v>5965</v>
      </c>
      <c r="J2465" s="3" t="str">
        <f>HYPERLINK("https://www.boe.es/gazeta/dias/1830/08/05/pdfs/GMD-1830-94.pdf#page=3","Abrir facsímil")</f>
        <v>Abrir facsímil</v>
      </c>
      <c r="K2465" s="3" t="s">
        <v>24</v>
      </c>
    </row>
    <row r="2466" spans="1:11" ht="42" customHeight="1">
      <c r="A2466" s="2" t="s">
        <v>5964</v>
      </c>
      <c r="B2466" s="2" t="s">
        <v>5964</v>
      </c>
      <c r="C2466" s="2" t="s">
        <v>17</v>
      </c>
      <c r="D2466" s="2" t="s">
        <v>18</v>
      </c>
      <c r="E2466" s="5" t="s">
        <v>396</v>
      </c>
      <c r="F2466" s="3" t="s">
        <v>397</v>
      </c>
      <c r="G2466" s="3" t="s">
        <v>90</v>
      </c>
      <c r="H2466" s="2" t="s">
        <v>22</v>
      </c>
      <c r="I2466" s="2" t="s">
        <v>5966</v>
      </c>
      <c r="J2466" s="3" t="str">
        <f>HYPERLINK("https://www.boe.es/gazeta/dias/1830/12/14/pdfs/GMD-1830-152.pdf#page=4","Abrir facsímil")</f>
        <v>Abrir facsímil</v>
      </c>
      <c r="K2466" s="3" t="s">
        <v>24</v>
      </c>
    </row>
    <row r="2467" spans="1:11" ht="42" customHeight="1">
      <c r="A2467" s="2" t="s">
        <v>5967</v>
      </c>
      <c r="B2467" s="2" t="s">
        <v>5968</v>
      </c>
      <c r="C2467" s="2" t="s">
        <v>36</v>
      </c>
      <c r="D2467" s="2" t="s">
        <v>37</v>
      </c>
      <c r="E2467" s="5" t="s">
        <v>1622</v>
      </c>
      <c r="F2467" s="3" t="s">
        <v>1623</v>
      </c>
      <c r="G2467" s="3" t="s">
        <v>90</v>
      </c>
      <c r="H2467" s="2" t="s">
        <v>31</v>
      </c>
      <c r="I2467" s="2" t="s">
        <v>5969</v>
      </c>
      <c r="J2467" s="3" t="str">
        <f>HYPERLINK("https://www.boe.es/gazeta/dias/1830/12/18/pdfs/GMD-1830-154.pdf#page=4","Abrir facsímil")</f>
        <v>Abrir facsímil</v>
      </c>
      <c r="K2467" s="3" t="s">
        <v>33</v>
      </c>
    </row>
    <row r="2468" spans="1:11" ht="42" customHeight="1">
      <c r="A2468" s="2" t="s">
        <v>5970</v>
      </c>
      <c r="B2468" s="2" t="s">
        <v>5970</v>
      </c>
      <c r="C2468" s="2" t="s">
        <v>27</v>
      </c>
      <c r="D2468" s="2" t="s">
        <v>18</v>
      </c>
      <c r="E2468" s="5" t="s">
        <v>281</v>
      </c>
      <c r="F2468" s="3" t="s">
        <v>282</v>
      </c>
      <c r="G2468" s="3" t="s">
        <v>90</v>
      </c>
      <c r="H2468" s="2" t="s">
        <v>22</v>
      </c>
      <c r="I2468" s="2" t="s">
        <v>5971</v>
      </c>
      <c r="J2468" s="3" t="str">
        <f>HYPERLINK("https://www.boe.es/gazeta/dias/1830/06/26/pdfs/GMD-1830-77.pdf#page=4","Abrir facsímil")</f>
        <v>Abrir facsímil</v>
      </c>
      <c r="K2468" s="3" t="s">
        <v>24</v>
      </c>
    </row>
    <row r="2469" spans="1:11" ht="42" customHeight="1">
      <c r="A2469" s="2" t="s">
        <v>5972</v>
      </c>
      <c r="B2469" s="2" t="s">
        <v>5973</v>
      </c>
      <c r="C2469" s="2" t="s">
        <v>27</v>
      </c>
      <c r="D2469" s="2" t="s">
        <v>18</v>
      </c>
      <c r="E2469" s="5" t="s">
        <v>92</v>
      </c>
      <c r="F2469" s="3" t="s">
        <v>93</v>
      </c>
      <c r="G2469" s="3" t="s">
        <v>52</v>
      </c>
      <c r="H2469" s="2" t="s">
        <v>22</v>
      </c>
      <c r="I2469" s="2" t="s">
        <v>5974</v>
      </c>
      <c r="J2469" s="3" t="str">
        <f>HYPERLINK("https://www.boe.es/gazeta/dias/1830/06/15/pdfs/GMD-1830-72.pdf#page=1","Abrir facsímil")</f>
        <v>Abrir facsímil</v>
      </c>
      <c r="K2469" s="3" t="s">
        <v>24</v>
      </c>
    </row>
    <row r="2470" spans="1:11" ht="42" customHeight="1">
      <c r="A2470" s="2" t="s">
        <v>5975</v>
      </c>
      <c r="B2470" s="2" t="s">
        <v>5975</v>
      </c>
      <c r="C2470" s="2" t="s">
        <v>27</v>
      </c>
      <c r="D2470" s="2" t="s">
        <v>18</v>
      </c>
      <c r="E2470" s="5" t="s">
        <v>45</v>
      </c>
      <c r="F2470" s="3" t="s">
        <v>46</v>
      </c>
      <c r="G2470" s="3" t="s">
        <v>30</v>
      </c>
      <c r="H2470" s="2" t="s">
        <v>22</v>
      </c>
      <c r="I2470" s="2" t="s">
        <v>5976</v>
      </c>
      <c r="J2470" s="3" t="str">
        <f>HYPERLINK("https://www.boe.es/gazeta/dias/1830/01/05/pdfs/GMD-1830-2.pdf#page=2","Abrir facsímil")</f>
        <v>Abrir facsímil</v>
      </c>
      <c r="K2470" s="3" t="s">
        <v>24</v>
      </c>
    </row>
    <row r="2471" spans="1:11" ht="42" customHeight="1">
      <c r="A2471" s="2" t="s">
        <v>5977</v>
      </c>
      <c r="B2471" s="2" t="s">
        <v>5978</v>
      </c>
      <c r="C2471" s="2" t="s">
        <v>43</v>
      </c>
      <c r="D2471" s="2" t="s">
        <v>44</v>
      </c>
      <c r="E2471" s="5" t="s">
        <v>507</v>
      </c>
      <c r="F2471" s="3" t="s">
        <v>508</v>
      </c>
      <c r="G2471" s="3" t="s">
        <v>21</v>
      </c>
      <c r="H2471" s="2" t="s">
        <v>22</v>
      </c>
      <c r="I2471" s="2" t="s">
        <v>5979</v>
      </c>
      <c r="J2471" s="3" t="str">
        <f>HYPERLINK("https://www.boe.es/gazeta/dias/1830/02/16/pdfs/GMD-1830-20.pdf#page=3","Abrir facsímil")</f>
        <v>Abrir facsímil</v>
      </c>
      <c r="K2471" s="3" t="s">
        <v>24</v>
      </c>
    </row>
    <row r="2472" spans="1:11" ht="42" customHeight="1">
      <c r="A2472" s="2" t="s">
        <v>5980</v>
      </c>
      <c r="B2472" s="2" t="s">
        <v>5981</v>
      </c>
      <c r="C2472" s="2" t="s">
        <v>68</v>
      </c>
      <c r="D2472" s="2" t="s">
        <v>18</v>
      </c>
      <c r="E2472" s="5" t="s">
        <v>88</v>
      </c>
      <c r="F2472" s="3" t="s">
        <v>89</v>
      </c>
      <c r="G2472" s="3" t="s">
        <v>929</v>
      </c>
      <c r="H2472" s="2" t="s">
        <v>22</v>
      </c>
      <c r="I2472" s="2" t="s">
        <v>5982</v>
      </c>
      <c r="J2472" s="3" t="str">
        <f>HYPERLINK("https://www.boe.es/gazeta/dias/1830/04/01/pdfs/GMD-1830-39.pdf#page=6","Abrir facsímil")</f>
        <v>Abrir facsímil</v>
      </c>
      <c r="K2472" s="3" t="s">
        <v>24</v>
      </c>
    </row>
    <row r="2473" spans="1:11" ht="42" customHeight="1">
      <c r="A2473" s="2" t="s">
        <v>5983</v>
      </c>
      <c r="B2473" s="2" t="s">
        <v>5983</v>
      </c>
      <c r="C2473" s="2" t="s">
        <v>43</v>
      </c>
      <c r="D2473" s="2" t="s">
        <v>44</v>
      </c>
      <c r="E2473" s="5" t="s">
        <v>532</v>
      </c>
      <c r="F2473" s="3" t="s">
        <v>533</v>
      </c>
      <c r="G2473" s="3" t="s">
        <v>90</v>
      </c>
      <c r="H2473" s="2" t="s">
        <v>22</v>
      </c>
      <c r="I2473" s="2" t="s">
        <v>5984</v>
      </c>
      <c r="J2473" s="3" t="str">
        <f>HYPERLINK("https://www.boe.es/gazeta/dias/1830/01/19/pdfs/GMD-1830-8.pdf#page=4","Abrir facsímil")</f>
        <v>Abrir facsímil</v>
      </c>
      <c r="K2473" s="3" t="s">
        <v>24</v>
      </c>
    </row>
    <row r="2474" spans="1:11" ht="42" customHeight="1">
      <c r="A2474" s="2" t="s">
        <v>5985</v>
      </c>
      <c r="B2474" s="2" t="s">
        <v>5986</v>
      </c>
      <c r="C2474" s="2" t="s">
        <v>17</v>
      </c>
      <c r="D2474" s="2" t="s">
        <v>18</v>
      </c>
      <c r="E2474" s="5" t="s">
        <v>45</v>
      </c>
      <c r="F2474" s="3" t="s">
        <v>46</v>
      </c>
      <c r="G2474" s="3" t="s">
        <v>21</v>
      </c>
      <c r="H2474" s="2" t="s">
        <v>22</v>
      </c>
      <c r="I2474" s="2" t="s">
        <v>5987</v>
      </c>
      <c r="J2474" s="3" t="str">
        <f>HYPERLINK("https://www.boe.es/gazeta/dias/1830/01/05/pdfs/GMD-1830-2.pdf#page=3","Abrir facsímil")</f>
        <v>Abrir facsímil</v>
      </c>
      <c r="K2474" s="3" t="s">
        <v>24</v>
      </c>
    </row>
    <row r="2475" spans="1:11" ht="42" customHeight="1">
      <c r="A2475" s="2" t="s">
        <v>5988</v>
      </c>
      <c r="B2475" s="2" t="s">
        <v>5989</v>
      </c>
      <c r="C2475" s="2" t="s">
        <v>43</v>
      </c>
      <c r="D2475" s="2" t="s">
        <v>44</v>
      </c>
      <c r="E2475" s="5" t="s">
        <v>92</v>
      </c>
      <c r="F2475" s="3" t="s">
        <v>93</v>
      </c>
      <c r="G2475" s="3" t="s">
        <v>52</v>
      </c>
      <c r="H2475" s="2" t="s">
        <v>22</v>
      </c>
      <c r="I2475" s="2" t="s">
        <v>5990</v>
      </c>
      <c r="J2475" s="3" t="str">
        <f>HYPERLINK("https://www.boe.es/gazeta/dias/1830/06/15/pdfs/GMD-1830-72.pdf#page=1","Abrir facsímil")</f>
        <v>Abrir facsímil</v>
      </c>
      <c r="K2475" s="3" t="s">
        <v>24</v>
      </c>
    </row>
    <row r="2476" spans="1:11" ht="42" customHeight="1">
      <c r="A2476" s="2" t="s">
        <v>5991</v>
      </c>
      <c r="B2476" s="2" t="s">
        <v>5991</v>
      </c>
      <c r="C2476" s="2" t="s">
        <v>17</v>
      </c>
      <c r="D2476" s="2" t="s">
        <v>18</v>
      </c>
      <c r="E2476" s="5" t="s">
        <v>491</v>
      </c>
      <c r="F2476" s="3" t="s">
        <v>492</v>
      </c>
      <c r="G2476" s="3" t="s">
        <v>52</v>
      </c>
      <c r="H2476" s="2" t="s">
        <v>22</v>
      </c>
      <c r="I2476" s="2" t="s">
        <v>5992</v>
      </c>
      <c r="J2476" s="3" t="str">
        <f>HYPERLINK("https://www.boe.es/gazeta/dias/1830/11/13/pdfs/GMD-1830-138.pdf#page=1","Abrir facsímil")</f>
        <v>Abrir facsímil</v>
      </c>
      <c r="K2476" s="3" t="s">
        <v>24</v>
      </c>
    </row>
    <row r="2477" spans="1:11" ht="42" customHeight="1">
      <c r="A2477" s="2" t="s">
        <v>5993</v>
      </c>
      <c r="B2477" s="2" t="s">
        <v>5993</v>
      </c>
      <c r="C2477" s="2" t="s">
        <v>43</v>
      </c>
      <c r="D2477" s="2" t="s">
        <v>44</v>
      </c>
      <c r="E2477" s="5" t="s">
        <v>133</v>
      </c>
      <c r="F2477" s="3" t="s">
        <v>134</v>
      </c>
      <c r="G2477" s="3" t="s">
        <v>52</v>
      </c>
      <c r="H2477" s="2" t="s">
        <v>22</v>
      </c>
      <c r="I2477" s="2" t="s">
        <v>5994</v>
      </c>
      <c r="J2477" s="3" t="str">
        <f>HYPERLINK("https://www.boe.es/gazeta/dias/1830/10/19/pdfs/GMD-1830-126.pdf#page=1","Abrir facsímil")</f>
        <v>Abrir facsímil</v>
      </c>
      <c r="K2477" s="3" t="s">
        <v>24</v>
      </c>
    </row>
    <row r="2478" spans="1:11" ht="42" customHeight="1">
      <c r="A2478" s="2" t="s">
        <v>5995</v>
      </c>
      <c r="B2478" s="2" t="s">
        <v>5996</v>
      </c>
      <c r="C2478" s="2" t="s">
        <v>17</v>
      </c>
      <c r="D2478" s="2" t="s">
        <v>18</v>
      </c>
      <c r="E2478" s="5" t="s">
        <v>375</v>
      </c>
      <c r="F2478" s="3" t="s">
        <v>376</v>
      </c>
      <c r="G2478" s="3" t="s">
        <v>21</v>
      </c>
      <c r="H2478" s="2" t="s">
        <v>22</v>
      </c>
      <c r="I2478" s="2" t="s">
        <v>5997</v>
      </c>
      <c r="J2478" s="3" t="str">
        <f>HYPERLINK("https://www.boe.es/gazeta/dias/1830/01/02/pdfs/GMD-1830-1.pdf#page=3","Abrir facsímil")</f>
        <v>Abrir facsímil</v>
      </c>
      <c r="K2478" s="3" t="s">
        <v>24</v>
      </c>
    </row>
    <row r="2479" spans="1:11" ht="42" customHeight="1">
      <c r="A2479" s="2" t="s">
        <v>5998</v>
      </c>
      <c r="B2479" s="2" t="s">
        <v>5999</v>
      </c>
      <c r="C2479" s="2" t="s">
        <v>36</v>
      </c>
      <c r="D2479" s="2" t="s">
        <v>37</v>
      </c>
      <c r="E2479" s="5" t="s">
        <v>931</v>
      </c>
      <c r="F2479" s="3" t="s">
        <v>932</v>
      </c>
      <c r="G2479" s="3" t="s">
        <v>90</v>
      </c>
      <c r="H2479" s="2" t="s">
        <v>22</v>
      </c>
      <c r="I2479" s="2" t="s">
        <v>6000</v>
      </c>
      <c r="J2479" s="3" t="str">
        <f>HYPERLINK("https://www.boe.es/gazeta/dias/1830/06/03/pdfs/GMD-1830-67.pdf#page=4","Abrir facsímil")</f>
        <v>Abrir facsímil</v>
      </c>
      <c r="K2479" s="3" t="s">
        <v>24</v>
      </c>
    </row>
    <row r="2480" spans="1:11" ht="42" customHeight="1">
      <c r="A2480" s="2" t="s">
        <v>6001</v>
      </c>
      <c r="B2480" s="2" t="s">
        <v>6002</v>
      </c>
      <c r="C2480" s="2" t="s">
        <v>27</v>
      </c>
      <c r="D2480" s="2" t="s">
        <v>18</v>
      </c>
      <c r="E2480" s="5" t="s">
        <v>426</v>
      </c>
      <c r="F2480" s="3" t="s">
        <v>427</v>
      </c>
      <c r="G2480" s="3" t="s">
        <v>90</v>
      </c>
      <c r="H2480" s="2" t="s">
        <v>22</v>
      </c>
      <c r="I2480" s="2" t="s">
        <v>6003</v>
      </c>
      <c r="J2480" s="3" t="str">
        <f>HYPERLINK("https://www.boe.es/gazeta/dias/1830/10/21/pdfs/GMD-1830-127.pdf#page=4","Abrir facsímil")</f>
        <v>Abrir facsímil</v>
      </c>
      <c r="K2480" s="3" t="s">
        <v>24</v>
      </c>
    </row>
    <row r="2481" spans="1:11" ht="42" customHeight="1">
      <c r="A2481" s="2" t="s">
        <v>6004</v>
      </c>
      <c r="B2481" s="2" t="s">
        <v>6005</v>
      </c>
      <c r="C2481" s="2" t="s">
        <v>17</v>
      </c>
      <c r="D2481" s="2" t="s">
        <v>18</v>
      </c>
      <c r="E2481" s="5" t="s">
        <v>357</v>
      </c>
      <c r="F2481" s="3" t="s">
        <v>358</v>
      </c>
      <c r="G2481" s="3" t="s">
        <v>980</v>
      </c>
      <c r="H2481" s="2" t="s">
        <v>22</v>
      </c>
      <c r="I2481" s="2" t="s">
        <v>6006</v>
      </c>
      <c r="J2481" s="3" t="str">
        <f>HYPERLINK("https://www.boe.es/gazeta/dias/1830/05/08/pdfs/GMD-1830-55.pdf#page=3","Abrir facsímil")</f>
        <v>Abrir facsímil</v>
      </c>
      <c r="K2481" s="3" t="s">
        <v>24</v>
      </c>
    </row>
    <row r="2482" spans="1:11" ht="42" customHeight="1">
      <c r="A2482" s="2" t="s">
        <v>6007</v>
      </c>
      <c r="B2482" s="2" t="s">
        <v>6008</v>
      </c>
      <c r="C2482" s="2" t="s">
        <v>17</v>
      </c>
      <c r="D2482" s="2" t="s">
        <v>18</v>
      </c>
      <c r="E2482" s="5" t="s">
        <v>45</v>
      </c>
      <c r="F2482" s="3" t="s">
        <v>46</v>
      </c>
      <c r="G2482" s="3" t="s">
        <v>21</v>
      </c>
      <c r="H2482" s="2" t="s">
        <v>22</v>
      </c>
      <c r="I2482" s="2" t="s">
        <v>6009</v>
      </c>
      <c r="J2482" s="3" t="str">
        <f>HYPERLINK("https://www.boe.es/gazeta/dias/1830/01/05/pdfs/GMD-1830-2.pdf#page=3","Abrir facsímil")</f>
        <v>Abrir facsímil</v>
      </c>
      <c r="K2482" s="3" t="s">
        <v>24</v>
      </c>
    </row>
    <row r="2483" spans="1:11" ht="42" customHeight="1">
      <c r="A2483" s="2" t="s">
        <v>6010</v>
      </c>
      <c r="B2483" s="2" t="s">
        <v>6011</v>
      </c>
      <c r="C2483" s="2" t="s">
        <v>17</v>
      </c>
      <c r="D2483" s="2" t="s">
        <v>18</v>
      </c>
      <c r="E2483" s="5" t="s">
        <v>594</v>
      </c>
      <c r="F2483" s="3" t="s">
        <v>595</v>
      </c>
      <c r="G2483" s="3" t="s">
        <v>52</v>
      </c>
      <c r="H2483" s="2" t="s">
        <v>22</v>
      </c>
      <c r="I2483" s="2" t="s">
        <v>6012</v>
      </c>
      <c r="J2483" s="3" t="str">
        <f>HYPERLINK("https://www.boe.es/gazeta/dias/1830/10/28/pdfs/GMD-1830-130.pdf#page=1","Abrir facsímil")</f>
        <v>Abrir facsímil</v>
      </c>
      <c r="K2483" s="3" t="s">
        <v>24</v>
      </c>
    </row>
    <row r="2484" spans="1:11" ht="42" customHeight="1">
      <c r="A2484" s="2" t="s">
        <v>6013</v>
      </c>
      <c r="B2484" s="2" t="s">
        <v>6013</v>
      </c>
      <c r="C2484" s="2" t="s">
        <v>36</v>
      </c>
      <c r="D2484" s="2" t="s">
        <v>2165</v>
      </c>
      <c r="E2484" s="5" t="s">
        <v>733</v>
      </c>
      <c r="F2484" s="3" t="s">
        <v>2166</v>
      </c>
      <c r="G2484" s="3" t="s">
        <v>52</v>
      </c>
      <c r="H2484" s="2" t="s">
        <v>22</v>
      </c>
      <c r="I2484" s="2" t="s">
        <v>6014</v>
      </c>
      <c r="J2484" s="3" t="str">
        <f>HYPERLINK("https://www.boe.es/gazeta/dias/1830/10/30/pdfs/GMD-1830-132E.pdf#page=1","Abrir facsímil")</f>
        <v>Abrir facsímil</v>
      </c>
      <c r="K2484" s="3" t="s">
        <v>24</v>
      </c>
    </row>
    <row r="2485" spans="1:11" ht="42" customHeight="1">
      <c r="A2485" s="2" t="s">
        <v>6015</v>
      </c>
      <c r="B2485" s="2" t="s">
        <v>6016</v>
      </c>
      <c r="C2485" s="2" t="s">
        <v>36</v>
      </c>
      <c r="D2485" s="2" t="s">
        <v>37</v>
      </c>
      <c r="E2485" s="5" t="s">
        <v>1293</v>
      </c>
      <c r="F2485" s="3" t="s">
        <v>1294</v>
      </c>
      <c r="G2485" s="3" t="s">
        <v>90</v>
      </c>
      <c r="H2485" s="2" t="s">
        <v>22</v>
      </c>
      <c r="I2485" s="2" t="s">
        <v>6017</v>
      </c>
      <c r="J2485" s="3" t="str">
        <f>HYPERLINK("https://www.boe.es/gazeta/dias/1830/11/06/pdfs/GMD-1830-135.pdf#page=4","Abrir facsímil")</f>
        <v>Abrir facsímil</v>
      </c>
      <c r="K2485" s="3" t="s">
        <v>24</v>
      </c>
    </row>
    <row r="2486" spans="1:11" ht="42" customHeight="1">
      <c r="A2486" s="2" t="s">
        <v>6015</v>
      </c>
      <c r="B2486" s="2" t="s">
        <v>6016</v>
      </c>
      <c r="C2486" s="2" t="s">
        <v>36</v>
      </c>
      <c r="D2486" s="2" t="s">
        <v>37</v>
      </c>
      <c r="E2486" s="5" t="s">
        <v>1622</v>
      </c>
      <c r="F2486" s="3" t="s">
        <v>1623</v>
      </c>
      <c r="G2486" s="3" t="s">
        <v>90</v>
      </c>
      <c r="H2486" s="2" t="s">
        <v>22</v>
      </c>
      <c r="I2486" s="2" t="s">
        <v>6018</v>
      </c>
      <c r="J2486" s="3" t="str">
        <f>HYPERLINK("https://www.boe.es/gazeta/dias/1830/12/18/pdfs/GMD-1830-154.pdf#page=4","Abrir facsímil")</f>
        <v>Abrir facsímil</v>
      </c>
      <c r="K2486" s="3" t="s">
        <v>24</v>
      </c>
    </row>
    <row r="2487" spans="1:11" ht="42" customHeight="1">
      <c r="A2487" s="2" t="s">
        <v>6019</v>
      </c>
      <c r="B2487" s="2" t="s">
        <v>6020</v>
      </c>
      <c r="C2487" s="2" t="s">
        <v>36</v>
      </c>
      <c r="D2487" s="2" t="s">
        <v>37</v>
      </c>
      <c r="E2487" s="5" t="s">
        <v>989</v>
      </c>
      <c r="F2487" s="3" t="s">
        <v>990</v>
      </c>
      <c r="G2487" s="3" t="s">
        <v>30</v>
      </c>
      <c r="H2487" s="2" t="s">
        <v>22</v>
      </c>
      <c r="I2487" s="2" t="s">
        <v>6021</v>
      </c>
      <c r="J2487" s="3" t="str">
        <f>HYPERLINK("https://www.boe.es/gazeta/dias/1830/10/26/pdfs/GMD-1830-129.pdf#page=2","Abrir facsímil")</f>
        <v>Abrir facsímil</v>
      </c>
      <c r="K2487" s="3" t="s">
        <v>24</v>
      </c>
    </row>
    <row r="2488" spans="1:11" ht="42" customHeight="1">
      <c r="A2488" s="2" t="s">
        <v>6022</v>
      </c>
      <c r="B2488" s="2" t="s">
        <v>6023</v>
      </c>
      <c r="C2488" s="2" t="s">
        <v>43</v>
      </c>
      <c r="D2488" s="2" t="s">
        <v>44</v>
      </c>
      <c r="E2488" s="5" t="s">
        <v>45</v>
      </c>
      <c r="F2488" s="3" t="s">
        <v>46</v>
      </c>
      <c r="G2488" s="3" t="s">
        <v>30</v>
      </c>
      <c r="H2488" s="2" t="s">
        <v>22</v>
      </c>
      <c r="I2488" s="2" t="s">
        <v>6024</v>
      </c>
      <c r="J2488" s="3" t="str">
        <f>HYPERLINK("https://www.boe.es/gazeta/dias/1830/01/05/pdfs/GMD-1830-2.pdf#page=2","Abrir facsímil")</f>
        <v>Abrir facsímil</v>
      </c>
      <c r="K2488" s="3" t="s">
        <v>24</v>
      </c>
    </row>
    <row r="2489" spans="1:11" ht="42" customHeight="1">
      <c r="A2489" s="2" t="s">
        <v>6025</v>
      </c>
      <c r="B2489" s="2" t="s">
        <v>6026</v>
      </c>
      <c r="C2489" s="2" t="s">
        <v>17</v>
      </c>
      <c r="D2489" s="2" t="s">
        <v>18</v>
      </c>
      <c r="E2489" s="5" t="s">
        <v>375</v>
      </c>
      <c r="F2489" s="3" t="s">
        <v>376</v>
      </c>
      <c r="G2489" s="3" t="s">
        <v>21</v>
      </c>
      <c r="H2489" s="2" t="s">
        <v>22</v>
      </c>
      <c r="I2489" s="2" t="s">
        <v>6027</v>
      </c>
      <c r="J2489" s="3" t="str">
        <f>HYPERLINK("https://www.boe.es/gazeta/dias/1830/01/02/pdfs/GMD-1830-1.pdf#page=3","Abrir facsímil")</f>
        <v>Abrir facsímil</v>
      </c>
      <c r="K2489" s="3" t="s">
        <v>24</v>
      </c>
    </row>
    <row r="2490" spans="1:11" ht="42" customHeight="1">
      <c r="A2490" s="2" t="s">
        <v>6028</v>
      </c>
      <c r="B2490" s="2" t="s">
        <v>6029</v>
      </c>
      <c r="C2490" s="2" t="s">
        <v>27</v>
      </c>
      <c r="D2490" s="2" t="s">
        <v>18</v>
      </c>
      <c r="E2490" s="5" t="s">
        <v>396</v>
      </c>
      <c r="F2490" s="3" t="s">
        <v>397</v>
      </c>
      <c r="G2490" s="3" t="s">
        <v>90</v>
      </c>
      <c r="H2490" s="2" t="s">
        <v>31</v>
      </c>
      <c r="I2490" s="2" t="s">
        <v>6030</v>
      </c>
      <c r="J2490" s="3" t="str">
        <f>HYPERLINK("https://www.boe.es/gazeta/dias/1830/12/14/pdfs/GMD-1830-152.pdf#page=4","Abrir facsímil")</f>
        <v>Abrir facsímil</v>
      </c>
      <c r="K2490" s="3" t="s">
        <v>33</v>
      </c>
    </row>
    <row r="2491" spans="1:11" ht="42" customHeight="1">
      <c r="A2491" s="2" t="s">
        <v>6031</v>
      </c>
      <c r="B2491" s="2" t="s">
        <v>6031</v>
      </c>
      <c r="C2491" s="2" t="s">
        <v>36</v>
      </c>
      <c r="D2491" s="2" t="s">
        <v>37</v>
      </c>
      <c r="E2491" s="5" t="s">
        <v>648</v>
      </c>
      <c r="F2491" s="3" t="s">
        <v>649</v>
      </c>
      <c r="G2491" s="3" t="s">
        <v>90</v>
      </c>
      <c r="H2491" s="2" t="s">
        <v>22</v>
      </c>
      <c r="I2491" s="2" t="s">
        <v>6032</v>
      </c>
      <c r="J2491" s="3" t="str">
        <f>HYPERLINK("https://www.boe.es/gazeta/dias/1830/09/11/pdfs/GMD-1830-110.pdf#page=4","Abrir facsímil")</f>
        <v>Abrir facsímil</v>
      </c>
      <c r="K2491" s="3" t="s">
        <v>24</v>
      </c>
    </row>
    <row r="2492" spans="1:11" ht="42" customHeight="1">
      <c r="A2492" s="2" t="s">
        <v>6033</v>
      </c>
      <c r="B2492" s="2" t="s">
        <v>6034</v>
      </c>
      <c r="C2492" s="2" t="s">
        <v>36</v>
      </c>
      <c r="D2492" s="2" t="s">
        <v>37</v>
      </c>
      <c r="E2492" s="5" t="s">
        <v>648</v>
      </c>
      <c r="F2492" s="3" t="s">
        <v>649</v>
      </c>
      <c r="G2492" s="3" t="s">
        <v>21</v>
      </c>
      <c r="H2492" s="2" t="s">
        <v>22</v>
      </c>
      <c r="I2492" s="2" t="s">
        <v>6035</v>
      </c>
      <c r="J2492" s="3" t="str">
        <f>HYPERLINK("https://www.boe.es/gazeta/dias/1830/09/11/pdfs/GMD-1830-110.pdf#page=3","Abrir facsímil")</f>
        <v>Abrir facsímil</v>
      </c>
      <c r="K2492" s="3" t="s">
        <v>24</v>
      </c>
    </row>
    <row r="2493" spans="1:11" ht="42" customHeight="1">
      <c r="A2493" s="2" t="s">
        <v>6036</v>
      </c>
      <c r="B2493" s="2" t="s">
        <v>6037</v>
      </c>
      <c r="C2493" s="2" t="s">
        <v>55</v>
      </c>
      <c r="D2493" s="2" t="s">
        <v>18</v>
      </c>
      <c r="E2493" s="5" t="s">
        <v>367</v>
      </c>
      <c r="F2493" s="3" t="s">
        <v>368</v>
      </c>
      <c r="G2493" s="3" t="s">
        <v>90</v>
      </c>
      <c r="H2493" s="2" t="s">
        <v>22</v>
      </c>
      <c r="I2493" s="2" t="s">
        <v>6038</v>
      </c>
      <c r="J2493" s="3" t="str">
        <f>HYPERLINK("https://www.boe.es/gazeta/dias/1830/09/02/pdfs/GMD-1830-106.pdf#page=4","Abrir facsímil")</f>
        <v>Abrir facsímil</v>
      </c>
      <c r="K2493" s="3" t="s">
        <v>24</v>
      </c>
    </row>
    <row r="2494" spans="1:11" ht="42" customHeight="1">
      <c r="A2494" s="2" t="s">
        <v>6039</v>
      </c>
      <c r="B2494" s="2" t="s">
        <v>6040</v>
      </c>
      <c r="C2494" s="2" t="s">
        <v>43</v>
      </c>
      <c r="D2494" s="2" t="s">
        <v>44</v>
      </c>
      <c r="E2494" s="5" t="s">
        <v>219</v>
      </c>
      <c r="F2494" s="3" t="s">
        <v>220</v>
      </c>
      <c r="G2494" s="3" t="s">
        <v>30</v>
      </c>
      <c r="H2494" s="2" t="s">
        <v>22</v>
      </c>
      <c r="I2494" s="2" t="s">
        <v>6041</v>
      </c>
      <c r="J2494" s="3" t="str">
        <f>HYPERLINK("https://www.boe.es/gazeta/dias/1830/08/12/pdfs/GMD-1830-97.pdf#page=2","Abrir facsímil")</f>
        <v>Abrir facsímil</v>
      </c>
      <c r="K2494" s="3" t="s">
        <v>24</v>
      </c>
    </row>
    <row r="2495" spans="1:11" ht="42" customHeight="1">
      <c r="A2495" s="2" t="s">
        <v>6042</v>
      </c>
      <c r="B2495" s="2" t="s">
        <v>6042</v>
      </c>
      <c r="C2495" s="2" t="s">
        <v>43</v>
      </c>
      <c r="D2495" s="2" t="s">
        <v>44</v>
      </c>
      <c r="E2495" s="5" t="s">
        <v>320</v>
      </c>
      <c r="F2495" s="3" t="s">
        <v>321</v>
      </c>
      <c r="G2495" s="3" t="s">
        <v>90</v>
      </c>
      <c r="H2495" s="2" t="s">
        <v>22</v>
      </c>
      <c r="I2495" s="2" t="s">
        <v>6043</v>
      </c>
      <c r="J2495" s="3" t="str">
        <f>HYPERLINK("https://www.boe.es/gazeta/dias/1830/03/09/pdfs/GMD-1830-29.pdf#page=4","Abrir facsímil")</f>
        <v>Abrir facsímil</v>
      </c>
      <c r="K2495" s="3" t="s">
        <v>24</v>
      </c>
    </row>
    <row r="2496" spans="1:11" ht="42" customHeight="1">
      <c r="A2496" s="2" t="s">
        <v>6044</v>
      </c>
      <c r="B2496" s="2" t="s">
        <v>6045</v>
      </c>
      <c r="C2496" s="2" t="s">
        <v>43</v>
      </c>
      <c r="D2496" s="2" t="s">
        <v>44</v>
      </c>
      <c r="E2496" s="5" t="s">
        <v>320</v>
      </c>
      <c r="F2496" s="3" t="s">
        <v>321</v>
      </c>
      <c r="G2496" s="3" t="s">
        <v>90</v>
      </c>
      <c r="H2496" s="2" t="s">
        <v>22</v>
      </c>
      <c r="I2496" s="2" t="s">
        <v>6046</v>
      </c>
      <c r="J2496" s="3" t="str">
        <f>HYPERLINK("https://www.boe.es/gazeta/dias/1830/03/09/pdfs/GMD-1830-29.pdf#page=4","Abrir facsímil")</f>
        <v>Abrir facsímil</v>
      </c>
      <c r="K2496" s="3" t="s">
        <v>24</v>
      </c>
    </row>
    <row r="2497" spans="1:11" ht="42" customHeight="1">
      <c r="A2497" s="2" t="s">
        <v>6047</v>
      </c>
      <c r="B2497" s="2" t="s">
        <v>6048</v>
      </c>
      <c r="C2497" s="2" t="s">
        <v>55</v>
      </c>
      <c r="D2497" s="2" t="s">
        <v>18</v>
      </c>
      <c r="E2497" s="5" t="s">
        <v>375</v>
      </c>
      <c r="F2497" s="3" t="s">
        <v>376</v>
      </c>
      <c r="G2497" s="3" t="s">
        <v>21</v>
      </c>
      <c r="H2497" s="2" t="s">
        <v>22</v>
      </c>
      <c r="I2497" s="2" t="s">
        <v>6049</v>
      </c>
      <c r="J2497" s="3" t="str">
        <f>HYPERLINK("https://www.boe.es/gazeta/dias/1830/01/02/pdfs/GMD-1830-1.pdf#page=3","Abrir facsímil")</f>
        <v>Abrir facsímil</v>
      </c>
      <c r="K2497" s="3" t="s">
        <v>24</v>
      </c>
    </row>
    <row r="2498" spans="1:11" ht="42" customHeight="1">
      <c r="A2498" s="2" t="s">
        <v>6050</v>
      </c>
      <c r="B2498" s="2" t="s">
        <v>6051</v>
      </c>
      <c r="C2498" s="2" t="s">
        <v>43</v>
      </c>
      <c r="D2498" s="2" t="s">
        <v>44</v>
      </c>
      <c r="E2498" s="5" t="s">
        <v>507</v>
      </c>
      <c r="F2498" s="3" t="s">
        <v>508</v>
      </c>
      <c r="G2498" s="3" t="s">
        <v>21</v>
      </c>
      <c r="H2498" s="2" t="s">
        <v>22</v>
      </c>
      <c r="I2498" s="2" t="s">
        <v>6052</v>
      </c>
      <c r="J2498" s="3" t="str">
        <f>HYPERLINK("https://www.boe.es/gazeta/dias/1830/02/16/pdfs/GMD-1830-20.pdf#page=3","Abrir facsímil")</f>
        <v>Abrir facsímil</v>
      </c>
      <c r="K2498" s="3" t="s">
        <v>24</v>
      </c>
    </row>
    <row r="2499" spans="1:11" ht="42" customHeight="1">
      <c r="A2499" s="2" t="s">
        <v>6053</v>
      </c>
      <c r="B2499" s="2" t="s">
        <v>6053</v>
      </c>
      <c r="C2499" s="2" t="s">
        <v>36</v>
      </c>
      <c r="D2499" s="2" t="s">
        <v>37</v>
      </c>
      <c r="E2499" s="5" t="s">
        <v>733</v>
      </c>
      <c r="F2499" s="3" t="s">
        <v>734</v>
      </c>
      <c r="G2499" s="3" t="s">
        <v>52</v>
      </c>
      <c r="H2499" s="2" t="s">
        <v>22</v>
      </c>
      <c r="I2499" s="2" t="s">
        <v>6054</v>
      </c>
      <c r="J2499" s="3" t="str">
        <f>HYPERLINK("https://www.boe.es/gazeta/dias/1830/10/30/pdfs/GMD-1830-131.pdf#page=1","Abrir facsímil")</f>
        <v>Abrir facsímil</v>
      </c>
      <c r="K2499" s="3" t="s">
        <v>24</v>
      </c>
    </row>
    <row r="2500" spans="1:11" ht="42" customHeight="1">
      <c r="A2500" s="2" t="s">
        <v>6055</v>
      </c>
      <c r="B2500" s="2" t="s">
        <v>6055</v>
      </c>
      <c r="C2500" s="2" t="s">
        <v>36</v>
      </c>
      <c r="D2500" s="2" t="s">
        <v>37</v>
      </c>
      <c r="E2500" s="5" t="s">
        <v>879</v>
      </c>
      <c r="F2500" s="3" t="s">
        <v>880</v>
      </c>
      <c r="G2500" s="3" t="s">
        <v>90</v>
      </c>
      <c r="H2500" s="2" t="s">
        <v>22</v>
      </c>
      <c r="I2500" s="2" t="s">
        <v>6056</v>
      </c>
      <c r="J2500" s="3" t="str">
        <f>HYPERLINK("https://www.boe.es/gazeta/dias/1830/05/15/pdfs/GMD-1830-59.pdf#page=4","Abrir facsímil")</f>
        <v>Abrir facsímil</v>
      </c>
      <c r="K2500" s="3" t="s">
        <v>24</v>
      </c>
    </row>
    <row r="2501" spans="1:11" ht="42" customHeight="1">
      <c r="A2501" s="2" t="s">
        <v>6057</v>
      </c>
      <c r="B2501" s="2" t="s">
        <v>6058</v>
      </c>
      <c r="C2501" s="2" t="s">
        <v>1272</v>
      </c>
      <c r="D2501" s="2" t="s">
        <v>44</v>
      </c>
      <c r="E2501" s="5" t="s">
        <v>263</v>
      </c>
      <c r="F2501" s="3" t="s">
        <v>264</v>
      </c>
      <c r="G2501" s="3" t="s">
        <v>90</v>
      </c>
      <c r="H2501" s="2" t="s">
        <v>22</v>
      </c>
      <c r="I2501" s="2" t="s">
        <v>6059</v>
      </c>
      <c r="J2501" s="3" t="str">
        <f>HYPERLINK("https://www.boe.es/gazeta/dias/1830/07/03/pdfs/GMD-1830-80.pdf#page=4","Abrir facsímil")</f>
        <v>Abrir facsímil</v>
      </c>
      <c r="K2501" s="3" t="s">
        <v>24</v>
      </c>
    </row>
    <row r="2502" spans="1:11" ht="42" customHeight="1">
      <c r="A2502" s="2" t="s">
        <v>6060</v>
      </c>
      <c r="B2502" s="2" t="s">
        <v>6061</v>
      </c>
      <c r="C2502" s="2" t="s">
        <v>36</v>
      </c>
      <c r="D2502" s="2" t="s">
        <v>37</v>
      </c>
      <c r="E2502" s="5" t="s">
        <v>1053</v>
      </c>
      <c r="F2502" s="3" t="s">
        <v>1054</v>
      </c>
      <c r="G2502" s="3" t="s">
        <v>90</v>
      </c>
      <c r="H2502" s="2" t="s">
        <v>31</v>
      </c>
      <c r="I2502" s="2" t="s">
        <v>6062</v>
      </c>
      <c r="J2502" s="3" t="str">
        <f>HYPERLINK("https://www.boe.es/gazeta/dias/1830/05/11/pdfs/GMD-1830-57.pdf#page=4","Abrir facsímil")</f>
        <v>Abrir facsímil</v>
      </c>
      <c r="K2502" s="3" t="s">
        <v>33</v>
      </c>
    </row>
    <row r="2503" spans="1:11" ht="42" customHeight="1">
      <c r="A2503" s="2" t="s">
        <v>6063</v>
      </c>
      <c r="B2503" s="2" t="s">
        <v>6063</v>
      </c>
      <c r="C2503" s="2" t="s">
        <v>36</v>
      </c>
      <c r="D2503" s="2" t="s">
        <v>37</v>
      </c>
      <c r="E2503" s="5" t="s">
        <v>653</v>
      </c>
      <c r="F2503" s="3" t="s">
        <v>654</v>
      </c>
      <c r="G2503" s="3" t="s">
        <v>30</v>
      </c>
      <c r="H2503" s="2" t="s">
        <v>22</v>
      </c>
      <c r="I2503" s="2" t="s">
        <v>6064</v>
      </c>
      <c r="J2503" s="3" t="str">
        <f>HYPERLINK("https://www.boe.es/gazeta/dias/1830/10/02/pdfs/GMD-1830-119.pdf#page=2","Abrir facsímil")</f>
        <v>Abrir facsímil</v>
      </c>
      <c r="K2503" s="3" t="s">
        <v>24</v>
      </c>
    </row>
    <row r="2504" spans="1:11" ht="42" customHeight="1">
      <c r="A2504" s="2" t="s">
        <v>6065</v>
      </c>
      <c r="B2504" s="2" t="s">
        <v>6066</v>
      </c>
      <c r="C2504" s="2" t="s">
        <v>109</v>
      </c>
      <c r="D2504" s="2" t="s">
        <v>18</v>
      </c>
      <c r="E2504" s="5" t="s">
        <v>1796</v>
      </c>
      <c r="F2504" s="3" t="s">
        <v>1797</v>
      </c>
      <c r="G2504" s="3" t="s">
        <v>90</v>
      </c>
      <c r="H2504" s="2" t="s">
        <v>22</v>
      </c>
      <c r="I2504" s="2" t="s">
        <v>6067</v>
      </c>
      <c r="J2504" s="3" t="str">
        <f>HYPERLINK("https://www.boe.es/gazeta/dias/1830/05/25/pdfs/GMD-1830-63.pdf#page=4","Abrir facsímil")</f>
        <v>Abrir facsímil</v>
      </c>
      <c r="K2504" s="3" t="s">
        <v>24</v>
      </c>
    </row>
    <row r="2505" spans="1:11" ht="42" customHeight="1">
      <c r="A2505" s="2" t="s">
        <v>6068</v>
      </c>
      <c r="B2505" s="2" t="s">
        <v>6068</v>
      </c>
      <c r="C2505" s="2" t="s">
        <v>36</v>
      </c>
      <c r="D2505" s="2" t="s">
        <v>37</v>
      </c>
      <c r="E2505" s="5" t="s">
        <v>815</v>
      </c>
      <c r="F2505" s="3" t="s">
        <v>816</v>
      </c>
      <c r="G2505" s="3" t="s">
        <v>4820</v>
      </c>
      <c r="H2505" s="2" t="s">
        <v>22</v>
      </c>
      <c r="I2505" s="2" t="s">
        <v>6069</v>
      </c>
      <c r="J2505" s="3" t="str">
        <f>HYPERLINK("https://www.boe.es/gazeta/dias/1830/05/18/pdfs/GMD-1830-60.pdf#page=2","Abrir facsímil")</f>
        <v>Abrir facsímil</v>
      </c>
      <c r="K2505" s="3" t="s">
        <v>24</v>
      </c>
    </row>
    <row r="2506" spans="1:11" ht="42" customHeight="1">
      <c r="A2506" s="2" t="s">
        <v>6070</v>
      </c>
      <c r="B2506" s="2" t="s">
        <v>6070</v>
      </c>
      <c r="C2506" s="2" t="s">
        <v>36</v>
      </c>
      <c r="D2506" s="2" t="s">
        <v>37</v>
      </c>
      <c r="E2506" s="5" t="s">
        <v>580</v>
      </c>
      <c r="F2506" s="3" t="s">
        <v>581</v>
      </c>
      <c r="G2506" s="3" t="s">
        <v>30</v>
      </c>
      <c r="H2506" s="2" t="s">
        <v>22</v>
      </c>
      <c r="I2506" s="2" t="s">
        <v>6071</v>
      </c>
      <c r="J2506" s="3" t="str">
        <f>HYPERLINK("https://www.boe.es/gazeta/dias/1830/09/30/pdfs/GMD-1830-118.pdf#page=2","Abrir facsímil")</f>
        <v>Abrir facsímil</v>
      </c>
      <c r="K2506" s="3" t="s">
        <v>24</v>
      </c>
    </row>
    <row r="2507" spans="1:11" ht="42" customHeight="1">
      <c r="A2507" s="2" t="s">
        <v>6072</v>
      </c>
      <c r="B2507" s="2" t="s">
        <v>6073</v>
      </c>
      <c r="C2507" s="2" t="s">
        <v>36</v>
      </c>
      <c r="D2507" s="2" t="s">
        <v>37</v>
      </c>
      <c r="E2507" s="5" t="s">
        <v>716</v>
      </c>
      <c r="F2507" s="3" t="s">
        <v>717</v>
      </c>
      <c r="G2507" s="3" t="s">
        <v>52</v>
      </c>
      <c r="H2507" s="2" t="s">
        <v>22</v>
      </c>
      <c r="I2507" s="2" t="s">
        <v>6074</v>
      </c>
      <c r="J2507" s="3" t="str">
        <f>HYPERLINK("https://www.boe.es/gazeta/dias/1830/08/24/pdfs/GMD-1830-102.pdf#page=1","Abrir facsímil")</f>
        <v>Abrir facsímil</v>
      </c>
      <c r="K2507" s="3" t="s">
        <v>24</v>
      </c>
    </row>
    <row r="2508" spans="1:11" ht="42" customHeight="1">
      <c r="A2508" s="2" t="s">
        <v>6075</v>
      </c>
      <c r="B2508" s="2" t="s">
        <v>6075</v>
      </c>
      <c r="C2508" s="2" t="s">
        <v>17</v>
      </c>
      <c r="D2508" s="2" t="s">
        <v>18</v>
      </c>
      <c r="E2508" s="5" t="s">
        <v>1319</v>
      </c>
      <c r="F2508" s="3" t="s">
        <v>1320</v>
      </c>
      <c r="G2508" s="3" t="s">
        <v>52</v>
      </c>
      <c r="H2508" s="2" t="s">
        <v>22</v>
      </c>
      <c r="I2508" s="2" t="s">
        <v>6076</v>
      </c>
      <c r="J2508" s="3" t="str">
        <f>HYPERLINK("https://www.boe.es/gazeta/dias/1830/08/21/pdfs/GMD-1830-101.pdf#page=1","Abrir facsímil")</f>
        <v>Abrir facsímil</v>
      </c>
      <c r="K2508" s="3" t="s">
        <v>24</v>
      </c>
    </row>
    <row r="2509" spans="1:11" ht="42" customHeight="1">
      <c r="A2509" s="2" t="s">
        <v>6077</v>
      </c>
      <c r="B2509" s="2" t="s">
        <v>6077</v>
      </c>
      <c r="C2509" s="2" t="s">
        <v>36</v>
      </c>
      <c r="D2509" s="2" t="s">
        <v>37</v>
      </c>
      <c r="E2509" s="5" t="s">
        <v>528</v>
      </c>
      <c r="F2509" s="3" t="s">
        <v>529</v>
      </c>
      <c r="G2509" s="3" t="s">
        <v>1257</v>
      </c>
      <c r="H2509" s="2" t="s">
        <v>22</v>
      </c>
      <c r="I2509" s="2" t="s">
        <v>6078</v>
      </c>
      <c r="J2509" s="3" t="str">
        <f>HYPERLINK("https://www.boe.es/gazeta/dias/1830/07/13/pdfs/GMD-1830-84.pdf#page=4","Abrir facsímil")</f>
        <v>Abrir facsímil</v>
      </c>
      <c r="K2509" s="3" t="s">
        <v>24</v>
      </c>
    </row>
    <row r="2510" spans="1:11" ht="42" customHeight="1">
      <c r="A2510" s="2" t="s">
        <v>6079</v>
      </c>
      <c r="B2510" s="2" t="s">
        <v>6079</v>
      </c>
      <c r="C2510" s="2" t="s">
        <v>43</v>
      </c>
      <c r="D2510" s="2" t="s">
        <v>44</v>
      </c>
      <c r="E2510" s="5" t="s">
        <v>680</v>
      </c>
      <c r="F2510" s="3" t="s">
        <v>681</v>
      </c>
      <c r="G2510" s="3" t="s">
        <v>21</v>
      </c>
      <c r="H2510" s="2" t="s">
        <v>22</v>
      </c>
      <c r="I2510" s="2" t="s">
        <v>6080</v>
      </c>
      <c r="J2510" s="3" t="str">
        <f>HYPERLINK("https://www.boe.es/gazeta/dias/1830/08/17/pdfs/GMD-1830-99.pdf#page=3","Abrir facsímil")</f>
        <v>Abrir facsímil</v>
      </c>
      <c r="K2510" s="3" t="s">
        <v>24</v>
      </c>
    </row>
    <row r="2511" spans="1:11" ht="42" customHeight="1">
      <c r="A2511" s="2" t="s">
        <v>6081</v>
      </c>
      <c r="B2511" s="2" t="s">
        <v>6081</v>
      </c>
      <c r="C2511" s="2" t="s">
        <v>55</v>
      </c>
      <c r="D2511" s="2" t="s">
        <v>18</v>
      </c>
      <c r="E2511" s="5" t="s">
        <v>2696</v>
      </c>
      <c r="F2511" s="3" t="s">
        <v>2697</v>
      </c>
      <c r="G2511" s="3" t="s">
        <v>52</v>
      </c>
      <c r="H2511" s="2" t="s">
        <v>22</v>
      </c>
      <c r="I2511" s="2" t="s">
        <v>6082</v>
      </c>
      <c r="J2511" s="3" t="str">
        <f>HYPERLINK("https://www.boe.es/gazeta/dias/1830/03/27/pdfs/GMD-1830-37.pdf#page=1","Abrir facsímil")</f>
        <v>Abrir facsímil</v>
      </c>
      <c r="K2511" s="3" t="s">
        <v>24</v>
      </c>
    </row>
    <row r="2512" spans="1:11" ht="42" customHeight="1">
      <c r="A2512" s="2" t="s">
        <v>6083</v>
      </c>
      <c r="B2512" s="2" t="s">
        <v>6083</v>
      </c>
      <c r="C2512" s="2" t="s">
        <v>36</v>
      </c>
      <c r="D2512" s="2" t="s">
        <v>37</v>
      </c>
      <c r="E2512" s="5" t="s">
        <v>64</v>
      </c>
      <c r="F2512" s="3" t="s">
        <v>65</v>
      </c>
      <c r="G2512" s="3" t="s">
        <v>90</v>
      </c>
      <c r="H2512" s="2" t="s">
        <v>22</v>
      </c>
      <c r="I2512" s="2" t="s">
        <v>6084</v>
      </c>
      <c r="J2512" s="3" t="str">
        <f>HYPERLINK("https://www.boe.es/gazeta/dias/1830/12/09/pdfs/GMD-1830-150.pdf#page=4","Abrir facsímil")</f>
        <v>Abrir facsímil</v>
      </c>
      <c r="K2512" s="3" t="s">
        <v>24</v>
      </c>
    </row>
    <row r="2513" spans="1:11" ht="42" customHeight="1">
      <c r="A2513" s="2" t="s">
        <v>6085</v>
      </c>
      <c r="B2513" s="2" t="s">
        <v>6085</v>
      </c>
      <c r="C2513" s="2" t="s">
        <v>36</v>
      </c>
      <c r="D2513" s="2" t="s">
        <v>37</v>
      </c>
      <c r="E2513" s="5" t="s">
        <v>263</v>
      </c>
      <c r="F2513" s="3" t="s">
        <v>264</v>
      </c>
      <c r="G2513" s="3" t="s">
        <v>21</v>
      </c>
      <c r="H2513" s="2" t="s">
        <v>22</v>
      </c>
      <c r="I2513" s="2" t="s">
        <v>6086</v>
      </c>
      <c r="J2513" s="3" t="str">
        <f>HYPERLINK("https://www.boe.es/gazeta/dias/1830/07/03/pdfs/GMD-1830-80.pdf#page=3","Abrir facsímil")</f>
        <v>Abrir facsímil</v>
      </c>
      <c r="K2513" s="3" t="s">
        <v>24</v>
      </c>
    </row>
    <row r="2514" spans="1:11" ht="42" customHeight="1">
      <c r="A2514" s="2" t="s">
        <v>6087</v>
      </c>
      <c r="B2514" s="2" t="s">
        <v>6087</v>
      </c>
      <c r="C2514" s="2" t="s">
        <v>43</v>
      </c>
      <c r="D2514" s="2" t="s">
        <v>44</v>
      </c>
      <c r="E2514" s="5" t="s">
        <v>77</v>
      </c>
      <c r="F2514" s="3" t="s">
        <v>78</v>
      </c>
      <c r="G2514" s="3" t="s">
        <v>30</v>
      </c>
      <c r="H2514" s="2" t="s">
        <v>22</v>
      </c>
      <c r="I2514" s="2" t="s">
        <v>6088</v>
      </c>
      <c r="J2514" s="3" t="str">
        <f>HYPERLINK("https://www.boe.es/gazeta/dias/1830/01/09/pdfs/GMD-1830-4.pdf#page=2","Abrir facsímil")</f>
        <v>Abrir facsímil</v>
      </c>
      <c r="K2514" s="3" t="s">
        <v>24</v>
      </c>
    </row>
    <row r="2515" spans="1:11" ht="42" customHeight="1">
      <c r="A2515" s="2" t="s">
        <v>6089</v>
      </c>
      <c r="B2515" s="2" t="s">
        <v>6089</v>
      </c>
      <c r="C2515" s="2" t="s">
        <v>17</v>
      </c>
      <c r="D2515" s="2" t="s">
        <v>18</v>
      </c>
      <c r="E2515" s="5" t="s">
        <v>1806</v>
      </c>
      <c r="F2515" s="3" t="s">
        <v>1807</v>
      </c>
      <c r="G2515" s="3" t="s">
        <v>21</v>
      </c>
      <c r="H2515" s="2" t="s">
        <v>22</v>
      </c>
      <c r="I2515" s="2" t="s">
        <v>6090</v>
      </c>
      <c r="J2515" s="3" t="str">
        <f>HYPERLINK("https://www.boe.es/gazeta/dias/1830/05/01/pdfs/GMD-1830-52.pdf#page=3","Abrir facsímil")</f>
        <v>Abrir facsímil</v>
      </c>
      <c r="K2515" s="3" t="s">
        <v>24</v>
      </c>
    </row>
    <row r="2516" spans="1:11" ht="42" customHeight="1">
      <c r="A2516" s="2" t="s">
        <v>6091</v>
      </c>
      <c r="B2516" s="2" t="s">
        <v>6091</v>
      </c>
      <c r="C2516" s="2" t="s">
        <v>17</v>
      </c>
      <c r="D2516" s="2" t="s">
        <v>18</v>
      </c>
      <c r="E2516" s="5" t="s">
        <v>822</v>
      </c>
      <c r="F2516" s="3" t="s">
        <v>823</v>
      </c>
      <c r="G2516" s="3" t="s">
        <v>30</v>
      </c>
      <c r="H2516" s="2" t="s">
        <v>22</v>
      </c>
      <c r="I2516" s="2" t="s">
        <v>6092</v>
      </c>
      <c r="J2516" s="3" t="str">
        <f>HYPERLINK("https://www.boe.es/gazeta/dias/1830/05/13/pdfs/GMD-1830-58.pdf#page=2","Abrir facsímil")</f>
        <v>Abrir facsímil</v>
      </c>
      <c r="K2516" s="3" t="s">
        <v>24</v>
      </c>
    </row>
    <row r="2517" spans="1:11" ht="42" customHeight="1">
      <c r="A2517" s="2" t="s">
        <v>6087</v>
      </c>
      <c r="B2517" s="2" t="s">
        <v>6087</v>
      </c>
      <c r="C2517" s="2" t="s">
        <v>43</v>
      </c>
      <c r="D2517" s="2" t="s">
        <v>44</v>
      </c>
      <c r="E2517" s="5" t="s">
        <v>421</v>
      </c>
      <c r="F2517" s="3" t="s">
        <v>422</v>
      </c>
      <c r="G2517" s="3" t="s">
        <v>30</v>
      </c>
      <c r="H2517" s="2" t="s">
        <v>22</v>
      </c>
      <c r="I2517" s="2" t="s">
        <v>6093</v>
      </c>
      <c r="J2517" s="3" t="str">
        <f>HYPERLINK("https://www.boe.es/gazeta/dias/1830/05/27/pdfs/GMD-1830-64.pdf#page=2","Abrir facsímil")</f>
        <v>Abrir facsímil</v>
      </c>
      <c r="K2517" s="3" t="s">
        <v>24</v>
      </c>
    </row>
    <row r="2518" spans="1:11" ht="42" customHeight="1">
      <c r="A2518" s="2" t="s">
        <v>6087</v>
      </c>
      <c r="B2518" s="2" t="s">
        <v>6087</v>
      </c>
      <c r="C2518" s="2" t="s">
        <v>43</v>
      </c>
      <c r="D2518" s="2" t="s">
        <v>44</v>
      </c>
      <c r="E2518" s="5" t="s">
        <v>103</v>
      </c>
      <c r="F2518" s="3" t="s">
        <v>104</v>
      </c>
      <c r="G2518" s="3" t="s">
        <v>30</v>
      </c>
      <c r="H2518" s="2" t="s">
        <v>22</v>
      </c>
      <c r="I2518" s="2" t="s">
        <v>6094</v>
      </c>
      <c r="J2518" s="3" t="str">
        <f>HYPERLINK("https://www.boe.es/gazeta/dias/1830/07/01/pdfs/GMD-1830-79.pdf#page=2","Abrir facsímil")</f>
        <v>Abrir facsímil</v>
      </c>
      <c r="K2518" s="3" t="s">
        <v>24</v>
      </c>
    </row>
    <row r="2519" spans="1:11" ht="42" customHeight="1">
      <c r="A2519" s="2" t="s">
        <v>6087</v>
      </c>
      <c r="B2519" s="2" t="s">
        <v>6087</v>
      </c>
      <c r="C2519" s="2" t="s">
        <v>43</v>
      </c>
      <c r="D2519" s="2" t="s">
        <v>44</v>
      </c>
      <c r="E2519" s="5" t="s">
        <v>403</v>
      </c>
      <c r="F2519" s="3" t="s">
        <v>404</v>
      </c>
      <c r="G2519" s="3" t="s">
        <v>30</v>
      </c>
      <c r="H2519" s="2" t="s">
        <v>22</v>
      </c>
      <c r="I2519" s="2" t="s">
        <v>6095</v>
      </c>
      <c r="J2519" s="3" t="str">
        <f>HYPERLINK("https://www.boe.es/gazeta/dias/1830/07/15/pdfs/GMD-1830-85.pdf#page=2","Abrir facsímil")</f>
        <v>Abrir facsímil</v>
      </c>
      <c r="K2519" s="3" t="s">
        <v>24</v>
      </c>
    </row>
    <row r="2520" spans="1:11" ht="42" customHeight="1">
      <c r="A2520" s="2" t="s">
        <v>6087</v>
      </c>
      <c r="B2520" s="2" t="s">
        <v>6087</v>
      </c>
      <c r="C2520" s="2" t="s">
        <v>68</v>
      </c>
      <c r="D2520" s="2" t="s">
        <v>18</v>
      </c>
      <c r="E2520" s="5" t="s">
        <v>1149</v>
      </c>
      <c r="F2520" s="3" t="s">
        <v>1150</v>
      </c>
      <c r="G2520" s="3" t="s">
        <v>30</v>
      </c>
      <c r="H2520" s="2" t="s">
        <v>22</v>
      </c>
      <c r="I2520" s="2" t="s">
        <v>6096</v>
      </c>
      <c r="J2520" s="3" t="str">
        <f>HYPERLINK("https://www.boe.es/gazeta/dias/1830/07/31/pdfs/GMD-1830-92.pdf#page=2","Abrir facsímil")</f>
        <v>Abrir facsímil</v>
      </c>
      <c r="K2520" s="3" t="s">
        <v>24</v>
      </c>
    </row>
    <row r="2521" spans="1:11" ht="42" customHeight="1">
      <c r="A2521" s="2" t="s">
        <v>6087</v>
      </c>
      <c r="B2521" s="2" t="s">
        <v>6087</v>
      </c>
      <c r="C2521" s="2" t="s">
        <v>17</v>
      </c>
      <c r="D2521" s="2" t="s">
        <v>18</v>
      </c>
      <c r="E2521" s="5" t="s">
        <v>460</v>
      </c>
      <c r="F2521" s="3" t="s">
        <v>461</v>
      </c>
      <c r="G2521" s="3" t="s">
        <v>21</v>
      </c>
      <c r="H2521" s="2" t="s">
        <v>22</v>
      </c>
      <c r="I2521" s="2" t="s">
        <v>6097</v>
      </c>
      <c r="J2521" s="3" t="str">
        <f>HYPERLINK("https://www.boe.es/gazeta/dias/1830/08/03/pdfs/GMD-1830-93.pdf#page=3","Abrir facsímil")</f>
        <v>Abrir facsímil</v>
      </c>
      <c r="K2521" s="3" t="s">
        <v>24</v>
      </c>
    </row>
    <row r="2522" spans="1:11" ht="42" customHeight="1">
      <c r="A2522" s="2" t="s">
        <v>6087</v>
      </c>
      <c r="B2522" s="2" t="s">
        <v>6087</v>
      </c>
      <c r="C2522" s="2" t="s">
        <v>17</v>
      </c>
      <c r="D2522" s="2" t="s">
        <v>18</v>
      </c>
      <c r="E2522" s="5" t="s">
        <v>408</v>
      </c>
      <c r="F2522" s="3" t="s">
        <v>409</v>
      </c>
      <c r="G2522" s="3" t="s">
        <v>30</v>
      </c>
      <c r="H2522" s="2" t="s">
        <v>22</v>
      </c>
      <c r="I2522" s="2" t="s">
        <v>6098</v>
      </c>
      <c r="J2522" s="3" t="str">
        <f>HYPERLINK("https://www.boe.es/gazeta/dias/1830/11/23/pdfs/GMD-1830-143.pdf#page=2","Abrir facsímil")</f>
        <v>Abrir facsímil</v>
      </c>
      <c r="K2522" s="3" t="s">
        <v>24</v>
      </c>
    </row>
    <row r="2523" spans="1:11" ht="42" customHeight="1">
      <c r="A2523" s="2" t="s">
        <v>6087</v>
      </c>
      <c r="B2523" s="2" t="s">
        <v>6087</v>
      </c>
      <c r="C2523" s="2" t="s">
        <v>43</v>
      </c>
      <c r="D2523" s="2" t="s">
        <v>44</v>
      </c>
      <c r="E2523" s="5" t="s">
        <v>408</v>
      </c>
      <c r="F2523" s="3" t="s">
        <v>409</v>
      </c>
      <c r="G2523" s="3" t="s">
        <v>21</v>
      </c>
      <c r="H2523" s="2" t="s">
        <v>22</v>
      </c>
      <c r="I2523" s="2" t="s">
        <v>6099</v>
      </c>
      <c r="J2523" s="3" t="str">
        <f>HYPERLINK("https://www.boe.es/gazeta/dias/1830/11/23/pdfs/GMD-1830-143.pdf#page=3","Abrir facsímil")</f>
        <v>Abrir facsímil</v>
      </c>
      <c r="K2523" s="3" t="s">
        <v>24</v>
      </c>
    </row>
    <row r="2524" spans="1:11" ht="42" customHeight="1">
      <c r="A2524" s="2" t="s">
        <v>6087</v>
      </c>
      <c r="B2524" s="2" t="s">
        <v>6087</v>
      </c>
      <c r="C2524" s="2" t="s">
        <v>43</v>
      </c>
      <c r="D2524" s="2" t="s">
        <v>44</v>
      </c>
      <c r="E2524" s="5" t="s">
        <v>947</v>
      </c>
      <c r="F2524" s="3" t="s">
        <v>948</v>
      </c>
      <c r="G2524" s="3" t="s">
        <v>30</v>
      </c>
      <c r="H2524" s="2" t="s">
        <v>22</v>
      </c>
      <c r="I2524" s="2" t="s">
        <v>6100</v>
      </c>
      <c r="J2524" s="3" t="str">
        <f>HYPERLINK("https://www.boe.es/gazeta/dias/1830/11/25/pdfs/GMD-1830-144.pdf#page=2","Abrir facsímil")</f>
        <v>Abrir facsímil</v>
      </c>
      <c r="K2524" s="3" t="s">
        <v>24</v>
      </c>
    </row>
    <row r="2525" spans="1:11" ht="42" customHeight="1">
      <c r="A2525" s="2" t="s">
        <v>6087</v>
      </c>
      <c r="B2525" s="2" t="s">
        <v>6087</v>
      </c>
      <c r="C2525" s="2" t="s">
        <v>68</v>
      </c>
      <c r="D2525" s="2" t="s">
        <v>18</v>
      </c>
      <c r="E2525" s="5" t="s">
        <v>114</v>
      </c>
      <c r="F2525" s="3" t="s">
        <v>115</v>
      </c>
      <c r="G2525" s="3" t="s">
        <v>30</v>
      </c>
      <c r="H2525" s="2" t="s">
        <v>22</v>
      </c>
      <c r="I2525" s="2" t="s">
        <v>6101</v>
      </c>
      <c r="J2525" s="3" t="str">
        <f>HYPERLINK("https://www.boe.es/gazeta/dias/1830/11/30/pdfs/GMD-1830-146.pdf#page=2","Abrir facsímil")</f>
        <v>Abrir facsímil</v>
      </c>
      <c r="K2525" s="3" t="s">
        <v>24</v>
      </c>
    </row>
    <row r="2526" spans="1:11" ht="42" customHeight="1">
      <c r="A2526" s="2" t="s">
        <v>6087</v>
      </c>
      <c r="B2526" s="2" t="s">
        <v>6087</v>
      </c>
      <c r="C2526" s="2" t="s">
        <v>36</v>
      </c>
      <c r="D2526" s="2" t="s">
        <v>37</v>
      </c>
      <c r="E2526" s="5" t="s">
        <v>396</v>
      </c>
      <c r="F2526" s="3" t="s">
        <v>397</v>
      </c>
      <c r="G2526" s="3" t="s">
        <v>52</v>
      </c>
      <c r="H2526" s="2" t="s">
        <v>22</v>
      </c>
      <c r="I2526" s="2" t="s">
        <v>6102</v>
      </c>
      <c r="J2526" s="3" t="str">
        <f>HYPERLINK("https://www.boe.es/gazeta/dias/1830/12/14/pdfs/GMD-1830-152.pdf#page=1","Abrir facsímil")</f>
        <v>Abrir facsímil</v>
      </c>
      <c r="K2526" s="3" t="s">
        <v>24</v>
      </c>
    </row>
    <row r="2527" spans="1:11" ht="42" customHeight="1">
      <c r="A2527" s="2" t="s">
        <v>6103</v>
      </c>
      <c r="B2527" s="2" t="s">
        <v>6103</v>
      </c>
      <c r="C2527" s="2" t="s">
        <v>36</v>
      </c>
      <c r="D2527" s="2" t="s">
        <v>37</v>
      </c>
      <c r="E2527" s="5" t="s">
        <v>180</v>
      </c>
      <c r="F2527" s="3" t="s">
        <v>181</v>
      </c>
      <c r="G2527" s="3" t="s">
        <v>30</v>
      </c>
      <c r="H2527" s="2" t="s">
        <v>22</v>
      </c>
      <c r="I2527" s="2" t="s">
        <v>6104</v>
      </c>
      <c r="J2527" s="3" t="str">
        <f>HYPERLINK("https://www.boe.es/gazeta/dias/1830/12/11/pdfs/GMD-1830-151.pdf#page=2","Abrir facsímil")</f>
        <v>Abrir facsímil</v>
      </c>
      <c r="K2527" s="3" t="s">
        <v>24</v>
      </c>
    </row>
    <row r="2528" spans="1:11" ht="42" customHeight="1">
      <c r="A2528" s="2" t="s">
        <v>6105</v>
      </c>
      <c r="B2528" s="2" t="s">
        <v>6105</v>
      </c>
      <c r="C2528" s="2" t="s">
        <v>36</v>
      </c>
      <c r="D2528" s="2" t="s">
        <v>37</v>
      </c>
      <c r="E2528" s="5" t="s">
        <v>228</v>
      </c>
      <c r="F2528" s="3" t="s">
        <v>229</v>
      </c>
      <c r="G2528" s="3" t="s">
        <v>30</v>
      </c>
      <c r="H2528" s="2" t="s">
        <v>22</v>
      </c>
      <c r="I2528" s="2" t="s">
        <v>6106</v>
      </c>
      <c r="J2528" s="3" t="str">
        <f>HYPERLINK("https://www.boe.es/gazeta/dias/1830/11/18/pdfs/GMD-1830-140.pdf#page=2","Abrir facsímil")</f>
        <v>Abrir facsímil</v>
      </c>
      <c r="K2528" s="3" t="s">
        <v>24</v>
      </c>
    </row>
    <row r="2529" spans="1:11" ht="42" customHeight="1">
      <c r="A2529" s="2" t="s">
        <v>6107</v>
      </c>
      <c r="B2529" s="2" t="s">
        <v>6107</v>
      </c>
      <c r="C2529" s="2" t="s">
        <v>17</v>
      </c>
      <c r="D2529" s="2" t="s">
        <v>18</v>
      </c>
      <c r="E2529" s="5" t="s">
        <v>502</v>
      </c>
      <c r="F2529" s="3" t="s">
        <v>503</v>
      </c>
      <c r="G2529" s="3" t="s">
        <v>52</v>
      </c>
      <c r="H2529" s="2" t="s">
        <v>22</v>
      </c>
      <c r="I2529" s="2" t="s">
        <v>6108</v>
      </c>
      <c r="J2529" s="3" t="str">
        <f>HYPERLINK("https://www.boe.es/gazeta/dias/1830/09/18/pdfs/GMD-1830-113.pdf#page=1","Abrir facsímil")</f>
        <v>Abrir facsímil</v>
      </c>
      <c r="K2529" s="3" t="s">
        <v>24</v>
      </c>
    </row>
    <row r="2530" spans="1:11" ht="42" customHeight="1">
      <c r="A2530" s="2" t="s">
        <v>6109</v>
      </c>
      <c r="B2530" s="2" t="s">
        <v>6109</v>
      </c>
      <c r="C2530" s="2" t="s">
        <v>36</v>
      </c>
      <c r="D2530" s="2" t="s">
        <v>37</v>
      </c>
      <c r="E2530" s="5" t="s">
        <v>357</v>
      </c>
      <c r="F2530" s="3" t="s">
        <v>358</v>
      </c>
      <c r="G2530" s="3" t="s">
        <v>30</v>
      </c>
      <c r="H2530" s="2" t="s">
        <v>22</v>
      </c>
      <c r="I2530" s="2" t="s">
        <v>6110</v>
      </c>
      <c r="J2530" s="3" t="str">
        <f>HYPERLINK("https://www.boe.es/gazeta/dias/1830/05/08/pdfs/GMD-1830-55.pdf#page=2","Abrir facsímil")</f>
        <v>Abrir facsímil</v>
      </c>
      <c r="K2530" s="3" t="s">
        <v>24</v>
      </c>
    </row>
    <row r="2531" spans="1:11" ht="42" customHeight="1">
      <c r="A2531" s="2" t="s">
        <v>6111</v>
      </c>
      <c r="B2531" s="2" t="s">
        <v>6111</v>
      </c>
      <c r="C2531" s="2" t="s">
        <v>36</v>
      </c>
      <c r="D2531" s="2" t="s">
        <v>37</v>
      </c>
      <c r="E2531" s="5" t="s">
        <v>1237</v>
      </c>
      <c r="F2531" s="3" t="s">
        <v>1238</v>
      </c>
      <c r="G2531" s="3" t="s">
        <v>52</v>
      </c>
      <c r="H2531" s="2" t="s">
        <v>22</v>
      </c>
      <c r="I2531" s="2" t="s">
        <v>6112</v>
      </c>
      <c r="J2531" s="3" t="str">
        <f>HYPERLINK("https://www.boe.es/gazeta/dias/1830/11/04/pdfs/GMD-1830-134.pdf#page=1","Abrir facsímil")</f>
        <v>Abrir facsímil</v>
      </c>
      <c r="K2531" s="3" t="s">
        <v>24</v>
      </c>
    </row>
    <row r="2532" spans="1:11" ht="42" customHeight="1">
      <c r="A2532" s="2" t="s">
        <v>6113</v>
      </c>
      <c r="B2532" s="2" t="s">
        <v>6113</v>
      </c>
      <c r="C2532" s="2" t="s">
        <v>43</v>
      </c>
      <c r="D2532" s="2" t="s">
        <v>44</v>
      </c>
      <c r="E2532" s="5" t="s">
        <v>92</v>
      </c>
      <c r="F2532" s="3" t="s">
        <v>93</v>
      </c>
      <c r="G2532" s="3" t="s">
        <v>21</v>
      </c>
      <c r="H2532" s="2" t="s">
        <v>22</v>
      </c>
      <c r="I2532" s="2" t="s">
        <v>6114</v>
      </c>
      <c r="J2532" s="3" t="str">
        <f>HYPERLINK("https://www.boe.es/gazeta/dias/1830/06/15/pdfs/GMD-1830-72.pdf#page=3","Abrir facsímil")</f>
        <v>Abrir facsímil</v>
      </c>
      <c r="K2532" s="3" t="s">
        <v>24</v>
      </c>
    </row>
    <row r="2533" spans="1:11" ht="42" customHeight="1">
      <c r="A2533" s="2" t="s">
        <v>6115</v>
      </c>
      <c r="B2533" s="2" t="s">
        <v>6115</v>
      </c>
      <c r="C2533" s="2" t="s">
        <v>17</v>
      </c>
      <c r="D2533" s="2" t="s">
        <v>18</v>
      </c>
      <c r="E2533" s="5" t="s">
        <v>114</v>
      </c>
      <c r="F2533" s="3" t="s">
        <v>115</v>
      </c>
      <c r="G2533" s="3" t="s">
        <v>30</v>
      </c>
      <c r="H2533" s="2" t="s">
        <v>22</v>
      </c>
      <c r="I2533" s="2" t="s">
        <v>6116</v>
      </c>
      <c r="J2533" s="3" t="str">
        <f>HYPERLINK("https://www.boe.es/gazeta/dias/1830/11/30/pdfs/GMD-1830-146.pdf#page=2","Abrir facsímil")</f>
        <v>Abrir facsímil</v>
      </c>
      <c r="K2533" s="3" t="s">
        <v>24</v>
      </c>
    </row>
    <row r="2534" spans="1:11" ht="42" customHeight="1">
      <c r="A2534" s="2" t="s">
        <v>6117</v>
      </c>
      <c r="B2534" s="2" t="s">
        <v>6118</v>
      </c>
      <c r="C2534" s="2" t="s">
        <v>17</v>
      </c>
      <c r="D2534" s="2" t="s">
        <v>18</v>
      </c>
      <c r="E2534" s="5" t="s">
        <v>507</v>
      </c>
      <c r="F2534" s="3" t="s">
        <v>508</v>
      </c>
      <c r="G2534" s="3" t="s">
        <v>52</v>
      </c>
      <c r="H2534" s="2" t="s">
        <v>22</v>
      </c>
      <c r="I2534" s="2" t="s">
        <v>6119</v>
      </c>
      <c r="J2534" s="3" t="str">
        <f>HYPERLINK("https://www.boe.es/gazeta/dias/1830/02/16/pdfs/GMD-1830-20.pdf#page=1","Abrir facsímil")</f>
        <v>Abrir facsímil</v>
      </c>
      <c r="K2534" s="3" t="s">
        <v>24</v>
      </c>
    </row>
    <row r="2535" spans="1:11" ht="42" customHeight="1">
      <c r="A2535" s="2" t="s">
        <v>6120</v>
      </c>
      <c r="B2535" s="2" t="s">
        <v>6120</v>
      </c>
      <c r="C2535" s="2" t="s">
        <v>68</v>
      </c>
      <c r="D2535" s="2" t="s">
        <v>18</v>
      </c>
      <c r="E2535" s="5" t="s">
        <v>947</v>
      </c>
      <c r="F2535" s="3" t="s">
        <v>948</v>
      </c>
      <c r="G2535" s="3" t="s">
        <v>30</v>
      </c>
      <c r="H2535" s="2" t="s">
        <v>22</v>
      </c>
      <c r="I2535" s="2" t="s">
        <v>6121</v>
      </c>
      <c r="J2535" s="3" t="str">
        <f>HYPERLINK("https://www.boe.es/gazeta/dias/1830/11/25/pdfs/GMD-1830-144.pdf#page=2","Abrir facsímil")</f>
        <v>Abrir facsímil</v>
      </c>
      <c r="K2535" s="3" t="s">
        <v>24</v>
      </c>
    </row>
    <row r="2536" spans="1:11" ht="42" customHeight="1">
      <c r="A2536" s="2" t="s">
        <v>6122</v>
      </c>
      <c r="B2536" s="2" t="s">
        <v>6122</v>
      </c>
      <c r="C2536" s="2" t="s">
        <v>36</v>
      </c>
      <c r="D2536" s="2" t="s">
        <v>37</v>
      </c>
      <c r="E2536" s="5" t="s">
        <v>117</v>
      </c>
      <c r="F2536" s="3" t="s">
        <v>118</v>
      </c>
      <c r="G2536" s="3" t="s">
        <v>30</v>
      </c>
      <c r="H2536" s="2" t="s">
        <v>22</v>
      </c>
      <c r="I2536" s="2" t="s">
        <v>6123</v>
      </c>
      <c r="J2536" s="3" t="str">
        <f>HYPERLINK("https://www.boe.es/gazeta/dias/1830/12/02/pdfs/GMD-1830-147.pdf#page=2","Abrir facsímil")</f>
        <v>Abrir facsímil</v>
      </c>
      <c r="K2536" s="3" t="s">
        <v>24</v>
      </c>
    </row>
    <row r="2537" spans="1:11" ht="42" customHeight="1">
      <c r="A2537" s="2" t="s">
        <v>6124</v>
      </c>
      <c r="B2537" s="2" t="s">
        <v>6125</v>
      </c>
      <c r="C2537" s="2" t="s">
        <v>17</v>
      </c>
      <c r="D2537" s="2" t="s">
        <v>18</v>
      </c>
      <c r="E2537" s="5" t="s">
        <v>263</v>
      </c>
      <c r="F2537" s="3" t="s">
        <v>264</v>
      </c>
      <c r="G2537" s="3" t="s">
        <v>90</v>
      </c>
      <c r="H2537" s="2" t="s">
        <v>22</v>
      </c>
      <c r="I2537" s="2" t="s">
        <v>6126</v>
      </c>
      <c r="J2537" s="3" t="str">
        <f>HYPERLINK("https://www.boe.es/gazeta/dias/1830/07/03/pdfs/GMD-1830-80.pdf#page=4","Abrir facsímil")</f>
        <v>Abrir facsímil</v>
      </c>
      <c r="K2537" s="3" t="s">
        <v>24</v>
      </c>
    </row>
    <row r="2538" spans="1:11" ht="42" customHeight="1">
      <c r="A2538" s="2" t="s">
        <v>6127</v>
      </c>
      <c r="B2538" s="2" t="s">
        <v>6127</v>
      </c>
      <c r="C2538" s="2" t="s">
        <v>36</v>
      </c>
      <c r="D2538" s="2" t="s">
        <v>37</v>
      </c>
      <c r="E2538" s="5" t="s">
        <v>464</v>
      </c>
      <c r="F2538" s="3" t="s">
        <v>465</v>
      </c>
      <c r="G2538" s="3" t="s">
        <v>30</v>
      </c>
      <c r="H2538" s="2" t="s">
        <v>22</v>
      </c>
      <c r="I2538" s="2" t="s">
        <v>6128</v>
      </c>
      <c r="J2538" s="3" t="str">
        <f>HYPERLINK("https://www.boe.es/gazeta/dias/1830/11/11/pdfs/GMD-1830-137.pdf#page=2","Abrir facsímil")</f>
        <v>Abrir facsímil</v>
      </c>
      <c r="K2538" s="3" t="s">
        <v>24</v>
      </c>
    </row>
    <row r="2539" spans="1:11" ht="42" customHeight="1">
      <c r="A2539" s="2" t="s">
        <v>6129</v>
      </c>
      <c r="B2539" s="2" t="s">
        <v>6129</v>
      </c>
      <c r="C2539" s="2" t="s">
        <v>36</v>
      </c>
      <c r="D2539" s="2" t="s">
        <v>37</v>
      </c>
      <c r="E2539" s="5" t="s">
        <v>1639</v>
      </c>
      <c r="F2539" s="3" t="s">
        <v>1640</v>
      </c>
      <c r="G2539" s="3" t="s">
        <v>30</v>
      </c>
      <c r="H2539" s="2" t="s">
        <v>22</v>
      </c>
      <c r="I2539" s="2" t="s">
        <v>6130</v>
      </c>
      <c r="J2539" s="3" t="str">
        <f>HYPERLINK("https://www.boe.es/gazeta/dias/1830/12/16/pdfs/GMD-1830-153.pdf#page=2","Abrir facsímil")</f>
        <v>Abrir facsímil</v>
      </c>
      <c r="K2539" s="3" t="s">
        <v>24</v>
      </c>
    </row>
    <row r="2540" spans="1:11" ht="42" customHeight="1">
      <c r="A2540" s="2" t="s">
        <v>6131</v>
      </c>
      <c r="B2540" s="2" t="s">
        <v>6132</v>
      </c>
      <c r="C2540" s="2" t="s">
        <v>36</v>
      </c>
      <c r="D2540" s="2" t="s">
        <v>37</v>
      </c>
      <c r="E2540" s="5" t="s">
        <v>144</v>
      </c>
      <c r="F2540" s="3" t="s">
        <v>145</v>
      </c>
      <c r="G2540" s="3" t="s">
        <v>30</v>
      </c>
      <c r="H2540" s="2" t="s">
        <v>22</v>
      </c>
      <c r="I2540" s="2" t="s">
        <v>6133</v>
      </c>
      <c r="J2540" s="3" t="str">
        <f>HYPERLINK("https://www.boe.es/gazeta/dias/1830/12/30/pdfs/GMD-1830-159.pdf#page=2","Abrir facsímil")</f>
        <v>Abrir facsímil</v>
      </c>
      <c r="K2540" s="3" t="s">
        <v>24</v>
      </c>
    </row>
    <row r="2541" spans="1:11" ht="42" customHeight="1">
      <c r="A2541" s="2" t="s">
        <v>6134</v>
      </c>
      <c r="B2541" s="2" t="s">
        <v>6135</v>
      </c>
      <c r="C2541" s="2" t="s">
        <v>36</v>
      </c>
      <c r="D2541" s="2" t="s">
        <v>37</v>
      </c>
      <c r="E2541" s="5" t="s">
        <v>180</v>
      </c>
      <c r="F2541" s="3" t="s">
        <v>181</v>
      </c>
      <c r="G2541" s="3" t="s">
        <v>52</v>
      </c>
      <c r="H2541" s="2" t="s">
        <v>22</v>
      </c>
      <c r="I2541" s="2" t="s">
        <v>6136</v>
      </c>
      <c r="J2541" s="3" t="str">
        <f>HYPERLINK("https://www.boe.es/gazeta/dias/1830/12/11/pdfs/GMD-1830-151.pdf#page=1","Abrir facsímil")</f>
        <v>Abrir facsímil</v>
      </c>
      <c r="K2541" s="3" t="s">
        <v>24</v>
      </c>
    </row>
    <row r="2542" spans="1:11" ht="42" customHeight="1">
      <c r="A2542" s="2" t="s">
        <v>6137</v>
      </c>
      <c r="B2542" s="2" t="s">
        <v>6138</v>
      </c>
      <c r="C2542" s="2" t="s">
        <v>36</v>
      </c>
      <c r="D2542" s="2" t="s">
        <v>37</v>
      </c>
      <c r="E2542" s="5" t="s">
        <v>1639</v>
      </c>
      <c r="F2542" s="3" t="s">
        <v>1640</v>
      </c>
      <c r="G2542" s="3" t="s">
        <v>52</v>
      </c>
      <c r="H2542" s="2" t="s">
        <v>22</v>
      </c>
      <c r="I2542" s="2" t="s">
        <v>6139</v>
      </c>
      <c r="J2542" s="3" t="str">
        <f>HYPERLINK("https://www.boe.es/gazeta/dias/1830/12/16/pdfs/GMD-1830-153.pdf#page=1","Abrir facsímil")</f>
        <v>Abrir facsímil</v>
      </c>
      <c r="K2542" s="3" t="s">
        <v>24</v>
      </c>
    </row>
    <row r="2543" spans="1:11" ht="42" customHeight="1">
      <c r="A2543" s="2" t="s">
        <v>6140</v>
      </c>
      <c r="B2543" s="2" t="s">
        <v>6141</v>
      </c>
      <c r="C2543" s="2" t="s">
        <v>36</v>
      </c>
      <c r="D2543" s="2" t="s">
        <v>37</v>
      </c>
      <c r="E2543" s="5" t="s">
        <v>502</v>
      </c>
      <c r="F2543" s="3" t="s">
        <v>503</v>
      </c>
      <c r="G2543" s="3" t="s">
        <v>21</v>
      </c>
      <c r="H2543" s="2" t="s">
        <v>22</v>
      </c>
      <c r="I2543" s="2" t="s">
        <v>6142</v>
      </c>
      <c r="J2543" s="3" t="str">
        <f>HYPERLINK("https://www.boe.es/gazeta/dias/1830/09/18/pdfs/GMD-1830-113.pdf#page=3","Abrir facsímil")</f>
        <v>Abrir facsímil</v>
      </c>
      <c r="K2543" s="3" t="s">
        <v>24</v>
      </c>
    </row>
    <row r="2544" spans="1:11" ht="42" customHeight="1">
      <c r="A2544" s="2" t="s">
        <v>6143</v>
      </c>
      <c r="B2544" s="2" t="s">
        <v>6143</v>
      </c>
      <c r="C2544" s="2" t="s">
        <v>17</v>
      </c>
      <c r="D2544" s="2" t="s">
        <v>18</v>
      </c>
      <c r="E2544" s="5" t="s">
        <v>815</v>
      </c>
      <c r="F2544" s="3" t="s">
        <v>816</v>
      </c>
      <c r="G2544" s="3" t="s">
        <v>21</v>
      </c>
      <c r="H2544" s="2" t="s">
        <v>22</v>
      </c>
      <c r="I2544" s="2" t="s">
        <v>6144</v>
      </c>
      <c r="J2544" s="3" t="str">
        <f>HYPERLINK("https://www.boe.es/gazeta/dias/1830/05/18/pdfs/GMD-1830-60.pdf#page=3","Abrir facsímil")</f>
        <v>Abrir facsímil</v>
      </c>
      <c r="K2544" s="3" t="s">
        <v>24</v>
      </c>
    </row>
    <row r="2545" spans="1:11" ht="42" customHeight="1">
      <c r="A2545" s="2" t="s">
        <v>6145</v>
      </c>
      <c r="B2545" s="2" t="s">
        <v>6145</v>
      </c>
      <c r="C2545" s="2" t="s">
        <v>84</v>
      </c>
      <c r="D2545" s="2" t="s">
        <v>18</v>
      </c>
      <c r="E2545" s="5" t="s">
        <v>1888</v>
      </c>
      <c r="F2545" s="3" t="s">
        <v>1889</v>
      </c>
      <c r="G2545" s="3" t="s">
        <v>30</v>
      </c>
      <c r="H2545" s="2" t="s">
        <v>22</v>
      </c>
      <c r="I2545" s="2" t="s">
        <v>6146</v>
      </c>
      <c r="J2545" s="3" t="str">
        <f>HYPERLINK("https://www.boe.es/gazeta/dias/1830/02/04/pdfs/GMD-1830-15.pdf#page=2","Abrir facsímil")</f>
        <v>Abrir facsímil</v>
      </c>
      <c r="K2545" s="3" t="s">
        <v>24</v>
      </c>
    </row>
    <row r="2546" spans="1:11" ht="42" customHeight="1">
      <c r="A2546" s="2" t="s">
        <v>6147</v>
      </c>
      <c r="B2546" s="2" t="s">
        <v>6148</v>
      </c>
      <c r="C2546" s="2" t="s">
        <v>27</v>
      </c>
      <c r="D2546" s="2" t="s">
        <v>18</v>
      </c>
      <c r="E2546" s="5" t="s">
        <v>1614</v>
      </c>
      <c r="F2546" s="3" t="s">
        <v>1615</v>
      </c>
      <c r="G2546" s="3" t="s">
        <v>90</v>
      </c>
      <c r="H2546" s="2" t="s">
        <v>22</v>
      </c>
      <c r="I2546" s="2" t="s">
        <v>6149</v>
      </c>
      <c r="J2546" s="3" t="str">
        <f>HYPERLINK("https://www.boe.es/gazeta/dias/1830/08/10/pdfs/GMD-1830-96.pdf#page=4","Abrir facsímil")</f>
        <v>Abrir facsímil</v>
      </c>
      <c r="K2546" s="3" t="s">
        <v>24</v>
      </c>
    </row>
    <row r="2547" spans="1:11" ht="42" customHeight="1">
      <c r="A2547" s="2" t="s">
        <v>6150</v>
      </c>
      <c r="B2547" s="2" t="s">
        <v>6150</v>
      </c>
      <c r="C2547" s="2" t="s">
        <v>36</v>
      </c>
      <c r="D2547" s="2" t="s">
        <v>37</v>
      </c>
      <c r="E2547" s="5" t="s">
        <v>733</v>
      </c>
      <c r="F2547" s="3" t="s">
        <v>734</v>
      </c>
      <c r="G2547" s="3" t="s">
        <v>30</v>
      </c>
      <c r="H2547" s="2" t="s">
        <v>22</v>
      </c>
      <c r="I2547" s="2" t="s">
        <v>6151</v>
      </c>
      <c r="J2547" s="3" t="str">
        <f>HYPERLINK("https://www.boe.es/gazeta/dias/1830/10/30/pdfs/GMD-1830-131.pdf#page=2","Abrir facsímil")</f>
        <v>Abrir facsímil</v>
      </c>
      <c r="K2547" s="3" t="s">
        <v>24</v>
      </c>
    </row>
    <row r="2548" spans="1:11" ht="42" customHeight="1">
      <c r="A2548" s="2" t="s">
        <v>6152</v>
      </c>
      <c r="B2548" s="2" t="s">
        <v>6153</v>
      </c>
      <c r="C2548" s="2" t="s">
        <v>68</v>
      </c>
      <c r="D2548" s="2" t="s">
        <v>18</v>
      </c>
      <c r="E2548" s="5" t="s">
        <v>408</v>
      </c>
      <c r="F2548" s="3" t="s">
        <v>409</v>
      </c>
      <c r="G2548" s="3" t="s">
        <v>90</v>
      </c>
      <c r="H2548" s="2" t="s">
        <v>22</v>
      </c>
      <c r="I2548" s="2" t="s">
        <v>6154</v>
      </c>
      <c r="J2548" s="3" t="str">
        <f>HYPERLINK("https://www.boe.es/gazeta/dias/1830/11/23/pdfs/GMD-1830-143.pdf#page=4","Abrir facsímil")</f>
        <v>Abrir facsímil</v>
      </c>
      <c r="K2548" s="3" t="s">
        <v>24</v>
      </c>
    </row>
    <row r="2549" spans="1:11" ht="42" customHeight="1">
      <c r="A2549" s="2" t="s">
        <v>6155</v>
      </c>
      <c r="B2549" s="2" t="s">
        <v>6156</v>
      </c>
      <c r="C2549" s="2" t="s">
        <v>17</v>
      </c>
      <c r="D2549" s="2" t="s">
        <v>18</v>
      </c>
      <c r="E2549" s="5" t="s">
        <v>514</v>
      </c>
      <c r="F2549" s="3" t="s">
        <v>515</v>
      </c>
      <c r="G2549" s="3" t="s">
        <v>311</v>
      </c>
      <c r="H2549" s="2" t="s">
        <v>22</v>
      </c>
      <c r="I2549" s="2" t="s">
        <v>6157</v>
      </c>
      <c r="J2549" s="3" t="str">
        <f>HYPERLINK("https://www.boe.es/gazeta/dias/1830/01/26/pdfs/GMD-1830-11.pdf#page=8","Abrir facsímil")</f>
        <v>Abrir facsímil</v>
      </c>
      <c r="K2549" s="3" t="s">
        <v>24</v>
      </c>
    </row>
    <row r="2550" spans="1:11" ht="42" customHeight="1">
      <c r="A2550" s="2" t="s">
        <v>6158</v>
      </c>
      <c r="B2550" s="2" t="s">
        <v>6159</v>
      </c>
      <c r="C2550" s="2" t="s">
        <v>27</v>
      </c>
      <c r="D2550" s="2" t="s">
        <v>18</v>
      </c>
      <c r="E2550" s="5" t="s">
        <v>375</v>
      </c>
      <c r="F2550" s="3" t="s">
        <v>376</v>
      </c>
      <c r="G2550" s="3" t="s">
        <v>90</v>
      </c>
      <c r="H2550" s="2" t="s">
        <v>31</v>
      </c>
      <c r="I2550" s="2" t="s">
        <v>6160</v>
      </c>
      <c r="J2550" s="3" t="str">
        <f>HYPERLINK("https://www.boe.es/gazeta/dias/1830/01/02/pdfs/GMD-1830-1.pdf#page=4","Abrir facsímil")</f>
        <v>Abrir facsímil</v>
      </c>
      <c r="K2550" s="3" t="s">
        <v>33</v>
      </c>
    </row>
    <row r="2551" spans="1:11" ht="42" customHeight="1">
      <c r="A2551" s="2" t="s">
        <v>6161</v>
      </c>
      <c r="B2551" s="2" t="s">
        <v>6162</v>
      </c>
      <c r="C2551" s="2" t="s">
        <v>36</v>
      </c>
      <c r="D2551" s="2" t="s">
        <v>37</v>
      </c>
      <c r="E2551" s="5" t="s">
        <v>149</v>
      </c>
      <c r="F2551" s="3" t="s">
        <v>150</v>
      </c>
      <c r="G2551" s="3" t="s">
        <v>90</v>
      </c>
      <c r="H2551" s="2" t="s">
        <v>22</v>
      </c>
      <c r="I2551" s="2" t="s">
        <v>6163</v>
      </c>
      <c r="J2551" s="3" t="str">
        <f>HYPERLINK("https://www.boe.es/gazeta/dias/1830/01/07/pdfs/GMD-1830-3.pdf#page=4","Abrir facsímil")</f>
        <v>Abrir facsímil</v>
      </c>
      <c r="K2551" s="3" t="s">
        <v>24</v>
      </c>
    </row>
    <row r="2552" spans="1:11" ht="42" customHeight="1">
      <c r="A2552" s="2" t="s">
        <v>6164</v>
      </c>
      <c r="B2552" s="2" t="s">
        <v>6165</v>
      </c>
      <c r="C2552" s="2" t="s">
        <v>27</v>
      </c>
      <c r="D2552" s="2" t="s">
        <v>18</v>
      </c>
      <c r="E2552" s="5" t="s">
        <v>474</v>
      </c>
      <c r="F2552" s="3" t="s">
        <v>475</v>
      </c>
      <c r="G2552" s="3" t="s">
        <v>21</v>
      </c>
      <c r="H2552" s="2" t="s">
        <v>22</v>
      </c>
      <c r="I2552" s="2" t="s">
        <v>6166</v>
      </c>
      <c r="J2552" s="3" t="str">
        <f>HYPERLINK("https://www.boe.es/gazeta/dias/1830/08/05/pdfs/GMD-1830-94.pdf#page=3","Abrir facsímil")</f>
        <v>Abrir facsímil</v>
      </c>
      <c r="K2552" s="3" t="s">
        <v>24</v>
      </c>
    </row>
    <row r="2553" spans="1:11" ht="42" customHeight="1">
      <c r="A2553" s="2" t="s">
        <v>6167</v>
      </c>
      <c r="B2553" s="2" t="s">
        <v>6168</v>
      </c>
      <c r="C2553" s="2" t="s">
        <v>27</v>
      </c>
      <c r="D2553" s="2" t="s">
        <v>18</v>
      </c>
      <c r="E2553" s="5" t="s">
        <v>939</v>
      </c>
      <c r="F2553" s="3" t="s">
        <v>940</v>
      </c>
      <c r="G2553" s="3" t="s">
        <v>21</v>
      </c>
      <c r="H2553" s="2" t="s">
        <v>22</v>
      </c>
      <c r="I2553" s="2" t="s">
        <v>6169</v>
      </c>
      <c r="J2553" s="3" t="str">
        <f>HYPERLINK("https://www.boe.es/gazeta/dias/1830/02/09/pdfs/GMD-1830-17.pdf#page=3","Abrir facsímil")</f>
        <v>Abrir facsímil</v>
      </c>
      <c r="K2553" s="3" t="s">
        <v>24</v>
      </c>
    </row>
    <row r="2554" spans="1:11" ht="42" customHeight="1">
      <c r="A2554" s="2" t="s">
        <v>6170</v>
      </c>
      <c r="B2554" s="2" t="s">
        <v>6171</v>
      </c>
      <c r="C2554" s="2" t="s">
        <v>36</v>
      </c>
      <c r="D2554" s="2" t="s">
        <v>37</v>
      </c>
      <c r="E2554" s="5" t="s">
        <v>612</v>
      </c>
      <c r="F2554" s="3" t="s">
        <v>613</v>
      </c>
      <c r="G2554" s="3" t="s">
        <v>52</v>
      </c>
      <c r="H2554" s="2" t="s">
        <v>22</v>
      </c>
      <c r="I2554" s="2" t="s">
        <v>6172</v>
      </c>
      <c r="J2554" s="3" t="str">
        <f>HYPERLINK("https://www.boe.es/gazeta/dias/1830/09/25/pdfs/GMD-1830-116.pdf#page=1","Abrir facsímil")</f>
        <v>Abrir facsímil</v>
      </c>
      <c r="K2554" s="3" t="s">
        <v>24</v>
      </c>
    </row>
    <row r="2555" spans="1:11" ht="42" customHeight="1">
      <c r="A2555" s="2" t="s">
        <v>6173</v>
      </c>
      <c r="B2555" s="2" t="s">
        <v>6174</v>
      </c>
      <c r="C2555" s="2" t="s">
        <v>43</v>
      </c>
      <c r="D2555" s="2" t="s">
        <v>44</v>
      </c>
      <c r="E2555" s="5" t="s">
        <v>211</v>
      </c>
      <c r="F2555" s="3" t="s">
        <v>212</v>
      </c>
      <c r="G2555" s="3" t="s">
        <v>90</v>
      </c>
      <c r="H2555" s="2" t="s">
        <v>22</v>
      </c>
      <c r="I2555" s="2" t="s">
        <v>6175</v>
      </c>
      <c r="J2555" s="3" t="str">
        <f>HYPERLINK("https://www.boe.es/gazeta/dias/1830/04/15/pdfs/GMD-1830-45.pdf#page=4","Abrir facsímil")</f>
        <v>Abrir facsímil</v>
      </c>
      <c r="K2555" s="3" t="s">
        <v>24</v>
      </c>
    </row>
    <row r="2556" spans="1:11" ht="42" customHeight="1">
      <c r="A2556" s="2" t="s">
        <v>6176</v>
      </c>
      <c r="B2556" s="2" t="s">
        <v>6177</v>
      </c>
      <c r="C2556" s="2" t="s">
        <v>17</v>
      </c>
      <c r="D2556" s="2" t="s">
        <v>18</v>
      </c>
      <c r="E2556" s="5" t="s">
        <v>185</v>
      </c>
      <c r="F2556" s="3" t="s">
        <v>186</v>
      </c>
      <c r="G2556" s="3" t="s">
        <v>206</v>
      </c>
      <c r="H2556" s="2" t="s">
        <v>22</v>
      </c>
      <c r="I2556" s="2" t="s">
        <v>6178</v>
      </c>
      <c r="J2556" s="3" t="str">
        <f>HYPERLINK("https://www.boe.es/gazeta/dias/1830/01/12/pdfs/GMD-1830-5.pdf#page=4","Abrir facsímil")</f>
        <v>Abrir facsímil</v>
      </c>
      <c r="K2556" s="3" t="s">
        <v>24</v>
      </c>
    </row>
    <row r="2557" spans="1:11" ht="42" customHeight="1">
      <c r="A2557" s="2" t="s">
        <v>6179</v>
      </c>
      <c r="B2557" s="2" t="s">
        <v>6179</v>
      </c>
      <c r="C2557" s="2" t="s">
        <v>109</v>
      </c>
      <c r="D2557" s="2" t="s">
        <v>18</v>
      </c>
      <c r="E2557" s="5" t="s">
        <v>436</v>
      </c>
      <c r="F2557" s="3" t="s">
        <v>437</v>
      </c>
      <c r="G2557" s="3" t="s">
        <v>21</v>
      </c>
      <c r="H2557" s="2" t="s">
        <v>22</v>
      </c>
      <c r="I2557" s="2" t="s">
        <v>6180</v>
      </c>
      <c r="J2557" s="3" t="str">
        <f>HYPERLINK("https://www.boe.es/gazeta/dias/1830/04/06/pdfs/GMD-1830-41.pdf#page=3","Abrir facsímil")</f>
        <v>Abrir facsímil</v>
      </c>
      <c r="K2557" s="3" t="s">
        <v>24</v>
      </c>
    </row>
    <row r="2558" spans="1:11" ht="42" customHeight="1">
      <c r="A2558" s="2" t="s">
        <v>6181</v>
      </c>
      <c r="B2558" s="2" t="s">
        <v>6182</v>
      </c>
      <c r="C2558" s="2" t="s">
        <v>36</v>
      </c>
      <c r="D2558" s="2" t="s">
        <v>37</v>
      </c>
      <c r="E2558" s="5" t="s">
        <v>246</v>
      </c>
      <c r="F2558" s="3" t="s">
        <v>247</v>
      </c>
      <c r="G2558" s="3" t="s">
        <v>21</v>
      </c>
      <c r="H2558" s="2" t="s">
        <v>22</v>
      </c>
      <c r="I2558" s="2" t="s">
        <v>6183</v>
      </c>
      <c r="J2558" s="3" t="str">
        <f>HYPERLINK("https://www.boe.es/gazeta/dias/1830/03/13/pdfs/GMD-1830-31.pdf#page=3","Abrir facsímil")</f>
        <v>Abrir facsímil</v>
      </c>
      <c r="K2558" s="3" t="s">
        <v>24</v>
      </c>
    </row>
    <row r="2559" spans="1:11" ht="42" customHeight="1">
      <c r="A2559" s="2" t="s">
        <v>6184</v>
      </c>
      <c r="B2559" s="2" t="s">
        <v>6185</v>
      </c>
      <c r="C2559" s="2" t="s">
        <v>84</v>
      </c>
      <c r="D2559" s="2" t="s">
        <v>18</v>
      </c>
      <c r="E2559" s="5" t="s">
        <v>624</v>
      </c>
      <c r="F2559" s="3" t="s">
        <v>625</v>
      </c>
      <c r="G2559" s="3" t="s">
        <v>90</v>
      </c>
      <c r="H2559" s="2" t="s">
        <v>31</v>
      </c>
      <c r="I2559" s="2" t="s">
        <v>6186</v>
      </c>
      <c r="J2559" s="3" t="str">
        <f>HYPERLINK("https://www.boe.es/gazeta/dias/1830/09/09/pdfs/GMD-1830-109.pdf#page=4","Abrir facsímil")</f>
        <v>Abrir facsímil</v>
      </c>
      <c r="K2559" s="3" t="s">
        <v>33</v>
      </c>
    </row>
    <row r="2560" spans="1:11" ht="42" customHeight="1">
      <c r="A2560" s="2" t="s">
        <v>6187</v>
      </c>
      <c r="B2560" s="2" t="s">
        <v>6188</v>
      </c>
      <c r="C2560" s="2" t="s">
        <v>43</v>
      </c>
      <c r="D2560" s="2" t="s">
        <v>44</v>
      </c>
      <c r="E2560" s="5" t="s">
        <v>50</v>
      </c>
      <c r="F2560" s="3" t="s">
        <v>51</v>
      </c>
      <c r="G2560" s="3" t="s">
        <v>21</v>
      </c>
      <c r="H2560" s="2" t="s">
        <v>31</v>
      </c>
      <c r="I2560" s="2" t="s">
        <v>6189</v>
      </c>
      <c r="J2560" s="3" t="str">
        <f>HYPERLINK("https://www.boe.es/gazeta/dias/1830/07/27/pdfs/GMD-1830-90.pdf#page=3","Abrir facsímil")</f>
        <v>Abrir facsímil</v>
      </c>
      <c r="K2560" s="3" t="s">
        <v>33</v>
      </c>
    </row>
    <row r="2561" spans="1:11" ht="42" customHeight="1">
      <c r="A2561" s="2" t="s">
        <v>6190</v>
      </c>
      <c r="B2561" s="2" t="s">
        <v>6190</v>
      </c>
      <c r="C2561" s="2" t="s">
        <v>36</v>
      </c>
      <c r="D2561" s="2" t="s">
        <v>37</v>
      </c>
      <c r="E2561" s="5" t="s">
        <v>566</v>
      </c>
      <c r="F2561" s="3" t="s">
        <v>567</v>
      </c>
      <c r="G2561" s="3" t="s">
        <v>21</v>
      </c>
      <c r="H2561" s="2" t="s">
        <v>22</v>
      </c>
      <c r="I2561" s="2" t="s">
        <v>6191</v>
      </c>
      <c r="J2561" s="3" t="str">
        <f>HYPERLINK("https://www.boe.es/gazeta/dias/1830/09/07/pdfs/GMD-1830-108.pdf#page=3","Abrir facsímil")</f>
        <v>Abrir facsímil</v>
      </c>
      <c r="K2561" s="3" t="s">
        <v>24</v>
      </c>
    </row>
    <row r="2562" spans="1:11" ht="42" customHeight="1">
      <c r="A2562" s="2" t="s">
        <v>6192</v>
      </c>
      <c r="B2562" s="2" t="s">
        <v>6192</v>
      </c>
      <c r="C2562" s="2" t="s">
        <v>36</v>
      </c>
      <c r="D2562" s="2" t="s">
        <v>37</v>
      </c>
      <c r="E2562" s="5" t="s">
        <v>246</v>
      </c>
      <c r="F2562" s="3" t="s">
        <v>247</v>
      </c>
      <c r="G2562" s="3" t="s">
        <v>21</v>
      </c>
      <c r="H2562" s="2" t="s">
        <v>22</v>
      </c>
      <c r="I2562" s="2" t="s">
        <v>6193</v>
      </c>
      <c r="J2562" s="3" t="str">
        <f>HYPERLINK("https://www.boe.es/gazeta/dias/1830/03/13/pdfs/GMD-1830-31.pdf#page=3","Abrir facsímil")</f>
        <v>Abrir facsímil</v>
      </c>
      <c r="K2562" s="3" t="s">
        <v>24</v>
      </c>
    </row>
    <row r="2563" spans="1:11" ht="42" customHeight="1">
      <c r="A2563" s="2" t="s">
        <v>6194</v>
      </c>
      <c r="B2563" s="2" t="s">
        <v>6195</v>
      </c>
      <c r="C2563" s="2" t="s">
        <v>17</v>
      </c>
      <c r="D2563" s="2" t="s">
        <v>18</v>
      </c>
      <c r="E2563" s="5" t="s">
        <v>772</v>
      </c>
      <c r="F2563" s="3" t="s">
        <v>773</v>
      </c>
      <c r="G2563" s="3" t="s">
        <v>90</v>
      </c>
      <c r="H2563" s="2" t="s">
        <v>22</v>
      </c>
      <c r="I2563" s="2" t="s">
        <v>6196</v>
      </c>
      <c r="J2563" s="3" t="str">
        <f>HYPERLINK("https://www.boe.es/gazeta/dias/1830/12/25/pdfs/GMD-1830-157.pdf#page=4","Abrir facsímil")</f>
        <v>Abrir facsímil</v>
      </c>
      <c r="K2563" s="3" t="s">
        <v>24</v>
      </c>
    </row>
    <row r="2564" spans="1:11" ht="42" customHeight="1">
      <c r="A2564" s="2" t="s">
        <v>6197</v>
      </c>
      <c r="B2564" s="2" t="s">
        <v>6197</v>
      </c>
      <c r="C2564" s="2" t="s">
        <v>43</v>
      </c>
      <c r="D2564" s="2" t="s">
        <v>44</v>
      </c>
      <c r="E2564" s="5" t="s">
        <v>343</v>
      </c>
      <c r="F2564" s="3" t="s">
        <v>344</v>
      </c>
      <c r="G2564" s="3" t="s">
        <v>90</v>
      </c>
      <c r="H2564" s="2" t="s">
        <v>22</v>
      </c>
      <c r="I2564" s="2" t="s">
        <v>6198</v>
      </c>
      <c r="J2564" s="3" t="str">
        <f>HYPERLINK("https://www.boe.es/gazeta/dias/1830/07/20/pdfs/GMD-1830-87.pdf#page=4","Abrir facsímil")</f>
        <v>Abrir facsímil</v>
      </c>
      <c r="K2564" s="3" t="s">
        <v>24</v>
      </c>
    </row>
    <row r="2565" spans="1:11" ht="42" customHeight="1">
      <c r="A2565" s="2" t="s">
        <v>6199</v>
      </c>
      <c r="B2565" s="2" t="s">
        <v>6200</v>
      </c>
      <c r="C2565" s="2" t="s">
        <v>36</v>
      </c>
      <c r="D2565" s="2" t="s">
        <v>37</v>
      </c>
      <c r="E2565" s="5" t="s">
        <v>594</v>
      </c>
      <c r="F2565" s="3" t="s">
        <v>595</v>
      </c>
      <c r="G2565" s="3" t="s">
        <v>52</v>
      </c>
      <c r="H2565" s="2" t="s">
        <v>22</v>
      </c>
      <c r="I2565" s="2" t="s">
        <v>6201</v>
      </c>
      <c r="J2565" s="3" t="str">
        <f>HYPERLINK("https://www.boe.es/gazeta/dias/1830/10/28/pdfs/GMD-1830-130.pdf#page=1","Abrir facsímil")</f>
        <v>Abrir facsímil</v>
      </c>
      <c r="K2565" s="3" t="s">
        <v>24</v>
      </c>
    </row>
    <row r="2566" spans="1:11" ht="42" customHeight="1">
      <c r="A2566" s="2" t="s">
        <v>6202</v>
      </c>
      <c r="B2566" s="2" t="s">
        <v>6203</v>
      </c>
      <c r="C2566" s="2" t="s">
        <v>36</v>
      </c>
      <c r="D2566" s="2" t="s">
        <v>37</v>
      </c>
      <c r="E2566" s="5" t="s">
        <v>1009</v>
      </c>
      <c r="F2566" s="3" t="s">
        <v>1010</v>
      </c>
      <c r="G2566" s="3" t="s">
        <v>30</v>
      </c>
      <c r="H2566" s="2" t="s">
        <v>22</v>
      </c>
      <c r="I2566" s="2" t="s">
        <v>6204</v>
      </c>
      <c r="J2566" s="3" t="str">
        <f>HYPERLINK("https://www.boe.es/gazeta/dias/1830/03/30/pdfs/GMD-1830-38.pdf#page=2","Abrir facsímil")</f>
        <v>Abrir facsímil</v>
      </c>
      <c r="K2566" s="3" t="s">
        <v>24</v>
      </c>
    </row>
    <row r="2567" spans="1:11" ht="42" customHeight="1">
      <c r="A2567" s="2" t="s">
        <v>6205</v>
      </c>
      <c r="B2567" s="2" t="s">
        <v>6205</v>
      </c>
      <c r="C2567" s="2" t="s">
        <v>36</v>
      </c>
      <c r="D2567" s="2" t="s">
        <v>37</v>
      </c>
      <c r="E2567" s="5" t="s">
        <v>502</v>
      </c>
      <c r="F2567" s="3" t="s">
        <v>503</v>
      </c>
      <c r="G2567" s="3" t="s">
        <v>2422</v>
      </c>
      <c r="H2567" s="2" t="s">
        <v>22</v>
      </c>
      <c r="I2567" s="2" t="s">
        <v>6206</v>
      </c>
      <c r="J2567" s="3" t="str">
        <f>HYPERLINK("https://www.boe.es/gazeta/dias/1830/09/18/pdfs/GMD-1830-113.pdf#page=4","Abrir facsímil")</f>
        <v>Abrir facsímil</v>
      </c>
      <c r="K2567" s="3" t="s">
        <v>24</v>
      </c>
    </row>
    <row r="2568" spans="1:11" ht="42" customHeight="1">
      <c r="A2568" s="2" t="s">
        <v>6207</v>
      </c>
      <c r="B2568" s="2" t="s">
        <v>6207</v>
      </c>
      <c r="C2568" s="2" t="s">
        <v>17</v>
      </c>
      <c r="D2568" s="2" t="s">
        <v>18</v>
      </c>
      <c r="E2568" s="5" t="s">
        <v>305</v>
      </c>
      <c r="F2568" s="3" t="s">
        <v>306</v>
      </c>
      <c r="G2568" s="3" t="s">
        <v>90</v>
      </c>
      <c r="H2568" s="2" t="s">
        <v>22</v>
      </c>
      <c r="I2568" s="2" t="s">
        <v>6208</v>
      </c>
      <c r="J2568" s="3" t="str">
        <f>HYPERLINK("https://www.boe.es/gazeta/dias/1830/04/24/pdfs/GMD-1830-49.pdf#page=4","Abrir facsímil")</f>
        <v>Abrir facsímil</v>
      </c>
      <c r="K2568" s="3" t="s">
        <v>24</v>
      </c>
    </row>
    <row r="2569" spans="1:11" ht="42" customHeight="1">
      <c r="A2569" s="2" t="s">
        <v>6209</v>
      </c>
      <c r="B2569" s="2" t="s">
        <v>6209</v>
      </c>
      <c r="C2569" s="2" t="s">
        <v>43</v>
      </c>
      <c r="D2569" s="2" t="s">
        <v>44</v>
      </c>
      <c r="E2569" s="5" t="s">
        <v>276</v>
      </c>
      <c r="F2569" s="3" t="s">
        <v>277</v>
      </c>
      <c r="G2569" s="3" t="s">
        <v>90</v>
      </c>
      <c r="H2569" s="2" t="s">
        <v>22</v>
      </c>
      <c r="I2569" s="2" t="s">
        <v>6210</v>
      </c>
      <c r="J2569" s="3" t="str">
        <f>HYPERLINK("https://www.boe.es/gazeta/dias/1830/06/05/pdfs/GMD-1830-68.pdf#page=4","Abrir facsímil")</f>
        <v>Abrir facsímil</v>
      </c>
      <c r="K2569" s="3" t="s">
        <v>24</v>
      </c>
    </row>
    <row r="2570" spans="1:11" ht="42" customHeight="1">
      <c r="A2570" s="2" t="s">
        <v>6207</v>
      </c>
      <c r="B2570" s="2" t="s">
        <v>6207</v>
      </c>
      <c r="C2570" s="2" t="s">
        <v>36</v>
      </c>
      <c r="D2570" s="2" t="s">
        <v>37</v>
      </c>
      <c r="E2570" s="5" t="s">
        <v>1149</v>
      </c>
      <c r="F2570" s="3" t="s">
        <v>1150</v>
      </c>
      <c r="G2570" s="3" t="s">
        <v>90</v>
      </c>
      <c r="H2570" s="2" t="s">
        <v>22</v>
      </c>
      <c r="I2570" s="2" t="s">
        <v>6211</v>
      </c>
      <c r="J2570" s="3" t="str">
        <f>HYPERLINK("https://www.boe.es/gazeta/dias/1830/07/31/pdfs/GMD-1830-92.pdf#page=4","Abrir facsímil")</f>
        <v>Abrir facsímil</v>
      </c>
      <c r="K2570" s="3" t="s">
        <v>24</v>
      </c>
    </row>
    <row r="2571" spans="1:11" ht="42" customHeight="1">
      <c r="A2571" s="2" t="s">
        <v>6212</v>
      </c>
      <c r="B2571" s="2" t="s">
        <v>6213</v>
      </c>
      <c r="C2571" s="2" t="s">
        <v>43</v>
      </c>
      <c r="D2571" s="2" t="s">
        <v>44</v>
      </c>
      <c r="E2571" s="5" t="s">
        <v>88</v>
      </c>
      <c r="F2571" s="3" t="s">
        <v>89</v>
      </c>
      <c r="G2571" s="3" t="s">
        <v>929</v>
      </c>
      <c r="H2571" s="2" t="s">
        <v>22</v>
      </c>
      <c r="I2571" s="2" t="s">
        <v>6214</v>
      </c>
      <c r="J2571" s="3" t="str">
        <f>HYPERLINK("https://www.boe.es/gazeta/dias/1830/04/01/pdfs/GMD-1830-39.pdf#page=6","Abrir facsímil")</f>
        <v>Abrir facsímil</v>
      </c>
      <c r="K2571" s="3" t="s">
        <v>24</v>
      </c>
    </row>
    <row r="2572" spans="1:11" ht="42" customHeight="1">
      <c r="A2572" s="2" t="s">
        <v>6215</v>
      </c>
      <c r="B2572" s="2" t="s">
        <v>6215</v>
      </c>
      <c r="C2572" s="2" t="s">
        <v>43</v>
      </c>
      <c r="D2572" s="2" t="s">
        <v>44</v>
      </c>
      <c r="E2572" s="5" t="s">
        <v>566</v>
      </c>
      <c r="F2572" s="3" t="s">
        <v>567</v>
      </c>
      <c r="G2572" s="3" t="s">
        <v>90</v>
      </c>
      <c r="H2572" s="2" t="s">
        <v>22</v>
      </c>
      <c r="I2572" s="2" t="s">
        <v>6216</v>
      </c>
      <c r="J2572" s="3" t="str">
        <f>HYPERLINK("https://www.boe.es/gazeta/dias/1830/09/07/pdfs/GMD-1830-108.pdf#page=4","Abrir facsímil")</f>
        <v>Abrir facsímil</v>
      </c>
      <c r="K2572" s="3" t="s">
        <v>24</v>
      </c>
    </row>
    <row r="2573" spans="1:11" ht="42" customHeight="1">
      <c r="A2573" s="2" t="s">
        <v>6217</v>
      </c>
      <c r="B2573" s="2" t="s">
        <v>6218</v>
      </c>
      <c r="C2573" s="2" t="s">
        <v>43</v>
      </c>
      <c r="D2573" s="2" t="s">
        <v>44</v>
      </c>
      <c r="E2573" s="5" t="s">
        <v>45</v>
      </c>
      <c r="F2573" s="3" t="s">
        <v>46</v>
      </c>
      <c r="G2573" s="3" t="s">
        <v>30</v>
      </c>
      <c r="H2573" s="2" t="s">
        <v>22</v>
      </c>
      <c r="I2573" s="2" t="s">
        <v>6219</v>
      </c>
      <c r="J2573" s="3" t="str">
        <f>HYPERLINK("https://www.boe.es/gazeta/dias/1830/01/05/pdfs/GMD-1830-2.pdf#page=2","Abrir facsímil")</f>
        <v>Abrir facsímil</v>
      </c>
      <c r="K2573" s="3" t="s">
        <v>24</v>
      </c>
    </row>
    <row r="2574" spans="1:11" ht="42" customHeight="1">
      <c r="A2574" s="2" t="s">
        <v>6220</v>
      </c>
      <c r="B2574" s="2" t="s">
        <v>6220</v>
      </c>
      <c r="C2574" s="2" t="s">
        <v>36</v>
      </c>
      <c r="D2574" s="2" t="s">
        <v>37</v>
      </c>
      <c r="E2574" s="5" t="s">
        <v>733</v>
      </c>
      <c r="F2574" s="3" t="s">
        <v>734</v>
      </c>
      <c r="G2574" s="3" t="s">
        <v>52</v>
      </c>
      <c r="H2574" s="2" t="s">
        <v>22</v>
      </c>
      <c r="I2574" s="2" t="s">
        <v>6221</v>
      </c>
      <c r="J2574" s="3" t="str">
        <f>HYPERLINK("https://www.boe.es/gazeta/dias/1830/10/30/pdfs/GMD-1830-131.pdf#page=1","Abrir facsímil")</f>
        <v>Abrir facsímil</v>
      </c>
      <c r="K2574" s="3" t="s">
        <v>24</v>
      </c>
    </row>
    <row r="2575" spans="1:11" ht="42" customHeight="1">
      <c r="A2575" s="2" t="s">
        <v>6222</v>
      </c>
      <c r="B2575" s="2" t="s">
        <v>6223</v>
      </c>
      <c r="C2575" s="2" t="s">
        <v>36</v>
      </c>
      <c r="D2575" s="2" t="s">
        <v>37</v>
      </c>
      <c r="E2575" s="5" t="s">
        <v>28</v>
      </c>
      <c r="F2575" s="3" t="s">
        <v>29</v>
      </c>
      <c r="G2575" s="3" t="s">
        <v>90</v>
      </c>
      <c r="H2575" s="2" t="s">
        <v>22</v>
      </c>
      <c r="I2575" s="2" t="s">
        <v>6224</v>
      </c>
      <c r="J2575" s="3" t="str">
        <f>HYPERLINK("https://www.boe.es/gazeta/dias/1830/12/28/pdfs/GMD-1830-158.pdf#page=4","Abrir facsímil")</f>
        <v>Abrir facsímil</v>
      </c>
      <c r="K2575" s="3" t="s">
        <v>24</v>
      </c>
    </row>
    <row r="2576" spans="1:11" ht="42" customHeight="1"/>
    <row r="2577" ht="42" customHeight="1"/>
    <row r="2578" ht="42" customHeight="1"/>
    <row r="2579" ht="42" customHeight="1"/>
    <row r="2580" ht="42" customHeight="1"/>
    <row r="2581" ht="42" customHeight="1"/>
    <row r="2582" ht="42" customHeight="1"/>
    <row r="2583" ht="42" customHeight="1"/>
    <row r="2584" ht="42" customHeight="1"/>
    <row r="2585" ht="42" customHeight="1"/>
    <row r="2586" ht="42" customHeight="1"/>
    <row r="2587" ht="42" customHeight="1"/>
    <row r="2588" ht="42" customHeight="1"/>
    <row r="2589" ht="42" customHeight="1"/>
    <row r="2590" ht="42" customHeight="1"/>
    <row r="2591" ht="42" customHeight="1"/>
    <row r="2592" ht="42" customHeight="1"/>
    <row r="2593" ht="42" customHeight="1"/>
    <row r="2594" ht="42" customHeight="1"/>
    <row r="2595" ht="42" customHeight="1"/>
    <row r="2596" ht="42" customHeight="1"/>
    <row r="2597" ht="42" customHeight="1"/>
    <row r="2598" ht="42" customHeight="1"/>
    <row r="2599" ht="42" customHeight="1"/>
    <row r="2600" ht="42" customHeight="1"/>
    <row r="2601" ht="42" customHeight="1"/>
    <row r="2602" ht="42" customHeight="1"/>
    <row r="2603" ht="42" customHeight="1"/>
    <row r="2604" ht="42" customHeight="1"/>
    <row r="2605" ht="42" customHeight="1"/>
    <row r="2606" ht="42" customHeight="1"/>
    <row r="2607" ht="42" customHeight="1"/>
    <row r="2608" ht="42" customHeight="1"/>
    <row r="2609" ht="42" customHeight="1"/>
    <row r="2610" ht="42" customHeight="1"/>
    <row r="2611" ht="42" customHeight="1"/>
    <row r="2612" ht="42" customHeight="1"/>
    <row r="2613" ht="42" customHeight="1"/>
    <row r="2614" ht="42" customHeight="1"/>
    <row r="2615" ht="42" customHeight="1"/>
    <row r="2616" ht="42" customHeight="1"/>
    <row r="2617" ht="42" customHeight="1"/>
    <row r="2618" ht="42" customHeight="1"/>
    <row r="2619" ht="42" customHeight="1"/>
    <row r="2620" ht="42" customHeight="1"/>
    <row r="2621" ht="42" customHeight="1"/>
    <row r="2622" ht="42" customHeight="1"/>
    <row r="2623" ht="42" customHeight="1"/>
    <row r="2624" ht="42" customHeight="1"/>
    <row r="2625" ht="42" customHeight="1"/>
    <row r="2626" ht="42" customHeight="1"/>
    <row r="2627" ht="42" customHeight="1"/>
    <row r="2628" ht="42" customHeight="1"/>
    <row r="2629" ht="42" customHeight="1"/>
    <row r="2630" ht="42" customHeight="1"/>
    <row r="2631" ht="42" customHeight="1"/>
    <row r="2632" ht="42" customHeight="1"/>
    <row r="2633" ht="42" customHeight="1"/>
    <row r="2634" ht="42" customHeight="1"/>
    <row r="2635" ht="42" customHeight="1"/>
    <row r="2636" ht="42" customHeight="1"/>
    <row r="2637" ht="42" customHeight="1"/>
    <row r="2638" ht="42" customHeight="1"/>
    <row r="2639" ht="42" customHeight="1"/>
    <row r="2640" ht="42" customHeight="1"/>
    <row r="2641" ht="42" customHeight="1"/>
    <row r="2642" ht="42" customHeight="1"/>
    <row r="2643" ht="42" customHeight="1"/>
    <row r="2644" ht="42" customHeight="1"/>
    <row r="2645" ht="42" customHeight="1"/>
    <row r="2646" ht="42" customHeight="1"/>
    <row r="2647" ht="42" customHeight="1"/>
    <row r="2648" ht="42" customHeight="1"/>
    <row r="2649" ht="42" customHeight="1"/>
    <row r="2650" ht="42" customHeight="1"/>
    <row r="2651" ht="42" customHeight="1"/>
    <row r="2652" ht="42" customHeight="1"/>
    <row r="2653" ht="42" customHeight="1"/>
    <row r="2654" ht="42" customHeight="1"/>
    <row r="2655" ht="42" customHeight="1"/>
    <row r="2656" ht="42" customHeight="1"/>
    <row r="2657" ht="42" customHeight="1"/>
    <row r="2658" ht="42" customHeight="1"/>
    <row r="2659" ht="42" customHeight="1"/>
    <row r="2660" ht="42" customHeight="1"/>
    <row r="2661" ht="42" customHeight="1"/>
    <row r="2662" ht="42" customHeight="1"/>
    <row r="2663" ht="42" customHeight="1"/>
    <row r="2664" ht="42" customHeight="1"/>
    <row r="2665" ht="42" customHeight="1"/>
    <row r="2666" ht="42" customHeight="1"/>
    <row r="2667" ht="42" customHeight="1"/>
    <row r="2668" ht="42" customHeight="1"/>
    <row r="2669" ht="42" customHeight="1"/>
    <row r="2670" ht="42" customHeight="1"/>
    <row r="2671" ht="42" customHeight="1"/>
    <row r="2672" ht="42" customHeight="1"/>
    <row r="2673" ht="42" customHeight="1"/>
    <row r="2674" ht="42" customHeight="1"/>
    <row r="2675" ht="42" customHeight="1"/>
    <row r="2676" ht="42" customHeight="1"/>
    <row r="2677" ht="42" customHeight="1"/>
    <row r="2678" ht="42" customHeight="1"/>
    <row r="2679" ht="42" customHeight="1"/>
    <row r="2680" ht="42" customHeight="1"/>
    <row r="2681" ht="42" customHeight="1"/>
    <row r="2682" ht="42" customHeight="1"/>
    <row r="2683" ht="42" customHeight="1"/>
    <row r="2684" ht="42" customHeight="1"/>
    <row r="2685" ht="42" customHeight="1"/>
    <row r="2686" ht="42" customHeight="1"/>
    <row r="2687" ht="42" customHeight="1"/>
    <row r="2688" ht="42" customHeight="1"/>
    <row r="2689" ht="42" customHeight="1"/>
    <row r="2690" ht="42" customHeight="1"/>
    <row r="2691" ht="42" customHeight="1"/>
    <row r="2692" ht="42" customHeight="1"/>
    <row r="2693" ht="42" customHeight="1"/>
    <row r="2694" ht="42" customHeight="1"/>
    <row r="2695" ht="42" customHeight="1"/>
    <row r="2696" ht="42" customHeight="1"/>
    <row r="2697" ht="42" customHeight="1"/>
    <row r="2698" ht="42" customHeight="1"/>
    <row r="2699" ht="42" customHeight="1"/>
    <row r="2700" ht="42" customHeight="1"/>
    <row r="2701" ht="42" customHeight="1"/>
    <row r="2702" ht="42" customHeight="1"/>
    <row r="2703" ht="42" customHeight="1"/>
    <row r="2704" ht="42" customHeight="1"/>
    <row r="2705" ht="42" customHeight="1"/>
    <row r="2706" ht="42" customHeight="1"/>
    <row r="2707" ht="42" customHeight="1"/>
    <row r="2708" ht="42" customHeight="1"/>
    <row r="2709" ht="42" customHeight="1"/>
    <row r="2710" ht="42" customHeight="1"/>
    <row r="2711" ht="42" customHeight="1"/>
    <row r="2712" ht="42" customHeight="1"/>
    <row r="2713" ht="42" customHeight="1"/>
    <row r="2714" ht="42" customHeight="1"/>
    <row r="2715" ht="42" customHeight="1"/>
    <row r="2716" ht="42" customHeight="1"/>
    <row r="2717" ht="42" customHeight="1"/>
    <row r="2718" ht="42" customHeight="1"/>
    <row r="2719" ht="42" customHeight="1"/>
    <row r="2720" ht="42" customHeight="1"/>
    <row r="2721" ht="42" customHeight="1"/>
    <row r="2722" ht="42" customHeight="1"/>
    <row r="2723" ht="42" customHeight="1"/>
    <row r="2724" ht="42" customHeight="1"/>
    <row r="2725" ht="42" customHeight="1"/>
    <row r="2726" ht="42" customHeight="1"/>
    <row r="2727" ht="42" customHeight="1"/>
    <row r="2728" ht="42" customHeight="1"/>
    <row r="2729" ht="42" customHeight="1"/>
    <row r="2730" ht="42" customHeight="1"/>
    <row r="2731" ht="42" customHeight="1"/>
    <row r="2732" ht="42" customHeight="1"/>
    <row r="2733" ht="42" customHeight="1"/>
    <row r="2734" ht="42" customHeight="1"/>
    <row r="2735" ht="42" customHeight="1"/>
    <row r="2736" ht="42" customHeight="1"/>
    <row r="2737" ht="42" customHeight="1"/>
    <row r="2738" ht="42" customHeight="1"/>
    <row r="2739" ht="42" customHeight="1"/>
    <row r="2740" ht="42" customHeight="1"/>
    <row r="2741" ht="42" customHeight="1"/>
    <row r="2742" ht="42" customHeight="1"/>
    <row r="2743" ht="42" customHeight="1"/>
    <row r="2744" ht="42" customHeight="1"/>
    <row r="2745" ht="42" customHeight="1"/>
    <row r="2746" ht="42" customHeight="1"/>
    <row r="2747" ht="42" customHeight="1"/>
    <row r="2748" ht="42" customHeight="1"/>
    <row r="2749" ht="42" customHeight="1"/>
    <row r="2750" ht="42" customHeight="1"/>
    <row r="2751" ht="42" customHeight="1"/>
    <row r="2752" ht="42" customHeight="1"/>
    <row r="2753" ht="42" customHeight="1"/>
    <row r="2754" ht="42" customHeight="1"/>
    <row r="2755" ht="42" customHeight="1"/>
    <row r="2756" ht="42" customHeight="1"/>
    <row r="2757" ht="42" customHeight="1"/>
    <row r="2758" ht="42" customHeight="1"/>
    <row r="2759" ht="42" customHeight="1"/>
    <row r="2760" ht="42" customHeight="1"/>
    <row r="2761" ht="42" customHeight="1"/>
    <row r="2762" ht="42" customHeight="1"/>
    <row r="2763" ht="42" customHeight="1"/>
    <row r="2764" ht="42" customHeight="1"/>
    <row r="2765" ht="42" customHeight="1"/>
    <row r="2766" ht="42" customHeight="1"/>
    <row r="2767" ht="42" customHeight="1"/>
    <row r="2768" ht="42" customHeight="1"/>
    <row r="2769" ht="42" customHeight="1"/>
    <row r="2770" ht="42" customHeight="1"/>
    <row r="2771" ht="42" customHeight="1"/>
    <row r="2772" ht="42" customHeight="1"/>
    <row r="2773" ht="42" customHeight="1"/>
    <row r="2774" ht="42" customHeight="1"/>
    <row r="2775" ht="42" customHeight="1"/>
    <row r="2776" ht="42" customHeight="1"/>
    <row r="2777" ht="42" customHeight="1"/>
    <row r="2778" ht="42" customHeight="1"/>
    <row r="2779" ht="42" customHeight="1"/>
    <row r="2780" ht="42" customHeight="1"/>
    <row r="2781" ht="42" customHeight="1"/>
    <row r="2782" ht="42" customHeight="1"/>
    <row r="2783" ht="42" customHeight="1"/>
    <row r="2784" ht="42" customHeight="1"/>
    <row r="2785" ht="42" customHeight="1"/>
    <row r="2786" ht="42" customHeight="1"/>
    <row r="2787" ht="42" customHeight="1"/>
    <row r="2788" ht="42" customHeight="1"/>
    <row r="2789" ht="42" customHeight="1"/>
    <row r="2790" ht="42" customHeight="1"/>
    <row r="2791" ht="42" customHeight="1"/>
    <row r="2792" ht="42" customHeight="1"/>
    <row r="2793" ht="42" customHeight="1"/>
    <row r="2794" ht="42" customHeight="1"/>
    <row r="2795" ht="42" customHeight="1"/>
    <row r="2796" ht="42" customHeight="1"/>
    <row r="2797" ht="42" customHeight="1"/>
    <row r="2798" ht="42" customHeight="1"/>
    <row r="2799" ht="42" customHeight="1"/>
    <row r="2800" ht="42" customHeight="1"/>
    <row r="2801" ht="42" customHeight="1"/>
    <row r="2802" ht="42" customHeight="1"/>
    <row r="2803" ht="42" customHeight="1"/>
    <row r="2804" ht="42" customHeight="1"/>
    <row r="2805" ht="42" customHeight="1"/>
    <row r="2806" ht="42" customHeight="1"/>
    <row r="2807" ht="42" customHeight="1"/>
    <row r="2808" ht="42" customHeight="1"/>
    <row r="2809" ht="42" customHeight="1"/>
    <row r="2810" ht="42" customHeight="1"/>
    <row r="2811" ht="42" customHeight="1"/>
    <row r="2812" ht="42" customHeight="1"/>
    <row r="2813" ht="42" customHeight="1"/>
    <row r="2814" ht="42" customHeight="1"/>
    <row r="2815" ht="42" customHeight="1"/>
    <row r="2816" ht="42" customHeight="1"/>
    <row r="2817" ht="42" customHeight="1"/>
    <row r="2818" ht="42" customHeight="1"/>
    <row r="2819" ht="42" customHeight="1"/>
    <row r="2820" ht="42" customHeight="1"/>
    <row r="2821" ht="42" customHeight="1"/>
    <row r="2822" ht="42" customHeight="1"/>
    <row r="2823" ht="42" customHeight="1"/>
    <row r="2824" ht="42" customHeight="1"/>
    <row r="2825" ht="42" customHeight="1"/>
    <row r="2826" ht="42" customHeight="1"/>
    <row r="2827" ht="42" customHeight="1"/>
    <row r="2828" ht="42" customHeight="1"/>
    <row r="2829" ht="42" customHeight="1"/>
    <row r="2830" ht="42" customHeight="1"/>
    <row r="2831" ht="42" customHeight="1"/>
    <row r="2832" ht="42" customHeight="1"/>
    <row r="2833" ht="42" customHeight="1"/>
    <row r="2834" ht="42" customHeight="1"/>
    <row r="2835" ht="42" customHeight="1"/>
    <row r="2836" ht="42" customHeight="1"/>
    <row r="2837" ht="42" customHeight="1"/>
    <row r="2838" ht="42" customHeight="1"/>
    <row r="2839" ht="42" customHeight="1"/>
    <row r="2840" ht="42" customHeight="1"/>
    <row r="2841" ht="42" customHeight="1"/>
    <row r="2842" ht="42" customHeight="1"/>
    <row r="2843" ht="42" customHeight="1"/>
    <row r="2844" ht="42" customHeight="1"/>
    <row r="2845" ht="42" customHeight="1"/>
    <row r="2846" ht="42" customHeight="1"/>
    <row r="2847" ht="42" customHeight="1"/>
    <row r="2848" ht="42" customHeight="1"/>
    <row r="2849" ht="42" customHeight="1"/>
    <row r="2850" ht="42" customHeight="1"/>
    <row r="2851" ht="42" customHeight="1"/>
    <row r="2852" ht="42" customHeight="1"/>
    <row r="2853" ht="42" customHeight="1"/>
    <row r="2854" ht="42" customHeight="1"/>
    <row r="2855" ht="42" customHeight="1"/>
    <row r="2856" ht="42" customHeight="1"/>
    <row r="2857" ht="42" customHeight="1"/>
    <row r="2858" ht="42" customHeight="1"/>
    <row r="2859" ht="42" customHeight="1"/>
    <row r="2860" ht="42" customHeight="1"/>
    <row r="2861" ht="42" customHeight="1"/>
    <row r="2862" ht="42" customHeight="1"/>
    <row r="2863" ht="42" customHeight="1"/>
    <row r="2864" ht="42" customHeight="1"/>
    <row r="2865" ht="42" customHeight="1"/>
    <row r="2866" ht="42" customHeight="1"/>
    <row r="2867" ht="42" customHeight="1"/>
    <row r="2868" ht="42" customHeight="1"/>
    <row r="2869" ht="42" customHeight="1"/>
    <row r="2870" ht="42" customHeight="1"/>
    <row r="2871" ht="42" customHeight="1"/>
    <row r="2872" ht="42" customHeight="1"/>
    <row r="2873" ht="42" customHeight="1"/>
    <row r="2874" ht="42" customHeight="1"/>
    <row r="2875" ht="42" customHeight="1"/>
    <row r="2876" ht="42" customHeight="1"/>
    <row r="2877" ht="42" customHeight="1"/>
    <row r="2878" ht="42" customHeight="1"/>
    <row r="2879" ht="42" customHeight="1"/>
    <row r="2880" ht="42" customHeight="1"/>
    <row r="2881" ht="42" customHeight="1"/>
    <row r="2882" ht="42" customHeight="1"/>
    <row r="2883" ht="42" customHeight="1"/>
    <row r="2884" ht="42" customHeight="1"/>
    <row r="2885" ht="42" customHeight="1"/>
    <row r="2886" ht="42" customHeight="1"/>
    <row r="2887" ht="42" customHeight="1"/>
    <row r="2888" ht="42" customHeight="1"/>
    <row r="2889" ht="42" customHeight="1"/>
    <row r="2890" ht="42" customHeight="1"/>
    <row r="2891" ht="42" customHeight="1"/>
    <row r="2892" ht="42" customHeight="1"/>
    <row r="2893" ht="42" customHeight="1"/>
    <row r="2894" ht="42" customHeight="1"/>
    <row r="2895" ht="42" customHeight="1"/>
    <row r="2896" ht="42" customHeight="1"/>
    <row r="2897" ht="42" customHeight="1"/>
    <row r="2898" ht="42" customHeight="1"/>
    <row r="2899" ht="42" customHeight="1"/>
    <row r="2900" ht="42" customHeight="1"/>
    <row r="2901" ht="42" customHeight="1"/>
    <row r="2902" ht="42" customHeight="1"/>
    <row r="2903" ht="42" customHeight="1"/>
    <row r="2904" ht="42" customHeight="1"/>
    <row r="2905" ht="42" customHeight="1"/>
    <row r="2906" ht="42" customHeight="1"/>
    <row r="2907" ht="42" customHeight="1"/>
    <row r="2908" ht="42" customHeight="1"/>
    <row r="2909" ht="42" customHeight="1"/>
    <row r="2910" ht="42" customHeight="1"/>
    <row r="2911" ht="42" customHeight="1"/>
    <row r="2912" ht="42" customHeight="1"/>
    <row r="2913" ht="42" customHeight="1"/>
    <row r="2914" ht="42" customHeight="1"/>
    <row r="2915" ht="42" customHeight="1"/>
    <row r="2916" ht="42" customHeight="1"/>
    <row r="2917" ht="42" customHeight="1"/>
    <row r="2918" ht="42" customHeight="1"/>
    <row r="2919" ht="42" customHeight="1"/>
    <row r="2920" ht="42" customHeight="1"/>
    <row r="2921" ht="42" customHeight="1"/>
    <row r="2922" ht="42" customHeight="1"/>
    <row r="2923" ht="42" customHeight="1"/>
    <row r="2924" ht="42" customHeight="1"/>
    <row r="2925" ht="42" customHeight="1"/>
    <row r="2926" ht="42" customHeight="1"/>
    <row r="2927" ht="42" customHeight="1"/>
    <row r="2928" ht="42" customHeight="1"/>
    <row r="2929" ht="42" customHeight="1"/>
    <row r="2930" ht="42" customHeight="1"/>
    <row r="2931" ht="42" customHeight="1"/>
    <row r="2932" ht="42" customHeight="1"/>
    <row r="2933" ht="42" customHeight="1"/>
    <row r="2934" ht="42" customHeight="1"/>
    <row r="2935" ht="42" customHeight="1"/>
    <row r="2936" ht="42" customHeight="1"/>
    <row r="2937" ht="42" customHeight="1"/>
    <row r="2938" ht="42" customHeight="1"/>
    <row r="2939" ht="42" customHeight="1"/>
    <row r="2940" ht="42" customHeight="1"/>
    <row r="2941" ht="42" customHeight="1"/>
    <row r="2942" ht="42" customHeight="1"/>
    <row r="2943" ht="42" customHeight="1"/>
    <row r="2944" ht="42" customHeight="1"/>
    <row r="2945" ht="42" customHeight="1"/>
    <row r="2946" ht="42" customHeight="1"/>
    <row r="2947" ht="42" customHeight="1"/>
    <row r="2948" ht="42" customHeight="1"/>
    <row r="2949" ht="42" customHeight="1"/>
    <row r="2950" ht="42" customHeight="1"/>
    <row r="2951" ht="42" customHeight="1"/>
    <row r="2952" ht="42" customHeight="1"/>
    <row r="2953" ht="42" customHeight="1"/>
    <row r="2954" ht="42" customHeight="1"/>
    <row r="2955" ht="42" customHeight="1"/>
    <row r="2956" ht="42" customHeight="1"/>
    <row r="2957" ht="42" customHeight="1"/>
    <row r="2958" ht="42" customHeight="1"/>
    <row r="2959" ht="42" customHeight="1"/>
    <row r="2960" ht="42" customHeight="1"/>
    <row r="2961" ht="42" customHeight="1"/>
    <row r="2962" ht="42" customHeight="1"/>
    <row r="2963" ht="42" customHeight="1"/>
    <row r="2964" ht="42" customHeight="1"/>
    <row r="2965" ht="42" customHeight="1"/>
    <row r="2966" ht="42" customHeight="1"/>
    <row r="2967" ht="42" customHeight="1"/>
    <row r="2968" ht="42" customHeight="1"/>
    <row r="2969" ht="42" customHeight="1"/>
    <row r="2970" ht="42" customHeight="1"/>
    <row r="2971" ht="42" customHeight="1"/>
    <row r="2972" ht="42" customHeight="1"/>
    <row r="2973" ht="42" customHeight="1"/>
    <row r="2974" ht="42" customHeight="1"/>
    <row r="2975" ht="42" customHeight="1"/>
    <row r="2976" ht="42" customHeight="1"/>
    <row r="2977" ht="42" customHeight="1"/>
    <row r="2978" ht="42" customHeight="1"/>
    <row r="2979" ht="42" customHeight="1"/>
    <row r="2980" ht="42" customHeight="1"/>
    <row r="2981" ht="42" customHeight="1"/>
    <row r="2982" ht="42" customHeight="1"/>
    <row r="2983" ht="42" customHeight="1"/>
    <row r="2984" ht="42" customHeight="1"/>
    <row r="2985" ht="42" customHeight="1"/>
    <row r="2986" ht="42" customHeight="1"/>
    <row r="2987" ht="42" customHeight="1"/>
    <row r="2988" ht="42" customHeight="1"/>
    <row r="2989" ht="42" customHeight="1"/>
    <row r="2990" ht="42" customHeight="1"/>
    <row r="2991" ht="42" customHeight="1"/>
    <row r="2992" ht="42" customHeight="1"/>
    <row r="2993" ht="42" customHeight="1"/>
    <row r="2994" ht="42" customHeight="1"/>
    <row r="2995" ht="42" customHeight="1"/>
    <row r="2996" ht="42" customHeight="1"/>
    <row r="2997" ht="42" customHeight="1"/>
    <row r="2998" ht="42" customHeight="1"/>
    <row r="2999" ht="42" customHeight="1"/>
    <row r="3000" ht="42" customHeight="1"/>
    <row r="3001" ht="42" customHeight="1"/>
    <row r="3002" ht="42" customHeight="1"/>
    <row r="3003" ht="42" customHeight="1"/>
    <row r="3004" ht="42" customHeight="1"/>
    <row r="3005" ht="42" customHeight="1"/>
    <row r="3006" ht="42" customHeight="1"/>
    <row r="3007" ht="42" customHeight="1"/>
    <row r="3008" ht="42" customHeight="1"/>
    <row r="3009" ht="42" customHeight="1"/>
    <row r="3010" ht="42" customHeight="1"/>
    <row r="3011" ht="42" customHeight="1"/>
    <row r="3012" ht="42" customHeight="1"/>
    <row r="3013" ht="42" customHeight="1"/>
    <row r="3014" ht="42" customHeight="1"/>
    <row r="3015" ht="42" customHeight="1"/>
    <row r="3016" ht="42" customHeight="1"/>
    <row r="3017" ht="42" customHeight="1"/>
    <row r="3018" ht="42" customHeight="1"/>
    <row r="3019" ht="42" customHeight="1"/>
    <row r="3020" ht="42" customHeight="1"/>
    <row r="3021" ht="42" customHeight="1"/>
    <row r="3022" ht="42" customHeight="1"/>
    <row r="3023" ht="42" customHeight="1"/>
    <row r="3024" ht="42" customHeight="1"/>
    <row r="3025" ht="42" customHeight="1"/>
    <row r="3026" ht="42" customHeight="1"/>
    <row r="3027" ht="42" customHeight="1"/>
    <row r="3028" ht="42" customHeight="1"/>
    <row r="3029" ht="42" customHeight="1"/>
    <row r="3030" ht="42" customHeight="1"/>
    <row r="3031" ht="42" customHeight="1"/>
    <row r="3032" ht="42" customHeight="1"/>
    <row r="3033" ht="42" customHeight="1"/>
    <row r="3034" ht="42" customHeight="1"/>
    <row r="3035" ht="42" customHeight="1"/>
    <row r="3036" ht="42" customHeight="1"/>
    <row r="3037" ht="42" customHeight="1"/>
    <row r="3038" ht="42" customHeight="1"/>
    <row r="3039" ht="42" customHeight="1"/>
    <row r="3040" ht="42" customHeight="1"/>
    <row r="3041" ht="42" customHeight="1"/>
    <row r="3042" ht="42" customHeight="1"/>
    <row r="3043" ht="42" customHeight="1"/>
    <row r="3044" ht="42" customHeight="1"/>
    <row r="3045" ht="42" customHeight="1"/>
    <row r="3046" ht="42" customHeight="1"/>
    <row r="3047" ht="42" customHeight="1"/>
    <row r="3048" ht="42" customHeight="1"/>
    <row r="3049" ht="42" customHeight="1"/>
    <row r="3050" ht="42" customHeight="1"/>
    <row r="3051" ht="42" customHeight="1"/>
    <row r="3052" ht="42" customHeight="1"/>
    <row r="3053" ht="42" customHeight="1"/>
    <row r="3054" ht="42" customHeight="1"/>
    <row r="3055" ht="42" customHeight="1"/>
    <row r="3056" ht="42" customHeight="1"/>
    <row r="3057" ht="42" customHeight="1"/>
    <row r="3058" ht="42" customHeight="1"/>
    <row r="3059" ht="42" customHeight="1"/>
    <row r="3060" ht="42" customHeight="1"/>
    <row r="3061" ht="42" customHeight="1"/>
    <row r="3062" ht="42" customHeight="1"/>
    <row r="3063" ht="42" customHeight="1"/>
    <row r="3064" ht="42" customHeight="1"/>
    <row r="3065" ht="42" customHeight="1"/>
    <row r="3066" ht="42" customHeight="1"/>
    <row r="3067" ht="42" customHeight="1"/>
    <row r="3068" ht="42" customHeight="1"/>
    <row r="3069" ht="42" customHeight="1"/>
    <row r="3070" ht="42" customHeight="1"/>
    <row r="3071" ht="42" customHeight="1"/>
    <row r="3072" ht="42" customHeight="1"/>
    <row r="3073" ht="42" customHeight="1"/>
    <row r="3074" ht="42" customHeight="1"/>
    <row r="3075" ht="42" customHeight="1"/>
    <row r="3076" ht="42" customHeight="1"/>
    <row r="3077" ht="42" customHeight="1"/>
    <row r="3078" ht="42" customHeight="1"/>
    <row r="3079" ht="42" customHeight="1"/>
    <row r="3080" ht="42" customHeight="1"/>
    <row r="3081" ht="42" customHeight="1"/>
    <row r="3082" ht="42" customHeight="1"/>
    <row r="3083" ht="42" customHeight="1"/>
    <row r="3084" ht="42" customHeight="1"/>
    <row r="3085" ht="42" customHeight="1"/>
    <row r="3086" ht="42" customHeight="1"/>
    <row r="3087" ht="42" customHeight="1"/>
    <row r="3088" ht="42" customHeight="1"/>
    <row r="3089" ht="42" customHeight="1"/>
    <row r="3090" ht="42" customHeight="1"/>
    <row r="3091" ht="42" customHeight="1"/>
    <row r="3092" ht="42" customHeight="1"/>
    <row r="3093" ht="42" customHeight="1"/>
    <row r="3094" ht="42" customHeight="1"/>
    <row r="3095" ht="42" customHeight="1"/>
    <row r="3096" ht="42" customHeight="1"/>
    <row r="3097" ht="42" customHeight="1"/>
    <row r="3098" ht="42" customHeight="1"/>
    <row r="3099" ht="42" customHeight="1"/>
    <row r="3100" ht="42" customHeight="1"/>
    <row r="3101" ht="42" customHeight="1"/>
    <row r="3102" ht="42" customHeight="1"/>
    <row r="3103" ht="42" customHeight="1"/>
    <row r="3104" ht="42" customHeight="1"/>
    <row r="3105" ht="42" customHeight="1"/>
    <row r="3106" ht="42" customHeight="1"/>
    <row r="3107" ht="42" customHeight="1"/>
    <row r="3108" ht="42" customHeight="1"/>
    <row r="3109" ht="42" customHeight="1"/>
    <row r="3110" ht="42" customHeight="1"/>
    <row r="3111" ht="42" customHeight="1"/>
    <row r="3112" ht="42" customHeight="1"/>
    <row r="3113" ht="42" customHeight="1"/>
    <row r="3114" ht="42" customHeight="1"/>
    <row r="3115" ht="42" customHeight="1"/>
    <row r="3116" ht="42" customHeight="1"/>
    <row r="3117" ht="42" customHeight="1"/>
    <row r="3118" ht="42" customHeight="1"/>
    <row r="3119" ht="42" customHeight="1"/>
    <row r="3120" ht="42" customHeight="1"/>
    <row r="3121" ht="42" customHeight="1"/>
    <row r="3122" ht="42" customHeight="1"/>
    <row r="3123" ht="42" customHeight="1"/>
    <row r="3124" ht="42" customHeight="1"/>
    <row r="3125" ht="42" customHeight="1"/>
    <row r="3126" ht="42" customHeight="1"/>
    <row r="3127" ht="42" customHeight="1"/>
    <row r="3128" ht="42" customHeight="1"/>
    <row r="3129" ht="42" customHeight="1"/>
    <row r="3130" ht="42" customHeight="1"/>
    <row r="3131" ht="42" customHeight="1"/>
    <row r="3132" ht="42" customHeight="1"/>
    <row r="3133" ht="42" customHeight="1"/>
    <row r="3134" ht="42" customHeight="1"/>
    <row r="3135" ht="42" customHeight="1"/>
    <row r="3136" ht="42" customHeight="1"/>
    <row r="3137" ht="42" customHeight="1"/>
    <row r="3138" ht="42" customHeight="1"/>
    <row r="3139" ht="42" customHeight="1"/>
    <row r="3140" ht="42" customHeight="1"/>
    <row r="3141" ht="42" customHeight="1"/>
    <row r="3142" ht="42" customHeight="1"/>
    <row r="3143" ht="42" customHeight="1"/>
    <row r="3144" ht="42" customHeight="1"/>
    <row r="3145" ht="42" customHeight="1"/>
    <row r="3146" ht="42" customHeight="1"/>
    <row r="3147" ht="42" customHeight="1"/>
    <row r="3148" ht="42" customHeight="1"/>
    <row r="3149" ht="42" customHeight="1"/>
    <row r="3150" ht="42" customHeight="1"/>
    <row r="3151" ht="42" customHeight="1"/>
    <row r="3152" ht="42" customHeight="1"/>
    <row r="3153" ht="42" customHeight="1"/>
    <row r="3154" ht="42" customHeight="1"/>
    <row r="3155" ht="42" customHeight="1"/>
    <row r="3156" ht="42" customHeight="1"/>
    <row r="3157" ht="42" customHeight="1"/>
    <row r="3158" ht="42" customHeight="1"/>
    <row r="3159" ht="42" customHeight="1"/>
    <row r="3160" ht="42" customHeight="1"/>
    <row r="3161" ht="42" customHeight="1"/>
    <row r="3162" ht="42" customHeight="1"/>
    <row r="3163" ht="42" customHeight="1"/>
    <row r="3164" ht="42" customHeight="1"/>
    <row r="3165" ht="42" customHeight="1"/>
    <row r="3166" ht="42" customHeight="1"/>
    <row r="3167" ht="42" customHeight="1"/>
    <row r="3168" ht="42" customHeight="1"/>
    <row r="3169" ht="42" customHeight="1"/>
    <row r="3170" ht="42" customHeight="1"/>
    <row r="3171" ht="42" customHeight="1"/>
    <row r="3172" ht="42" customHeight="1"/>
    <row r="3173" ht="42" customHeight="1"/>
    <row r="3174" ht="42" customHeight="1"/>
    <row r="3175" ht="42" customHeight="1"/>
    <row r="3176" ht="42" customHeight="1"/>
    <row r="3177" ht="42" customHeight="1"/>
    <row r="3178" ht="42" customHeight="1"/>
    <row r="3179" ht="42" customHeight="1"/>
    <row r="3180" ht="42" customHeight="1"/>
    <row r="3181" ht="42" customHeight="1"/>
    <row r="3182" ht="42" customHeight="1"/>
    <row r="3183" ht="42" customHeight="1"/>
    <row r="3184" ht="42" customHeight="1"/>
    <row r="3185" ht="42" customHeight="1"/>
    <row r="3186" ht="42" customHeight="1"/>
    <row r="3187" ht="42" customHeight="1"/>
    <row r="3188" ht="42" customHeight="1"/>
    <row r="3189" ht="42" customHeight="1"/>
    <row r="3190" ht="42" customHeight="1"/>
    <row r="3191" ht="42" customHeight="1"/>
    <row r="3192" ht="42" customHeight="1"/>
    <row r="3193" ht="42" customHeight="1"/>
    <row r="3194" ht="42" customHeight="1"/>
    <row r="3195" ht="42" customHeight="1"/>
    <row r="3196" ht="42" customHeight="1"/>
    <row r="3197" ht="42" customHeight="1"/>
    <row r="3198" ht="42" customHeight="1"/>
    <row r="3199" ht="42" customHeight="1"/>
    <row r="3200" ht="42" customHeight="1"/>
    <row r="3201" ht="42" customHeight="1"/>
    <row r="3202" ht="42" customHeight="1"/>
    <row r="3203" ht="42" customHeight="1"/>
    <row r="3204" ht="42" customHeight="1"/>
    <row r="3205" ht="42" customHeight="1"/>
    <row r="3206" ht="42" customHeight="1"/>
    <row r="3207" ht="42" customHeight="1"/>
    <row r="3208" ht="42" customHeight="1"/>
    <row r="3209" ht="42" customHeight="1"/>
    <row r="3210" ht="42" customHeight="1"/>
    <row r="3211" ht="42" customHeight="1"/>
    <row r="3212" ht="42" customHeight="1"/>
    <row r="3213" ht="42" customHeight="1"/>
    <row r="3214" ht="42" customHeight="1"/>
    <row r="3215" ht="42" customHeight="1"/>
    <row r="3216" ht="42" customHeight="1"/>
    <row r="3217" ht="42" customHeight="1"/>
    <row r="3218" ht="42" customHeight="1"/>
    <row r="3219" ht="42" customHeight="1"/>
    <row r="3220" ht="42" customHeight="1"/>
    <row r="3221" ht="42" customHeight="1"/>
    <row r="3222" ht="42" customHeight="1"/>
    <row r="3223" ht="42" customHeight="1"/>
    <row r="3224" ht="42" customHeight="1"/>
    <row r="3225" ht="42" customHeight="1"/>
    <row r="3226" ht="42" customHeight="1"/>
    <row r="3227" ht="42" customHeight="1"/>
    <row r="3228" ht="42" customHeight="1"/>
    <row r="3229" ht="42" customHeight="1"/>
    <row r="3230" ht="42" customHeight="1"/>
    <row r="3231" ht="42" customHeight="1"/>
    <row r="3232" ht="42" customHeight="1"/>
    <row r="3233" ht="42" customHeight="1"/>
    <row r="3234" ht="42" customHeight="1"/>
    <row r="3235" ht="42" customHeight="1"/>
    <row r="3236" ht="42" customHeight="1"/>
    <row r="3237" ht="42" customHeight="1"/>
    <row r="3238" ht="42" customHeight="1"/>
    <row r="3239" ht="42" customHeight="1"/>
    <row r="3240" ht="42" customHeight="1"/>
    <row r="3241" ht="42" customHeight="1"/>
    <row r="3242" ht="42" customHeight="1"/>
    <row r="3243" ht="42" customHeight="1"/>
    <row r="3244" ht="42" customHeight="1"/>
    <row r="3245" ht="42" customHeight="1"/>
    <row r="3246" ht="42" customHeight="1"/>
    <row r="3247" ht="42" customHeight="1"/>
    <row r="3248" ht="42" customHeight="1"/>
    <row r="3249" ht="42" customHeight="1"/>
    <row r="3250" ht="42" customHeight="1"/>
    <row r="3251" ht="42" customHeight="1"/>
    <row r="3252" ht="42" customHeight="1"/>
    <row r="3253" ht="42" customHeight="1"/>
    <row r="3254" ht="42" customHeight="1"/>
    <row r="3255" ht="42" customHeight="1"/>
    <row r="3256" ht="42" customHeight="1"/>
    <row r="3257" ht="42" customHeight="1"/>
    <row r="3258" ht="42" customHeight="1"/>
    <row r="3259" ht="42" customHeight="1"/>
    <row r="3260" ht="42" customHeight="1"/>
    <row r="3261" ht="42" customHeight="1"/>
    <row r="3262" ht="42" customHeight="1"/>
    <row r="3263" ht="42" customHeight="1"/>
    <row r="3264" ht="42" customHeight="1"/>
    <row r="3265" ht="42" customHeight="1"/>
    <row r="3266" ht="42" customHeight="1"/>
    <row r="3267" ht="42" customHeight="1"/>
    <row r="3268" ht="42" customHeight="1"/>
    <row r="3269" ht="42" customHeight="1"/>
    <row r="3270" ht="42" customHeight="1"/>
    <row r="3271" ht="42" customHeight="1"/>
    <row r="3272" ht="42" customHeight="1"/>
    <row r="3273" ht="42" customHeight="1"/>
    <row r="3274" ht="42" customHeight="1"/>
    <row r="3275" ht="42" customHeight="1"/>
    <row r="3276" ht="42" customHeight="1"/>
    <row r="3277" ht="42" customHeight="1"/>
    <row r="3278" ht="42" customHeight="1"/>
    <row r="3279" ht="42" customHeight="1"/>
    <row r="3280" ht="42" customHeight="1"/>
    <row r="3281" ht="42" customHeight="1"/>
    <row r="3282" ht="42" customHeight="1"/>
    <row r="3283" ht="42" customHeight="1"/>
    <row r="3284" ht="42" customHeight="1"/>
    <row r="3285" ht="42" customHeight="1"/>
    <row r="3286" ht="42" customHeight="1"/>
    <row r="3287" ht="42" customHeight="1"/>
    <row r="3288" ht="42" customHeight="1"/>
    <row r="3289" ht="42" customHeight="1"/>
    <row r="3290" ht="42" customHeight="1"/>
    <row r="3291" ht="42" customHeight="1"/>
    <row r="3292" ht="42" customHeight="1"/>
    <row r="3293" ht="42" customHeight="1"/>
    <row r="3294" ht="42" customHeight="1"/>
    <row r="3295" ht="42" customHeight="1"/>
    <row r="3296" ht="42" customHeight="1"/>
    <row r="3297" ht="42" customHeight="1"/>
    <row r="3298" ht="42" customHeight="1"/>
    <row r="3299" ht="42" customHeight="1"/>
    <row r="3300" ht="42" customHeight="1"/>
    <row r="3301" ht="42" customHeight="1"/>
    <row r="3302" ht="42" customHeight="1"/>
    <row r="3303" ht="42" customHeight="1"/>
    <row r="3304" ht="42" customHeight="1"/>
    <row r="3305" ht="42" customHeight="1"/>
    <row r="3306" ht="42" customHeight="1"/>
    <row r="3307" ht="42" customHeight="1"/>
    <row r="3308" ht="42" customHeight="1"/>
    <row r="3309" ht="42" customHeight="1"/>
    <row r="3310" ht="42" customHeight="1"/>
    <row r="3311" ht="42" customHeight="1"/>
    <row r="3312" ht="42" customHeight="1"/>
    <row r="3313" ht="42" customHeight="1"/>
    <row r="3314" ht="42" customHeight="1"/>
    <row r="3315" ht="42" customHeight="1"/>
    <row r="3316" ht="42" customHeight="1"/>
    <row r="3317" ht="42" customHeight="1"/>
    <row r="3318" ht="42" customHeight="1"/>
    <row r="3319" ht="42" customHeight="1"/>
    <row r="3320" ht="42" customHeight="1"/>
    <row r="3321" ht="42" customHeight="1"/>
    <row r="3322" ht="42" customHeight="1"/>
    <row r="3323" ht="42" customHeight="1"/>
    <row r="3324" ht="42" customHeight="1"/>
    <row r="3325" ht="42" customHeight="1"/>
    <row r="3326" ht="42" customHeight="1"/>
    <row r="3327" ht="42" customHeight="1"/>
    <row r="3328" ht="42" customHeight="1"/>
    <row r="3329" ht="42" customHeight="1"/>
    <row r="3330" ht="42" customHeight="1"/>
    <row r="3331" ht="42" customHeight="1"/>
    <row r="3332" ht="42" customHeight="1"/>
    <row r="3333" ht="42" customHeight="1"/>
    <row r="3334" ht="42" customHeight="1"/>
    <row r="3335" ht="42" customHeight="1"/>
    <row r="3336" ht="42" customHeight="1"/>
    <row r="3337" ht="42" customHeight="1"/>
    <row r="3338" ht="42" customHeight="1"/>
    <row r="3339" ht="42" customHeight="1"/>
    <row r="3340" ht="42" customHeight="1"/>
    <row r="3341" ht="42" customHeight="1"/>
    <row r="3342" ht="42" customHeight="1"/>
    <row r="3343" ht="42" customHeight="1"/>
    <row r="3344" ht="42" customHeight="1"/>
    <row r="3345" ht="42" customHeight="1"/>
    <row r="3346" ht="42" customHeight="1"/>
    <row r="3347" ht="42" customHeight="1"/>
    <row r="3348" ht="42" customHeight="1"/>
    <row r="3349" ht="42" customHeight="1"/>
    <row r="3350" ht="42" customHeight="1"/>
    <row r="3351" ht="42" customHeight="1"/>
    <row r="3352" ht="42" customHeight="1"/>
    <row r="3353" ht="42" customHeight="1"/>
    <row r="3354" ht="42" customHeight="1"/>
    <row r="3355" ht="42" customHeight="1"/>
    <row r="3356" ht="42" customHeight="1"/>
    <row r="3357" ht="42" customHeight="1"/>
    <row r="3358" ht="42" customHeight="1"/>
    <row r="3359" ht="42" customHeight="1"/>
    <row r="3360" ht="42" customHeight="1"/>
    <row r="3361" ht="42" customHeight="1"/>
    <row r="3362" ht="42" customHeight="1"/>
    <row r="3363" ht="42" customHeight="1"/>
    <row r="3364" ht="42" customHeight="1"/>
    <row r="3365" ht="42" customHeight="1"/>
    <row r="3366" ht="42" customHeight="1"/>
    <row r="3367" ht="42" customHeight="1"/>
    <row r="3368" ht="42" customHeight="1"/>
    <row r="3369" ht="42" customHeight="1"/>
    <row r="3370" ht="42" customHeight="1"/>
    <row r="3371" ht="42" customHeight="1"/>
    <row r="3372" ht="42" customHeight="1"/>
    <row r="3373" ht="42" customHeight="1"/>
    <row r="3374" ht="42" customHeight="1"/>
    <row r="3375" ht="42" customHeight="1"/>
    <row r="3376" ht="42" customHeight="1"/>
    <row r="3377" ht="42" customHeight="1"/>
    <row r="3378" ht="42" customHeight="1"/>
    <row r="3379" ht="42" customHeight="1"/>
    <row r="3380" ht="42" customHeight="1"/>
    <row r="3381" ht="42" customHeight="1"/>
    <row r="3382" ht="42" customHeight="1"/>
    <row r="3383" ht="42" customHeight="1"/>
    <row r="3384" ht="42" customHeight="1"/>
    <row r="3385" ht="42" customHeight="1"/>
    <row r="3386" ht="42" customHeight="1"/>
    <row r="3387" ht="42" customHeight="1"/>
    <row r="3388" ht="42" customHeight="1"/>
    <row r="3389" ht="42" customHeight="1"/>
    <row r="3390" ht="42" customHeight="1"/>
    <row r="3391" ht="42" customHeight="1"/>
    <row r="3392" ht="42" customHeight="1"/>
    <row r="3393" ht="42" customHeight="1"/>
    <row r="3394" ht="42" customHeight="1"/>
    <row r="3395" ht="42" customHeight="1"/>
    <row r="3396" ht="42" customHeight="1"/>
    <row r="3397" ht="42" customHeight="1"/>
    <row r="3398" ht="42" customHeight="1"/>
    <row r="3399" ht="42" customHeight="1"/>
    <row r="3400" ht="42" customHeight="1"/>
    <row r="3401" ht="42" customHeight="1"/>
    <row r="3402" ht="42" customHeight="1"/>
    <row r="3403" ht="42" customHeight="1"/>
    <row r="3404" ht="42" customHeight="1"/>
    <row r="3405" ht="42" customHeight="1"/>
    <row r="3406" ht="42" customHeight="1"/>
    <row r="3407" ht="42" customHeight="1"/>
    <row r="3408" ht="42" customHeight="1"/>
    <row r="3409" ht="42" customHeight="1"/>
    <row r="3410" ht="42" customHeight="1"/>
    <row r="3411" ht="42" customHeight="1"/>
    <row r="3412" ht="42" customHeight="1"/>
    <row r="3413" ht="42" customHeight="1"/>
    <row r="3414" ht="42" customHeight="1"/>
    <row r="3415" ht="42" customHeight="1"/>
    <row r="3416" ht="42" customHeight="1"/>
    <row r="3417" ht="42" customHeight="1"/>
    <row r="3418" ht="42" customHeight="1"/>
    <row r="3419" ht="42" customHeight="1"/>
    <row r="3420" ht="42" customHeight="1"/>
    <row r="3421" ht="42" customHeight="1"/>
    <row r="3422" ht="42" customHeight="1"/>
    <row r="3423" ht="42" customHeight="1"/>
    <row r="3424" ht="42" customHeight="1"/>
    <row r="3425" ht="42" customHeight="1"/>
    <row r="3426" ht="42" customHeight="1"/>
    <row r="3427" ht="42" customHeight="1"/>
    <row r="3428" ht="42" customHeight="1"/>
    <row r="3429" ht="42" customHeight="1"/>
    <row r="3430" ht="42" customHeight="1"/>
    <row r="3431" ht="42" customHeight="1"/>
    <row r="3432" ht="42" customHeight="1"/>
    <row r="3433" ht="42" customHeight="1"/>
    <row r="3434" ht="42" customHeight="1"/>
    <row r="3435" ht="42" customHeight="1"/>
    <row r="3436" ht="42" customHeight="1"/>
    <row r="3437" ht="42" customHeight="1"/>
    <row r="3438" ht="42" customHeight="1"/>
    <row r="3439" ht="42" customHeight="1"/>
    <row r="3440" ht="42" customHeight="1"/>
    <row r="3441" ht="42" customHeight="1"/>
    <row r="3442" ht="42" customHeight="1"/>
    <row r="3443" ht="42" customHeight="1"/>
    <row r="3444" ht="42" customHeight="1"/>
    <row r="3445" ht="42" customHeight="1"/>
    <row r="3446" ht="42" customHeight="1"/>
    <row r="3447" ht="42" customHeight="1"/>
    <row r="3448" ht="42" customHeight="1"/>
    <row r="3449" ht="42" customHeight="1"/>
    <row r="3450" ht="42" customHeight="1"/>
    <row r="3451" ht="42" customHeight="1"/>
    <row r="3452" ht="42" customHeight="1"/>
    <row r="3453" ht="42" customHeight="1"/>
    <row r="3454" ht="42" customHeight="1"/>
    <row r="3455" ht="42" customHeight="1"/>
    <row r="3456" ht="42" customHeight="1"/>
    <row r="3457" ht="42" customHeight="1"/>
    <row r="3458" ht="42" customHeight="1"/>
    <row r="3459" ht="42" customHeight="1"/>
    <row r="3460" ht="42" customHeight="1"/>
    <row r="3461" ht="42" customHeight="1"/>
    <row r="3462" ht="42" customHeight="1"/>
    <row r="3463" ht="42" customHeight="1"/>
    <row r="3464" ht="42" customHeight="1"/>
    <row r="3465" ht="42" customHeight="1"/>
    <row r="3466" ht="42" customHeight="1"/>
    <row r="3467" ht="42" customHeight="1"/>
    <row r="3468" ht="42" customHeight="1"/>
    <row r="3469" ht="42" customHeight="1"/>
    <row r="3470" ht="42" customHeight="1"/>
    <row r="3471" ht="42" customHeight="1"/>
    <row r="3472" ht="42" customHeight="1"/>
    <row r="3473" ht="42" customHeight="1"/>
    <row r="3474" ht="42" customHeight="1"/>
    <row r="3475" ht="42" customHeight="1"/>
    <row r="3476" ht="42" customHeight="1"/>
    <row r="3477" ht="42" customHeight="1"/>
    <row r="3478" ht="42" customHeight="1"/>
    <row r="3479" ht="42" customHeight="1"/>
    <row r="3480" ht="42" customHeight="1"/>
    <row r="3481" ht="42" customHeight="1"/>
    <row r="3482" ht="42" customHeight="1"/>
    <row r="3483" ht="42" customHeight="1"/>
    <row r="3484" ht="42" customHeight="1"/>
    <row r="3485" ht="42" customHeight="1"/>
    <row r="3486" ht="42" customHeight="1"/>
    <row r="3487" ht="42" customHeight="1"/>
    <row r="3488" ht="42" customHeight="1"/>
    <row r="3489" ht="42" customHeight="1"/>
    <row r="3490" ht="42" customHeight="1"/>
    <row r="3491" ht="42" customHeight="1"/>
    <row r="3492" ht="42" customHeight="1"/>
    <row r="3493" ht="42" customHeight="1"/>
    <row r="3494" ht="42" customHeight="1"/>
    <row r="3495" ht="42" customHeight="1"/>
    <row r="3496" ht="42" customHeight="1"/>
    <row r="3497" ht="42" customHeight="1"/>
    <row r="3498" ht="42" customHeight="1"/>
    <row r="3499" ht="42" customHeight="1"/>
    <row r="3500" ht="42" customHeight="1"/>
    <row r="3501" ht="42" customHeight="1"/>
    <row r="3502" ht="42" customHeight="1"/>
    <row r="3503" ht="42" customHeight="1"/>
    <row r="3504" ht="42" customHeight="1"/>
    <row r="3505" ht="42" customHeight="1"/>
    <row r="3506" ht="42" customHeight="1"/>
    <row r="3507" ht="42" customHeight="1"/>
    <row r="3508" ht="42" customHeight="1"/>
    <row r="3509" ht="42" customHeight="1"/>
    <row r="3510" ht="42" customHeight="1"/>
    <row r="3511" ht="42" customHeight="1"/>
    <row r="3512" ht="42" customHeight="1"/>
    <row r="3513" ht="42" customHeight="1"/>
    <row r="3514" ht="42" customHeight="1"/>
    <row r="3515" ht="42" customHeight="1"/>
    <row r="3516" ht="42" customHeight="1"/>
    <row r="3517" ht="42" customHeight="1"/>
    <row r="3518" ht="42" customHeight="1"/>
    <row r="3519" ht="42" customHeight="1"/>
    <row r="3520" ht="42" customHeight="1"/>
    <row r="3521" ht="42" customHeight="1"/>
    <row r="3522" ht="42" customHeight="1"/>
    <row r="3523" ht="42" customHeight="1"/>
    <row r="3524" ht="42" customHeight="1"/>
    <row r="3525" ht="42" customHeight="1"/>
    <row r="3526" ht="42" customHeight="1"/>
    <row r="3527" ht="42" customHeight="1"/>
    <row r="3528" ht="42" customHeight="1"/>
    <row r="3529" ht="42" customHeight="1"/>
    <row r="3530" ht="42" customHeight="1"/>
    <row r="3531" ht="42" customHeight="1"/>
    <row r="3532" ht="42" customHeight="1"/>
    <row r="3533" ht="42" customHeight="1"/>
    <row r="3534" ht="42" customHeight="1"/>
    <row r="3535" ht="42" customHeight="1"/>
    <row r="3536" ht="42" customHeight="1"/>
    <row r="3537" ht="42" customHeight="1"/>
    <row r="3538" ht="42" customHeight="1"/>
    <row r="3539" ht="42" customHeight="1"/>
    <row r="3540" ht="42" customHeight="1"/>
    <row r="3541" ht="42" customHeight="1"/>
    <row r="3542" ht="42" customHeight="1"/>
    <row r="3543" ht="42" customHeight="1"/>
    <row r="3544" ht="42" customHeight="1"/>
    <row r="3545" ht="42" customHeight="1"/>
    <row r="3546" ht="42" customHeight="1"/>
    <row r="3547" ht="42" customHeight="1"/>
    <row r="3548" ht="42" customHeight="1"/>
    <row r="3549" ht="42" customHeight="1"/>
    <row r="3550" ht="42" customHeight="1"/>
    <row r="3551" ht="42" customHeight="1"/>
    <row r="3552" ht="42" customHeight="1"/>
    <row r="3553" ht="42" customHeight="1"/>
    <row r="3554" ht="42" customHeight="1"/>
    <row r="3555" ht="42" customHeight="1"/>
    <row r="3556" ht="42" customHeight="1"/>
    <row r="3557" ht="42" customHeight="1"/>
    <row r="3558" ht="42" customHeight="1"/>
    <row r="3559" ht="42" customHeight="1"/>
    <row r="3560" ht="42" customHeight="1"/>
    <row r="3561" ht="42" customHeight="1"/>
    <row r="3562" ht="42" customHeight="1"/>
    <row r="3563" ht="42" customHeight="1"/>
    <row r="3564" ht="42" customHeight="1"/>
    <row r="3565" ht="42" customHeight="1"/>
    <row r="3566" ht="42" customHeight="1"/>
    <row r="3567" ht="42" customHeight="1"/>
    <row r="3568" ht="42" customHeight="1"/>
    <row r="3569" ht="42" customHeight="1"/>
    <row r="3570" ht="42" customHeight="1"/>
    <row r="3571" ht="42" customHeight="1"/>
    <row r="3572" ht="42" customHeight="1"/>
    <row r="3573" ht="42" customHeight="1"/>
    <row r="3574" ht="42" customHeight="1"/>
    <row r="3575" ht="42" customHeight="1"/>
    <row r="3576" ht="42" customHeight="1"/>
    <row r="3577" ht="42" customHeight="1"/>
    <row r="3578" ht="42" customHeight="1"/>
    <row r="3579" ht="42" customHeight="1"/>
    <row r="3580" ht="42" customHeight="1"/>
    <row r="3581" ht="42" customHeight="1"/>
    <row r="3582" ht="42" customHeight="1"/>
    <row r="3583" ht="42" customHeight="1"/>
    <row r="3584" ht="42" customHeight="1"/>
    <row r="3585" ht="42" customHeight="1"/>
    <row r="3586" ht="42" customHeight="1"/>
    <row r="3587" ht="42" customHeight="1"/>
    <row r="3588" ht="42" customHeight="1"/>
    <row r="3589" ht="42" customHeight="1"/>
    <row r="3590" ht="42" customHeight="1"/>
    <row r="3591" ht="42" customHeight="1"/>
    <row r="3592" ht="42" customHeight="1"/>
    <row r="3593" ht="42" customHeight="1"/>
    <row r="3594" ht="42" customHeight="1"/>
    <row r="3595" ht="42" customHeight="1"/>
    <row r="3596" ht="42" customHeight="1"/>
    <row r="3597" ht="42" customHeight="1"/>
    <row r="3598" ht="42" customHeight="1"/>
    <row r="3599" ht="42" customHeight="1"/>
    <row r="3600" ht="42" customHeight="1"/>
    <row r="3601" ht="42" customHeight="1"/>
    <row r="3602" ht="42" customHeight="1"/>
    <row r="3603" ht="42" customHeight="1"/>
    <row r="3604" ht="42" customHeight="1"/>
    <row r="3605" ht="42" customHeight="1"/>
    <row r="3606" ht="42" customHeight="1"/>
    <row r="3607" ht="42" customHeight="1"/>
    <row r="3608" ht="42" customHeight="1"/>
    <row r="3609" ht="42" customHeight="1"/>
    <row r="3610" ht="42" customHeight="1"/>
    <row r="3611" ht="42" customHeight="1"/>
    <row r="3612" ht="42" customHeight="1"/>
    <row r="3613" ht="42" customHeight="1"/>
    <row r="3614" ht="42" customHeight="1"/>
    <row r="3615" ht="42" customHeight="1"/>
    <row r="3616" ht="42" customHeight="1"/>
    <row r="3617" ht="42" customHeight="1"/>
    <row r="3618" ht="42" customHeight="1"/>
    <row r="3619" ht="42" customHeight="1"/>
    <row r="3620" ht="42" customHeight="1"/>
    <row r="3621" ht="42" customHeight="1"/>
    <row r="3622" ht="42" customHeight="1"/>
    <row r="3623" ht="42" customHeight="1"/>
    <row r="3624" ht="42" customHeight="1"/>
    <row r="3625" ht="42" customHeight="1"/>
    <row r="3626" ht="42" customHeight="1"/>
    <row r="3627" ht="42" customHeight="1"/>
    <row r="3628" ht="42" customHeight="1"/>
    <row r="3629" ht="42" customHeight="1"/>
    <row r="3630" ht="42" customHeight="1"/>
    <row r="3631" ht="42" customHeight="1"/>
    <row r="3632" ht="42" customHeight="1"/>
    <row r="3633" ht="42" customHeight="1"/>
    <row r="3634" ht="42" customHeight="1"/>
    <row r="3635" ht="42" customHeight="1"/>
    <row r="3636" ht="42" customHeight="1"/>
    <row r="3637" ht="42" customHeight="1"/>
    <row r="3638" ht="42" customHeight="1"/>
    <row r="3639" ht="42" customHeight="1"/>
    <row r="3640" ht="42" customHeight="1"/>
    <row r="3641" ht="42" customHeight="1"/>
    <row r="3642" ht="42" customHeight="1"/>
    <row r="3643" ht="42" customHeight="1"/>
    <row r="3644" ht="42" customHeight="1"/>
    <row r="3645" ht="42" customHeight="1"/>
    <row r="3646" ht="42" customHeight="1"/>
    <row r="3647" ht="42" customHeight="1"/>
    <row r="3648" ht="42" customHeight="1"/>
    <row r="3649" ht="42" customHeight="1"/>
    <row r="3650" ht="42" customHeight="1"/>
    <row r="3651" ht="42" customHeight="1"/>
    <row r="3652" ht="42" customHeight="1"/>
    <row r="3653" ht="42" customHeight="1"/>
    <row r="3654" ht="42" customHeight="1"/>
    <row r="3655" ht="42" customHeight="1"/>
    <row r="3656" ht="42" customHeight="1"/>
    <row r="3657" ht="42" customHeight="1"/>
    <row r="3658" ht="42" customHeight="1"/>
    <row r="3659" ht="42" customHeight="1"/>
    <row r="3660" ht="42" customHeight="1"/>
    <row r="3661" ht="42" customHeight="1"/>
    <row r="3662" ht="42" customHeight="1"/>
    <row r="3663" ht="42" customHeight="1"/>
    <row r="3664" ht="42" customHeight="1"/>
    <row r="3665" ht="42" customHeight="1"/>
    <row r="3666" ht="42" customHeight="1"/>
    <row r="3667" ht="42" customHeight="1"/>
    <row r="3668" ht="42" customHeight="1"/>
    <row r="3669" ht="42" customHeight="1"/>
    <row r="3670" ht="42" customHeight="1"/>
    <row r="3671" ht="42" customHeight="1"/>
    <row r="3672" ht="42" customHeight="1"/>
    <row r="3673" ht="42" customHeight="1"/>
    <row r="3674" ht="42" customHeight="1"/>
    <row r="3675" ht="42" customHeight="1"/>
    <row r="3676" ht="42" customHeight="1"/>
    <row r="3677" ht="42" customHeight="1"/>
    <row r="3678" ht="42" customHeight="1"/>
    <row r="3679" ht="42" customHeight="1"/>
    <row r="3680" ht="42" customHeight="1"/>
    <row r="3681" ht="42" customHeight="1"/>
    <row r="3682" ht="42" customHeight="1"/>
    <row r="3683" ht="42" customHeight="1"/>
    <row r="3684" ht="42" customHeight="1"/>
    <row r="3685" ht="42" customHeight="1"/>
    <row r="3686" ht="42" customHeight="1"/>
    <row r="3687" ht="42" customHeight="1"/>
    <row r="3688" ht="42" customHeight="1"/>
    <row r="3689" ht="42" customHeight="1"/>
    <row r="3690" ht="42" customHeight="1"/>
    <row r="3691" ht="42" customHeight="1"/>
    <row r="3692" ht="42" customHeight="1"/>
    <row r="3693" ht="42" customHeight="1"/>
    <row r="3694" ht="42" customHeight="1"/>
    <row r="3695" ht="42" customHeight="1"/>
    <row r="3696" ht="42" customHeight="1"/>
    <row r="3697" ht="42" customHeight="1"/>
    <row r="3698" ht="42" customHeight="1"/>
    <row r="3699" ht="42" customHeight="1"/>
    <row r="3700" ht="42" customHeight="1"/>
    <row r="3701" ht="42" customHeight="1"/>
    <row r="3702" ht="42" customHeight="1"/>
    <row r="3703" ht="42" customHeight="1"/>
    <row r="3704" ht="42" customHeight="1"/>
    <row r="3705" ht="42" customHeight="1"/>
    <row r="3706" ht="42" customHeight="1"/>
    <row r="3707" ht="42" customHeight="1"/>
    <row r="3708" ht="42" customHeight="1"/>
    <row r="3709" ht="42" customHeight="1"/>
    <row r="3710" ht="42" customHeight="1"/>
    <row r="3711" ht="42" customHeight="1"/>
    <row r="3712" ht="42" customHeight="1"/>
    <row r="3713" ht="42" customHeight="1"/>
    <row r="3714" ht="42" customHeight="1"/>
    <row r="3715" ht="42" customHeight="1"/>
    <row r="3716" ht="42" customHeight="1"/>
    <row r="3717" ht="42" customHeight="1"/>
    <row r="3718" ht="42" customHeight="1"/>
    <row r="3719" ht="42" customHeight="1"/>
    <row r="3720" ht="42" customHeight="1"/>
    <row r="3721" ht="42" customHeight="1"/>
    <row r="3722" ht="42" customHeight="1"/>
    <row r="3723" ht="42" customHeight="1"/>
    <row r="3724" ht="42" customHeight="1"/>
    <row r="3725" ht="42" customHeight="1"/>
    <row r="3726" ht="42" customHeight="1"/>
    <row r="3727" ht="42" customHeight="1"/>
    <row r="3728" ht="42" customHeight="1"/>
    <row r="3729" ht="42" customHeight="1"/>
    <row r="3730" ht="42" customHeight="1"/>
    <row r="3731" ht="42" customHeight="1"/>
    <row r="3732" ht="42" customHeight="1"/>
    <row r="3733" ht="42" customHeight="1"/>
    <row r="3734" ht="42" customHeight="1"/>
    <row r="3735" ht="42" customHeight="1"/>
    <row r="3736" ht="42" customHeight="1"/>
    <row r="3737" ht="42" customHeight="1"/>
    <row r="3738" ht="42" customHeight="1"/>
    <row r="3739" ht="42" customHeight="1"/>
    <row r="3740" ht="42" customHeight="1"/>
    <row r="3741" ht="42" customHeight="1"/>
    <row r="3742" ht="42" customHeight="1"/>
    <row r="3743" ht="42" customHeight="1"/>
    <row r="3744" ht="42" customHeight="1"/>
    <row r="3745" ht="42" customHeight="1"/>
    <row r="3746" ht="42" customHeight="1"/>
    <row r="3747" ht="42" customHeight="1"/>
    <row r="3748" ht="42" customHeight="1"/>
    <row r="3749" ht="42" customHeight="1"/>
    <row r="3750" ht="42" customHeight="1"/>
    <row r="3751" ht="42" customHeight="1"/>
    <row r="3752" ht="42" customHeight="1"/>
    <row r="3753" ht="42" customHeight="1"/>
    <row r="3754" ht="42" customHeight="1"/>
    <row r="3755" ht="42" customHeight="1"/>
    <row r="3756" ht="42" customHeight="1"/>
    <row r="3757" ht="42" customHeight="1"/>
    <row r="3758" ht="42" customHeight="1"/>
    <row r="3759" ht="42" customHeight="1"/>
    <row r="3760" ht="42" customHeight="1"/>
    <row r="3761" ht="42" customHeight="1"/>
    <row r="3762" ht="42" customHeight="1"/>
    <row r="3763" ht="42" customHeight="1"/>
    <row r="3764" ht="42" customHeight="1"/>
    <row r="3765" ht="42" customHeight="1"/>
    <row r="3766" ht="42" customHeight="1"/>
    <row r="3767" ht="42" customHeight="1"/>
    <row r="3768" ht="42" customHeight="1"/>
    <row r="3769" ht="42" customHeight="1"/>
    <row r="3770" ht="42" customHeight="1"/>
    <row r="3771" ht="42" customHeight="1"/>
    <row r="3772" ht="42" customHeight="1"/>
    <row r="3773" ht="42" customHeight="1"/>
    <row r="3774" ht="42" customHeight="1"/>
    <row r="3775" ht="42" customHeight="1"/>
    <row r="3776" ht="42" customHeight="1"/>
    <row r="3777" ht="42" customHeight="1"/>
    <row r="3778" ht="42" customHeight="1"/>
    <row r="3779" ht="42" customHeight="1"/>
    <row r="3780" ht="42" customHeight="1"/>
    <row r="3781" ht="42" customHeight="1"/>
    <row r="3782" ht="42" customHeight="1"/>
    <row r="3783" ht="42" customHeight="1"/>
    <row r="3784" ht="42" customHeight="1"/>
    <row r="3785" ht="42" customHeight="1"/>
    <row r="3786" ht="42" customHeight="1"/>
    <row r="3787" ht="42" customHeight="1"/>
    <row r="3788" ht="42" customHeight="1"/>
    <row r="3789" ht="42" customHeight="1"/>
    <row r="3790" ht="42" customHeight="1"/>
    <row r="3791" ht="42" customHeight="1"/>
    <row r="3792" ht="42" customHeight="1"/>
    <row r="3793" ht="42" customHeight="1"/>
    <row r="3794" ht="42" customHeight="1"/>
    <row r="3795" ht="42" customHeight="1"/>
    <row r="3796" ht="42" customHeight="1"/>
    <row r="3797" ht="42" customHeight="1"/>
    <row r="3798" ht="42" customHeight="1"/>
    <row r="3799" ht="42" customHeight="1"/>
    <row r="3800" ht="42" customHeight="1"/>
    <row r="3801" ht="42" customHeight="1"/>
    <row r="3802" ht="42" customHeight="1"/>
    <row r="3803" ht="42" customHeight="1"/>
    <row r="3804" ht="42" customHeight="1"/>
    <row r="3805" ht="42" customHeight="1"/>
    <row r="3806" ht="42" customHeight="1"/>
    <row r="3807" ht="42" customHeight="1"/>
    <row r="3808" ht="42" customHeight="1"/>
    <row r="3809" ht="42" customHeight="1"/>
    <row r="3810" ht="42" customHeight="1"/>
    <row r="3811" ht="42" customHeight="1"/>
    <row r="3812" ht="42" customHeight="1"/>
    <row r="3813" ht="42" customHeight="1"/>
    <row r="3814" ht="42" customHeight="1"/>
    <row r="3815" ht="42" customHeight="1"/>
    <row r="3816" ht="42" customHeight="1"/>
    <row r="3817" ht="42" customHeight="1"/>
    <row r="3818" ht="42" customHeight="1"/>
    <row r="3819" ht="42" customHeight="1"/>
    <row r="3820" ht="42" customHeight="1"/>
    <row r="3821" ht="42" customHeight="1"/>
    <row r="3822" ht="42" customHeight="1"/>
    <row r="3823" ht="42" customHeight="1"/>
    <row r="3824" ht="42" customHeight="1"/>
    <row r="3825" ht="42" customHeight="1"/>
    <row r="3826" ht="42" customHeight="1"/>
    <row r="3827" ht="42" customHeight="1"/>
    <row r="3828" ht="42" customHeight="1"/>
    <row r="3829" ht="42" customHeight="1"/>
    <row r="3830" ht="42" customHeight="1"/>
    <row r="3831" ht="42" customHeight="1"/>
    <row r="3832" ht="42" customHeight="1"/>
    <row r="3833" ht="42" customHeight="1"/>
    <row r="3834" ht="42" customHeight="1"/>
    <row r="3835" ht="42" customHeight="1"/>
    <row r="3836" ht="42" customHeight="1"/>
    <row r="3837" ht="42" customHeight="1"/>
    <row r="3838" ht="42" customHeight="1"/>
    <row r="3839" ht="42" customHeight="1"/>
    <row r="3840" ht="42" customHeight="1"/>
    <row r="3841" ht="42" customHeight="1"/>
    <row r="3842" ht="42" customHeight="1"/>
    <row r="3843" ht="42" customHeight="1"/>
    <row r="3844" ht="42" customHeight="1"/>
    <row r="3845" ht="42" customHeight="1"/>
    <row r="3846" ht="42" customHeight="1"/>
    <row r="3847" ht="42" customHeight="1"/>
    <row r="3848" ht="42" customHeight="1"/>
    <row r="3849" ht="42" customHeight="1"/>
    <row r="3850" ht="42" customHeight="1"/>
    <row r="3851" ht="42" customHeight="1"/>
    <row r="3852" ht="42" customHeight="1"/>
    <row r="3853" ht="42" customHeight="1"/>
    <row r="3854" ht="42" customHeight="1"/>
    <row r="3855" ht="42" customHeight="1"/>
    <row r="3856" ht="42" customHeight="1"/>
    <row r="3857" ht="42" customHeight="1"/>
    <row r="3858" ht="42" customHeight="1"/>
    <row r="3859" ht="42" customHeight="1"/>
    <row r="3860" ht="42" customHeight="1"/>
    <row r="3861" ht="42" customHeight="1"/>
    <row r="3862" ht="42" customHeight="1"/>
    <row r="3863" ht="42" customHeight="1"/>
    <row r="3864" ht="42" customHeight="1"/>
    <row r="3865" ht="42" customHeight="1"/>
    <row r="3866" ht="42" customHeight="1"/>
    <row r="3867" ht="42" customHeight="1"/>
    <row r="3868" ht="42" customHeight="1"/>
    <row r="3869" ht="42" customHeight="1"/>
    <row r="3870" ht="42" customHeight="1"/>
    <row r="3871" ht="42" customHeight="1"/>
    <row r="3872" ht="42" customHeight="1"/>
    <row r="3873" ht="42" customHeight="1"/>
    <row r="3874" ht="42" customHeight="1"/>
    <row r="3875" ht="42" customHeight="1"/>
    <row r="3876" ht="42" customHeight="1"/>
    <row r="3877" ht="42" customHeight="1"/>
    <row r="3878" ht="42" customHeight="1"/>
    <row r="3879" ht="42" customHeight="1"/>
    <row r="3880" ht="42" customHeight="1"/>
    <row r="3881" ht="42" customHeight="1"/>
    <row r="3882" ht="42" customHeight="1"/>
    <row r="3883" ht="42" customHeight="1"/>
    <row r="3884" ht="42" customHeight="1"/>
    <row r="3885" ht="42" customHeight="1"/>
    <row r="3886" ht="42" customHeight="1"/>
    <row r="3887" ht="42" customHeight="1"/>
    <row r="3888" ht="42" customHeight="1"/>
    <row r="3889" ht="42" customHeight="1"/>
    <row r="3890" ht="42" customHeight="1"/>
    <row r="3891" ht="42" customHeight="1"/>
    <row r="3892" ht="42" customHeight="1"/>
    <row r="3893" ht="42" customHeight="1"/>
    <row r="3894" ht="42" customHeight="1"/>
    <row r="3895" ht="42" customHeight="1"/>
    <row r="3896" ht="42" customHeight="1"/>
    <row r="3897" ht="42" customHeight="1"/>
    <row r="3898" ht="42" customHeight="1"/>
    <row r="3899" ht="42" customHeight="1"/>
    <row r="3900" ht="42" customHeight="1"/>
    <row r="3901" ht="42" customHeight="1"/>
    <row r="3902" ht="42" customHeight="1"/>
    <row r="3903" ht="42" customHeight="1"/>
    <row r="3904" ht="42" customHeight="1"/>
    <row r="3905" ht="42" customHeight="1"/>
    <row r="3906" ht="42" customHeight="1"/>
    <row r="3907" ht="42" customHeight="1"/>
    <row r="3908" ht="42" customHeight="1"/>
    <row r="3909" ht="42" customHeight="1"/>
    <row r="3910" ht="42" customHeight="1"/>
    <row r="3911" ht="42" customHeight="1"/>
    <row r="3912" ht="42" customHeight="1"/>
    <row r="3913" ht="42" customHeight="1"/>
    <row r="3914" ht="42" customHeight="1"/>
    <row r="3915" ht="42" customHeight="1"/>
    <row r="3916" ht="42" customHeight="1"/>
    <row r="3917" ht="42" customHeight="1"/>
    <row r="3918" ht="42" customHeight="1"/>
    <row r="3919" ht="42" customHeight="1"/>
    <row r="3920" ht="42" customHeight="1"/>
    <row r="3921" ht="42" customHeight="1"/>
    <row r="3922" ht="42" customHeight="1"/>
    <row r="3923" ht="42" customHeight="1"/>
    <row r="3924" ht="42" customHeight="1"/>
    <row r="3925" ht="42" customHeight="1"/>
    <row r="3926" ht="42" customHeight="1"/>
    <row r="3927" ht="42" customHeight="1"/>
    <row r="3928" ht="42" customHeight="1"/>
    <row r="3929" ht="42" customHeight="1"/>
    <row r="3930" ht="42" customHeight="1"/>
    <row r="3931" ht="42" customHeight="1"/>
    <row r="3932" ht="42" customHeight="1"/>
    <row r="3933" ht="42" customHeight="1"/>
    <row r="3934" ht="42" customHeight="1"/>
    <row r="3935" ht="42" customHeight="1"/>
    <row r="3936" ht="42" customHeight="1"/>
    <row r="3937" ht="42" customHeight="1"/>
    <row r="3938" ht="42" customHeight="1"/>
    <row r="3939" ht="42" customHeight="1"/>
    <row r="3940" ht="42" customHeight="1"/>
    <row r="3941" ht="42" customHeight="1"/>
    <row r="3942" ht="42" customHeight="1"/>
    <row r="3943" ht="42" customHeight="1"/>
    <row r="3944" ht="42" customHeight="1"/>
    <row r="3945" ht="42" customHeight="1"/>
    <row r="3946" ht="42" customHeight="1"/>
    <row r="3947" ht="42" customHeight="1"/>
    <row r="3948" ht="42" customHeight="1"/>
    <row r="3949" ht="42" customHeight="1"/>
    <row r="3950" ht="42" customHeight="1"/>
    <row r="3951" ht="42" customHeight="1"/>
    <row r="3952" ht="42" customHeight="1"/>
    <row r="3953" ht="42" customHeight="1"/>
    <row r="3954" ht="42" customHeight="1"/>
    <row r="3955" ht="42" customHeight="1"/>
    <row r="3956" ht="42" customHeight="1"/>
    <row r="3957" ht="42" customHeight="1"/>
    <row r="3958" ht="42" customHeight="1"/>
    <row r="3959" ht="42" customHeight="1"/>
    <row r="3960" ht="42" customHeight="1"/>
    <row r="3961" ht="42" customHeight="1"/>
    <row r="3962" ht="42" customHeight="1"/>
    <row r="3963" ht="42" customHeight="1"/>
    <row r="3964" ht="42" customHeight="1"/>
    <row r="3965" ht="42" customHeight="1"/>
    <row r="3966" ht="42" customHeight="1"/>
    <row r="3967" ht="42" customHeight="1"/>
    <row r="3968" ht="42" customHeight="1"/>
    <row r="3969" ht="42" customHeight="1"/>
    <row r="3970" ht="42" customHeight="1"/>
    <row r="3971" ht="42" customHeight="1"/>
    <row r="3972" ht="42" customHeight="1"/>
    <row r="3973" ht="42" customHeight="1"/>
    <row r="3974" ht="42" customHeight="1"/>
    <row r="3975" ht="42" customHeight="1"/>
    <row r="3976" ht="42" customHeight="1"/>
    <row r="3977" ht="42" customHeight="1"/>
    <row r="3978" ht="42" customHeight="1"/>
    <row r="3979" ht="42" customHeight="1"/>
    <row r="3980" ht="42" customHeight="1"/>
    <row r="3981" ht="42" customHeight="1"/>
    <row r="3982" ht="42" customHeight="1"/>
    <row r="3983" ht="42" customHeight="1"/>
    <row r="3984" ht="42" customHeight="1"/>
    <row r="3985" ht="42" customHeight="1"/>
    <row r="3986" ht="42" customHeight="1"/>
    <row r="3987" ht="42" customHeight="1"/>
    <row r="3988" ht="42" customHeight="1"/>
    <row r="3989" ht="42" customHeight="1"/>
    <row r="3990" ht="42" customHeight="1"/>
    <row r="3991" ht="42" customHeight="1"/>
    <row r="3992" ht="42" customHeight="1"/>
    <row r="3993" ht="42" customHeight="1"/>
    <row r="3994" ht="42" customHeight="1"/>
    <row r="3995" ht="42" customHeight="1"/>
    <row r="3996" ht="42" customHeight="1"/>
    <row r="3997" ht="42" customHeight="1"/>
    <row r="3998" ht="42" customHeight="1"/>
    <row r="3999" ht="42" customHeight="1"/>
    <row r="4000" ht="42" customHeight="1"/>
    <row r="4001" ht="42" customHeight="1"/>
    <row r="4002" ht="42" customHeight="1"/>
    <row r="4003" ht="42" customHeight="1"/>
    <row r="4004" ht="42" customHeight="1"/>
    <row r="4005" ht="42" customHeight="1"/>
    <row r="4006" ht="42" customHeight="1"/>
    <row r="4007" ht="42" customHeight="1"/>
    <row r="4008" ht="42" customHeight="1"/>
    <row r="4009" ht="42" customHeight="1"/>
    <row r="4010" ht="42" customHeight="1"/>
    <row r="4011" ht="42" customHeight="1"/>
    <row r="4012" ht="42" customHeight="1"/>
    <row r="4013" ht="42" customHeight="1"/>
    <row r="4014" ht="42" customHeight="1"/>
    <row r="4015" ht="42" customHeight="1"/>
    <row r="4016" ht="42" customHeight="1"/>
    <row r="4017" ht="42" customHeight="1"/>
    <row r="4018" ht="42" customHeight="1"/>
    <row r="4019" ht="42" customHeight="1"/>
    <row r="4020" ht="42" customHeight="1"/>
    <row r="4021" ht="42" customHeight="1"/>
    <row r="4022" ht="42" customHeight="1"/>
    <row r="4023" ht="42" customHeight="1"/>
    <row r="4024" ht="42" customHeight="1"/>
    <row r="4025" ht="42" customHeight="1"/>
    <row r="4026" ht="42" customHeight="1"/>
    <row r="4027" ht="42" customHeight="1"/>
    <row r="4028" ht="42" customHeight="1"/>
    <row r="4029" ht="42" customHeight="1"/>
    <row r="4030" ht="42" customHeight="1"/>
    <row r="4031" ht="42" customHeight="1"/>
    <row r="4032" ht="42" customHeight="1"/>
    <row r="4033" ht="42" customHeight="1"/>
    <row r="4034" ht="42" customHeight="1"/>
    <row r="4035" ht="42" customHeight="1"/>
    <row r="4036" ht="42" customHeight="1"/>
    <row r="4037" ht="42" customHeight="1"/>
    <row r="4038" ht="42" customHeight="1"/>
    <row r="4039" ht="42" customHeight="1"/>
    <row r="4040" ht="42" customHeight="1"/>
    <row r="4041" ht="42" customHeight="1"/>
    <row r="4042" ht="42" customHeight="1"/>
    <row r="4043" ht="42" customHeight="1"/>
    <row r="4044" ht="42" customHeight="1"/>
    <row r="4045" ht="42" customHeight="1"/>
    <row r="4046" ht="42" customHeight="1"/>
    <row r="4047" ht="42" customHeight="1"/>
    <row r="4048" ht="42" customHeight="1"/>
    <row r="4049" ht="42" customHeight="1"/>
    <row r="4050" ht="42" customHeight="1"/>
    <row r="4051" ht="42" customHeight="1"/>
    <row r="4052" ht="42" customHeight="1"/>
    <row r="4053" ht="42" customHeight="1"/>
    <row r="4054" ht="42" customHeight="1"/>
    <row r="4055" ht="42" customHeight="1"/>
    <row r="4056" ht="42" customHeight="1"/>
    <row r="4057" ht="42" customHeight="1"/>
    <row r="4058" ht="42" customHeight="1"/>
    <row r="4059" ht="42" customHeight="1"/>
    <row r="4060" ht="42" customHeight="1"/>
    <row r="4061" ht="42" customHeight="1"/>
    <row r="4062" ht="42" customHeight="1"/>
    <row r="4063" ht="42" customHeight="1"/>
    <row r="4064" ht="42" customHeight="1"/>
    <row r="4065" ht="42" customHeight="1"/>
    <row r="4066" ht="42" customHeight="1"/>
    <row r="4067" ht="42" customHeight="1"/>
    <row r="4068" ht="42" customHeight="1"/>
    <row r="4069" ht="42" customHeight="1"/>
    <row r="4070" ht="42" customHeight="1"/>
    <row r="4071" ht="42" customHeight="1"/>
    <row r="4072" ht="42" customHeight="1"/>
    <row r="4073" ht="42" customHeight="1"/>
    <row r="4074" ht="42" customHeight="1"/>
    <row r="4075" ht="42" customHeight="1"/>
    <row r="4076" ht="42" customHeight="1"/>
    <row r="4077" ht="42" customHeight="1"/>
    <row r="4078" ht="42" customHeight="1"/>
    <row r="4079" ht="42" customHeight="1"/>
    <row r="4080" ht="42" customHeight="1"/>
    <row r="4081" ht="42" customHeight="1"/>
    <row r="4082" ht="42" customHeight="1"/>
    <row r="4083" ht="42" customHeight="1"/>
    <row r="4084" ht="42" customHeight="1"/>
    <row r="4085" ht="42" customHeight="1"/>
    <row r="4086" ht="42" customHeight="1"/>
    <row r="4087" ht="42" customHeight="1"/>
    <row r="4088" ht="42" customHeight="1"/>
    <row r="4089" ht="42" customHeight="1"/>
    <row r="4090" ht="42" customHeight="1"/>
    <row r="4091" ht="42" customHeight="1"/>
    <row r="4092" ht="42" customHeight="1"/>
    <row r="4093" ht="42" customHeight="1"/>
    <row r="4094" ht="42" customHeight="1"/>
    <row r="4095" ht="42" customHeight="1"/>
    <row r="4096" ht="42" customHeight="1"/>
    <row r="4097" ht="42" customHeight="1"/>
    <row r="4098" ht="42" customHeight="1"/>
    <row r="4099" ht="42" customHeight="1"/>
    <row r="4100" ht="42" customHeight="1"/>
    <row r="4101" ht="42" customHeight="1"/>
    <row r="4102" ht="42" customHeight="1"/>
    <row r="4103" ht="42" customHeight="1"/>
    <row r="4104" ht="42" customHeight="1"/>
    <row r="4105" ht="42" customHeight="1"/>
    <row r="4106" ht="42" customHeight="1"/>
    <row r="4107" ht="42" customHeight="1"/>
    <row r="4108" ht="42" customHeight="1"/>
    <row r="4109" ht="42" customHeight="1"/>
    <row r="4110" ht="42" customHeight="1"/>
    <row r="4111" ht="42" customHeight="1"/>
    <row r="4112" ht="42" customHeight="1"/>
    <row r="4113" ht="42" customHeight="1"/>
    <row r="4114" ht="42" customHeight="1"/>
    <row r="4115" ht="42" customHeight="1"/>
    <row r="4116" ht="42" customHeight="1"/>
    <row r="4117" ht="42" customHeight="1"/>
    <row r="4118" ht="42" customHeight="1"/>
    <row r="4119" ht="42" customHeight="1"/>
    <row r="4120" ht="42" customHeight="1"/>
    <row r="4121" ht="42" customHeight="1"/>
    <row r="4122" ht="42" customHeight="1"/>
    <row r="4123" ht="42" customHeight="1"/>
    <row r="4124" ht="42" customHeight="1"/>
    <row r="4125" ht="42" customHeight="1"/>
    <row r="4126" ht="42" customHeight="1"/>
    <row r="4127" ht="42" customHeight="1"/>
    <row r="4128" ht="42" customHeight="1"/>
    <row r="4129" ht="42" customHeight="1"/>
    <row r="4130" ht="42" customHeight="1"/>
    <row r="4131" ht="42" customHeight="1"/>
    <row r="4132" ht="42" customHeight="1"/>
    <row r="4133" ht="42" customHeight="1"/>
    <row r="4134" ht="42" customHeight="1"/>
    <row r="4135" ht="42" customHeight="1"/>
    <row r="4136" ht="42" customHeight="1"/>
    <row r="4137" ht="42" customHeight="1"/>
    <row r="4138" ht="42" customHeight="1"/>
    <row r="4139" ht="42" customHeight="1"/>
    <row r="4140" ht="42" customHeight="1"/>
    <row r="4141" ht="42" customHeight="1"/>
    <row r="4142" ht="42" customHeight="1"/>
    <row r="4143" ht="42" customHeight="1"/>
    <row r="4144" ht="42" customHeight="1"/>
    <row r="4145" ht="42" customHeight="1"/>
    <row r="4146" ht="42" customHeight="1"/>
    <row r="4147" ht="42" customHeight="1"/>
    <row r="4148" ht="42" customHeight="1"/>
    <row r="4149" ht="42" customHeight="1"/>
    <row r="4150" ht="42" customHeight="1"/>
    <row r="4151" ht="42" customHeight="1"/>
    <row r="4152" ht="42" customHeight="1"/>
    <row r="4153" ht="42" customHeight="1"/>
    <row r="4154" ht="42" customHeight="1"/>
    <row r="4155" ht="42" customHeight="1"/>
    <row r="4156" ht="42" customHeight="1"/>
    <row r="4157" ht="42" customHeight="1"/>
    <row r="4158" ht="42" customHeight="1"/>
    <row r="4159" ht="42" customHeight="1"/>
    <row r="4160" ht="42" customHeight="1"/>
    <row r="4161" ht="42" customHeight="1"/>
    <row r="4162" ht="42" customHeight="1"/>
    <row r="4163" ht="42" customHeight="1"/>
    <row r="4164" ht="42" customHeight="1"/>
    <row r="4165" ht="42" customHeight="1"/>
    <row r="4166" ht="42" customHeight="1"/>
    <row r="4167" ht="42" customHeight="1"/>
    <row r="4168" ht="42" customHeight="1"/>
    <row r="4169" ht="42" customHeight="1"/>
    <row r="4170" ht="42" customHeight="1"/>
    <row r="4171" ht="42" customHeight="1"/>
    <row r="4172" ht="42" customHeight="1"/>
    <row r="4173" ht="42" customHeight="1"/>
    <row r="4174" ht="42" customHeight="1"/>
    <row r="4175" ht="42" customHeight="1"/>
    <row r="4176" ht="42" customHeight="1"/>
    <row r="4177" ht="42" customHeight="1"/>
    <row r="4178" ht="42" customHeight="1"/>
    <row r="4179" ht="42" customHeight="1"/>
    <row r="4180" ht="42" customHeight="1"/>
    <row r="4181" ht="42" customHeight="1"/>
    <row r="4182" ht="42" customHeight="1"/>
    <row r="4183" ht="42" customHeight="1"/>
    <row r="4184" ht="42" customHeight="1"/>
    <row r="4185" ht="42" customHeight="1"/>
    <row r="4186" ht="42" customHeight="1"/>
    <row r="4187" ht="42" customHeight="1"/>
    <row r="4188" ht="42" customHeight="1"/>
    <row r="4189" ht="42" customHeight="1"/>
    <row r="4190" ht="42" customHeight="1"/>
    <row r="4191" ht="42" customHeight="1"/>
    <row r="4192" ht="42" customHeight="1"/>
    <row r="4193" ht="42" customHeight="1"/>
    <row r="4194" ht="42" customHeight="1"/>
    <row r="4195" ht="42" customHeight="1"/>
    <row r="4196" ht="42" customHeight="1"/>
    <row r="4197" ht="42" customHeight="1"/>
    <row r="4198" ht="42" customHeight="1"/>
    <row r="4199" ht="42" customHeight="1"/>
    <row r="4200" ht="42" customHeight="1"/>
    <row r="4201" ht="42" customHeight="1"/>
    <row r="4202" ht="42" customHeight="1"/>
    <row r="4203" ht="42" customHeight="1"/>
    <row r="4204" ht="42" customHeight="1"/>
    <row r="4205" ht="42" customHeight="1"/>
    <row r="4206" ht="42" customHeight="1"/>
    <row r="4207" ht="42" customHeight="1"/>
    <row r="4208" ht="42" customHeight="1"/>
    <row r="4209" ht="42" customHeight="1"/>
    <row r="4210" ht="42" customHeight="1"/>
    <row r="4211" ht="42" customHeight="1"/>
    <row r="4212" ht="42" customHeight="1"/>
    <row r="4213" ht="42" customHeight="1"/>
    <row r="4214" ht="42" customHeight="1"/>
    <row r="4215" ht="42" customHeight="1"/>
    <row r="4216" ht="42" customHeight="1"/>
    <row r="4217" ht="42" customHeight="1"/>
    <row r="4218" ht="42" customHeight="1"/>
    <row r="4219" ht="42" customHeight="1"/>
    <row r="4220" ht="42" customHeight="1"/>
    <row r="4221" ht="42" customHeight="1"/>
    <row r="4222" ht="42" customHeight="1"/>
    <row r="4223" ht="42" customHeight="1"/>
    <row r="4224" ht="42" customHeight="1"/>
    <row r="4225" ht="42" customHeight="1"/>
    <row r="4226" ht="42" customHeight="1"/>
    <row r="4227" ht="42" customHeight="1"/>
    <row r="4228" ht="42" customHeight="1"/>
    <row r="4229" ht="42" customHeight="1"/>
    <row r="4230" ht="42" customHeight="1"/>
    <row r="4231" ht="42" customHeight="1"/>
    <row r="4232" ht="42" customHeight="1"/>
    <row r="4233" ht="42" customHeight="1"/>
    <row r="4234" ht="42" customHeight="1"/>
    <row r="4235" ht="42" customHeight="1"/>
    <row r="4236" ht="42" customHeight="1"/>
    <row r="4237" ht="42" customHeight="1"/>
    <row r="4238" ht="42" customHeight="1"/>
    <row r="4239" ht="42" customHeight="1"/>
    <row r="4240" ht="42" customHeight="1"/>
    <row r="4241" ht="42" customHeight="1"/>
    <row r="4242" ht="42" customHeight="1"/>
    <row r="4243" ht="42" customHeight="1"/>
    <row r="4244" ht="42" customHeight="1"/>
    <row r="4245" ht="42" customHeight="1"/>
    <row r="4246" ht="42" customHeight="1"/>
    <row r="4247" ht="42" customHeight="1"/>
    <row r="4248" ht="42" customHeight="1"/>
    <row r="4249" ht="42" customHeight="1"/>
    <row r="4250" ht="42" customHeight="1"/>
    <row r="4251" ht="42" customHeight="1"/>
    <row r="4252" ht="42" customHeight="1"/>
    <row r="4253" ht="42" customHeight="1"/>
    <row r="4254" ht="42" customHeight="1"/>
    <row r="4255" ht="42" customHeight="1"/>
    <row r="4256" ht="42" customHeight="1"/>
    <row r="4257" ht="42" customHeight="1"/>
    <row r="4258" ht="42" customHeight="1"/>
    <row r="4259" ht="42" customHeight="1"/>
    <row r="4260" ht="42" customHeight="1"/>
    <row r="4261" ht="42" customHeight="1"/>
    <row r="4262" ht="42" customHeight="1"/>
    <row r="4263" ht="42" customHeight="1"/>
    <row r="4264" ht="42" customHeight="1"/>
    <row r="4265" ht="42" customHeight="1"/>
    <row r="4266" ht="42" customHeight="1"/>
    <row r="4267" ht="42" customHeight="1"/>
    <row r="4268" ht="42" customHeight="1"/>
    <row r="4269" ht="42" customHeight="1"/>
    <row r="4270" ht="42" customHeight="1"/>
    <row r="4271" ht="42" customHeight="1"/>
    <row r="4272" ht="42" customHeight="1"/>
    <row r="4273" ht="42" customHeight="1"/>
    <row r="4274" ht="42" customHeight="1"/>
    <row r="4275" ht="42" customHeight="1"/>
    <row r="4276" ht="42" customHeight="1"/>
    <row r="4277" ht="42" customHeight="1"/>
    <row r="4278" ht="42" customHeight="1"/>
    <row r="4279" ht="42" customHeight="1"/>
    <row r="4280" ht="42" customHeight="1"/>
    <row r="4281" ht="42" customHeight="1"/>
    <row r="4282" ht="42" customHeight="1"/>
    <row r="4283" ht="42" customHeight="1"/>
    <row r="4284" ht="42" customHeight="1"/>
    <row r="4285" ht="42" customHeight="1"/>
    <row r="4286" ht="42" customHeight="1"/>
    <row r="4287" ht="42" customHeight="1"/>
    <row r="4288" ht="42" customHeight="1"/>
    <row r="4289" ht="42" customHeight="1"/>
    <row r="4290" ht="42" customHeight="1"/>
    <row r="4291" ht="42" customHeight="1"/>
    <row r="4292" ht="42" customHeight="1"/>
    <row r="4293" ht="42" customHeight="1"/>
    <row r="4294" ht="42" customHeight="1"/>
    <row r="4295" ht="42" customHeight="1"/>
    <row r="4296" ht="42" customHeight="1"/>
    <row r="4297" ht="42" customHeight="1"/>
    <row r="4298" ht="42" customHeight="1"/>
    <row r="4299" ht="42" customHeight="1"/>
    <row r="4300" ht="42" customHeight="1"/>
    <row r="4301" ht="42" customHeight="1"/>
    <row r="4302" ht="42" customHeight="1"/>
    <row r="4303" ht="42" customHeight="1"/>
    <row r="4304" ht="42" customHeight="1"/>
    <row r="4305" ht="42" customHeight="1"/>
    <row r="4306" ht="42" customHeight="1"/>
    <row r="4307" ht="42" customHeight="1"/>
    <row r="4308" ht="42" customHeight="1"/>
    <row r="4309" ht="42" customHeight="1"/>
    <row r="4310" ht="42" customHeight="1"/>
    <row r="4311" ht="42" customHeight="1"/>
    <row r="4312" ht="42" customHeight="1"/>
    <row r="4313" ht="42" customHeight="1"/>
    <row r="4314" ht="42" customHeight="1"/>
    <row r="4315" ht="42" customHeight="1"/>
    <row r="4316" ht="42" customHeight="1"/>
    <row r="4317" ht="42" customHeight="1"/>
    <row r="4318" ht="42" customHeight="1"/>
    <row r="4319" ht="42" customHeight="1"/>
    <row r="4320" ht="42" customHeight="1"/>
    <row r="4321" ht="42" customHeight="1"/>
    <row r="4322" ht="42" customHeight="1"/>
    <row r="4323" ht="42" customHeight="1"/>
    <row r="4324" ht="42" customHeight="1"/>
    <row r="4325" ht="42" customHeight="1"/>
    <row r="4326" ht="42" customHeight="1"/>
    <row r="4327" ht="42" customHeight="1"/>
    <row r="4328" ht="42" customHeight="1"/>
    <row r="4329" ht="42" customHeight="1"/>
    <row r="4330" ht="42" customHeight="1"/>
    <row r="4331" ht="42" customHeight="1"/>
    <row r="4332" ht="42" customHeight="1"/>
    <row r="4333" ht="42" customHeight="1"/>
    <row r="4334" ht="42" customHeight="1"/>
    <row r="4335" ht="42" customHeight="1"/>
    <row r="4336" ht="42" customHeight="1"/>
    <row r="4337" ht="42" customHeight="1"/>
    <row r="4338" ht="42" customHeight="1"/>
    <row r="4339" ht="42" customHeight="1"/>
    <row r="4340" ht="42" customHeight="1"/>
    <row r="4341" ht="42" customHeight="1"/>
    <row r="4342" ht="42" customHeight="1"/>
    <row r="4343" ht="42" customHeight="1"/>
    <row r="4344" ht="42" customHeight="1"/>
    <row r="4345" ht="42" customHeight="1"/>
    <row r="4346" ht="42" customHeight="1"/>
    <row r="4347" ht="42" customHeight="1"/>
    <row r="4348" ht="42" customHeight="1"/>
    <row r="4349" ht="42" customHeight="1"/>
    <row r="4350" ht="42" customHeight="1"/>
    <row r="4351" ht="42" customHeight="1"/>
    <row r="4352" ht="42" customHeight="1"/>
    <row r="4353" ht="42" customHeight="1"/>
    <row r="4354" ht="42" customHeight="1"/>
    <row r="4355" ht="42" customHeight="1"/>
    <row r="4356" ht="42" customHeight="1"/>
    <row r="4357" ht="42" customHeight="1"/>
    <row r="4358" ht="42" customHeight="1"/>
    <row r="4359" ht="42" customHeight="1"/>
    <row r="4360" ht="42" customHeight="1"/>
    <row r="4361" ht="42" customHeight="1"/>
    <row r="4362" ht="42" customHeight="1"/>
    <row r="4363" ht="42" customHeight="1"/>
    <row r="4364" ht="42" customHeight="1"/>
    <row r="4365" ht="42" customHeight="1"/>
    <row r="4366" ht="42" customHeight="1"/>
    <row r="4367" ht="42" customHeight="1"/>
    <row r="4368" ht="42" customHeight="1"/>
    <row r="4369" ht="42" customHeight="1"/>
    <row r="4370" ht="42" customHeight="1"/>
    <row r="4371" ht="42" customHeight="1"/>
    <row r="4372" ht="42" customHeight="1"/>
    <row r="4373" ht="42" customHeight="1"/>
    <row r="4374" ht="42" customHeight="1"/>
    <row r="4375" ht="42" customHeight="1"/>
    <row r="4376" ht="42" customHeight="1"/>
    <row r="4377" ht="42" customHeight="1"/>
    <row r="4378" ht="42" customHeight="1"/>
    <row r="4379" ht="42" customHeight="1"/>
    <row r="4380" ht="42" customHeight="1"/>
    <row r="4381" ht="42" customHeight="1"/>
    <row r="4382" ht="42" customHeight="1"/>
    <row r="4383" ht="42" customHeight="1"/>
    <row r="4384" ht="42" customHeight="1"/>
    <row r="4385" ht="42" customHeight="1"/>
    <row r="4386" ht="42" customHeight="1"/>
    <row r="4387" ht="42" customHeight="1"/>
    <row r="4388" ht="42" customHeight="1"/>
    <row r="4389" ht="42" customHeight="1"/>
    <row r="4390" ht="42" customHeight="1"/>
    <row r="4391" ht="42" customHeight="1"/>
    <row r="4392" ht="42" customHeight="1"/>
    <row r="4393" ht="42" customHeight="1"/>
    <row r="4394" ht="42" customHeight="1"/>
    <row r="4395" ht="42" customHeight="1"/>
    <row r="4396" ht="42" customHeight="1"/>
    <row r="4397" ht="42" customHeight="1"/>
    <row r="4398" ht="42" customHeight="1"/>
    <row r="4399" ht="42" customHeight="1"/>
    <row r="4400" ht="42" customHeight="1"/>
    <row r="4401" ht="42" customHeight="1"/>
    <row r="4402" ht="42" customHeight="1"/>
    <row r="4403" ht="42" customHeight="1"/>
    <row r="4404" ht="42" customHeight="1"/>
    <row r="4405" ht="42" customHeight="1"/>
    <row r="4406" ht="42" customHeight="1"/>
    <row r="4407" ht="42" customHeight="1"/>
    <row r="4408" ht="42" customHeight="1"/>
    <row r="4409" ht="42" customHeight="1"/>
    <row r="4410" ht="42" customHeight="1"/>
    <row r="4411" ht="42" customHeight="1"/>
    <row r="4412" ht="42" customHeight="1"/>
    <row r="4413" ht="42" customHeight="1"/>
    <row r="4414" ht="42" customHeight="1"/>
    <row r="4415" ht="42" customHeight="1"/>
    <row r="4416" ht="42" customHeight="1"/>
    <row r="4417" ht="42" customHeight="1"/>
    <row r="4418" ht="42" customHeight="1"/>
    <row r="4419" ht="42" customHeight="1"/>
    <row r="4420" ht="42" customHeight="1"/>
    <row r="4421" ht="42" customHeight="1"/>
    <row r="4422" ht="42" customHeight="1"/>
    <row r="4423" ht="42" customHeight="1"/>
    <row r="4424" ht="42" customHeight="1"/>
    <row r="4425" ht="42" customHeight="1"/>
    <row r="4426" ht="42" customHeight="1"/>
    <row r="4427" ht="42" customHeight="1"/>
    <row r="4428" ht="42" customHeight="1"/>
    <row r="4429" ht="42" customHeight="1"/>
    <row r="4430" ht="42" customHeight="1"/>
    <row r="4431" ht="42" customHeight="1"/>
    <row r="4432" ht="42" customHeight="1"/>
    <row r="4433" ht="42" customHeight="1"/>
    <row r="4434" ht="42" customHeight="1"/>
    <row r="4435" ht="42" customHeight="1"/>
    <row r="4436" ht="42" customHeight="1"/>
    <row r="4437" ht="42" customHeight="1"/>
    <row r="4438" ht="42" customHeight="1"/>
    <row r="4439" ht="42" customHeight="1"/>
    <row r="4440" ht="42" customHeight="1"/>
    <row r="4441" ht="42" customHeight="1"/>
    <row r="4442" ht="42" customHeight="1"/>
    <row r="4443" ht="42" customHeight="1"/>
    <row r="4444" ht="42" customHeight="1"/>
    <row r="4445" ht="42" customHeight="1"/>
    <row r="4446" ht="42" customHeight="1"/>
    <row r="4447" ht="42" customHeight="1"/>
    <row r="4448" ht="42" customHeight="1"/>
    <row r="4449" ht="42" customHeight="1"/>
    <row r="4450" ht="42" customHeight="1"/>
    <row r="4451" ht="42" customHeight="1"/>
    <row r="4452" ht="42" customHeight="1"/>
    <row r="4453" ht="42" customHeight="1"/>
    <row r="4454" ht="42" customHeight="1"/>
    <row r="4455" ht="42" customHeight="1"/>
    <row r="4456" ht="42" customHeight="1"/>
    <row r="4457" ht="42" customHeight="1"/>
    <row r="4458" ht="42" customHeight="1"/>
    <row r="4459" ht="42" customHeight="1"/>
    <row r="4460" ht="42" customHeight="1"/>
    <row r="4461" ht="42" customHeight="1"/>
    <row r="4462" ht="42" customHeight="1"/>
    <row r="4463" ht="42" customHeight="1"/>
    <row r="4464" ht="42" customHeight="1"/>
    <row r="4465" ht="42" customHeight="1"/>
    <row r="4466" ht="42" customHeight="1"/>
    <row r="4467" ht="42" customHeight="1"/>
    <row r="4468" ht="42" customHeight="1"/>
    <row r="4469" ht="42" customHeight="1"/>
    <row r="4470" ht="42" customHeight="1"/>
    <row r="4471" ht="42" customHeight="1"/>
    <row r="4472" ht="42" customHeight="1"/>
    <row r="4473" ht="42" customHeight="1"/>
    <row r="4474" ht="42" customHeight="1"/>
    <row r="4475" ht="42" customHeight="1"/>
    <row r="4476" ht="42" customHeight="1"/>
    <row r="4477" ht="42" customHeight="1"/>
    <row r="4478" ht="42" customHeight="1"/>
    <row r="4479" ht="42" customHeight="1"/>
    <row r="4480" ht="42" customHeight="1"/>
    <row r="4481" ht="42" customHeight="1"/>
    <row r="4482" ht="42" customHeight="1"/>
    <row r="4483" ht="42" customHeight="1"/>
    <row r="4484" ht="42" customHeight="1"/>
    <row r="4485" ht="42" customHeight="1"/>
    <row r="4486" ht="42" customHeight="1"/>
    <row r="4487" ht="42" customHeight="1"/>
    <row r="4488" ht="42" customHeight="1"/>
    <row r="4489" ht="42" customHeight="1"/>
    <row r="4490" ht="42" customHeight="1"/>
    <row r="4491" ht="42" customHeight="1"/>
    <row r="4492" ht="42" customHeight="1"/>
    <row r="4493" ht="42" customHeight="1"/>
    <row r="4494" ht="42" customHeight="1"/>
    <row r="4495" ht="42" customHeight="1"/>
    <row r="4496" ht="42" customHeight="1"/>
    <row r="4497" ht="42" customHeight="1"/>
    <row r="4498" ht="42" customHeight="1"/>
    <row r="4499" ht="42" customHeight="1"/>
    <row r="4500" ht="42" customHeight="1"/>
    <row r="4501" ht="42" customHeight="1"/>
    <row r="4502" ht="42" customHeight="1"/>
    <row r="4503" ht="42" customHeight="1"/>
    <row r="4504" ht="42" customHeight="1"/>
    <row r="4505" ht="42" customHeight="1"/>
    <row r="4506" ht="42" customHeight="1"/>
    <row r="4507" ht="42" customHeight="1"/>
    <row r="4508" ht="42" customHeight="1"/>
    <row r="4509" ht="42" customHeight="1"/>
    <row r="4510" ht="42" customHeight="1"/>
    <row r="4511" ht="42" customHeight="1"/>
    <row r="4512" ht="42" customHeight="1"/>
    <row r="4513" ht="42" customHeight="1"/>
    <row r="4514" ht="42" customHeight="1"/>
    <row r="4515" ht="42" customHeight="1"/>
    <row r="4516" ht="42" customHeight="1"/>
    <row r="4517" ht="42" customHeight="1"/>
    <row r="4518" ht="42" customHeight="1"/>
    <row r="4519" ht="42" customHeight="1"/>
    <row r="4520" ht="42" customHeight="1"/>
    <row r="4521" ht="42" customHeight="1"/>
    <row r="4522" ht="42" customHeight="1"/>
    <row r="4523" ht="42" customHeight="1"/>
    <row r="4524" ht="42" customHeight="1"/>
    <row r="4525" ht="42" customHeight="1"/>
    <row r="4526" ht="42" customHeight="1"/>
    <row r="4527" ht="42" customHeight="1"/>
    <row r="4528" ht="42" customHeight="1"/>
    <row r="4529" ht="42" customHeight="1"/>
    <row r="4530" ht="42" customHeight="1"/>
    <row r="4531" ht="42" customHeight="1"/>
    <row r="4532" ht="42" customHeight="1"/>
    <row r="4533" ht="42" customHeight="1"/>
    <row r="4534" ht="42" customHeight="1"/>
    <row r="4535" ht="42" customHeight="1"/>
    <row r="4536" ht="42" customHeight="1"/>
    <row r="4537" ht="42" customHeight="1"/>
    <row r="4538" ht="42" customHeight="1"/>
    <row r="4539" ht="42" customHeight="1"/>
    <row r="4540" ht="42" customHeight="1"/>
    <row r="4541" ht="42" customHeight="1"/>
    <row r="4542" ht="42" customHeight="1"/>
    <row r="4543" ht="42" customHeight="1"/>
    <row r="4544" ht="42" customHeight="1"/>
    <row r="4545" ht="42" customHeight="1"/>
    <row r="4546" ht="42" customHeight="1"/>
    <row r="4547" ht="42" customHeight="1"/>
    <row r="4548" ht="42" customHeight="1"/>
    <row r="4549" ht="42" customHeight="1"/>
    <row r="4550" ht="42" customHeight="1"/>
    <row r="4551" ht="42" customHeight="1"/>
    <row r="4552" ht="42" customHeight="1"/>
    <row r="4553" ht="42" customHeight="1"/>
    <row r="4554" ht="42" customHeight="1"/>
    <row r="4555" ht="42" customHeight="1"/>
    <row r="4556" ht="42" customHeight="1"/>
    <row r="4557" ht="42" customHeight="1"/>
    <row r="4558" ht="42" customHeight="1"/>
    <row r="4559" ht="42" customHeight="1"/>
    <row r="4560" ht="42" customHeight="1"/>
    <row r="4561" ht="42" customHeight="1"/>
    <row r="4562" ht="42" customHeight="1"/>
    <row r="4563" ht="42" customHeight="1"/>
    <row r="4564" ht="42" customHeight="1"/>
    <row r="4565" ht="42" customHeight="1"/>
    <row r="4566" ht="42" customHeight="1"/>
    <row r="4567" ht="42" customHeight="1"/>
    <row r="4568" ht="42" customHeight="1"/>
    <row r="4569" ht="42" customHeight="1"/>
    <row r="4570" ht="42" customHeight="1"/>
    <row r="4571" ht="42" customHeight="1"/>
    <row r="4572" ht="42" customHeight="1"/>
    <row r="4573" ht="42" customHeight="1"/>
    <row r="4574" ht="42" customHeight="1"/>
    <row r="4575" ht="42" customHeight="1"/>
    <row r="4576" ht="42" customHeight="1"/>
    <row r="4577" ht="42" customHeight="1"/>
    <row r="4578" ht="42" customHeight="1"/>
    <row r="4579" ht="42" customHeight="1"/>
    <row r="4580" ht="42" customHeight="1"/>
    <row r="4581" ht="42" customHeight="1"/>
    <row r="4582" ht="42" customHeight="1"/>
    <row r="4583" ht="42" customHeight="1"/>
    <row r="4584" ht="42" customHeight="1"/>
    <row r="4585" ht="42" customHeight="1"/>
    <row r="4586" ht="42" customHeight="1"/>
    <row r="4587" ht="42" customHeight="1"/>
    <row r="4588" ht="42" customHeight="1"/>
    <row r="4589" ht="42" customHeight="1"/>
    <row r="4590" ht="42" customHeight="1"/>
    <row r="4591" ht="42" customHeight="1"/>
    <row r="4592" ht="42" customHeight="1"/>
    <row r="4593" ht="42" customHeight="1"/>
    <row r="4594" ht="42" customHeight="1"/>
    <row r="4595" ht="42" customHeight="1"/>
    <row r="4596" ht="42" customHeight="1"/>
    <row r="4597" ht="42" customHeight="1"/>
    <row r="4598" ht="42" customHeight="1"/>
    <row r="4599" ht="42" customHeight="1"/>
    <row r="4600" ht="42" customHeight="1"/>
    <row r="4601" ht="42" customHeight="1"/>
    <row r="4602" ht="42" customHeight="1"/>
    <row r="4603" ht="42" customHeight="1"/>
    <row r="4604" ht="42" customHeight="1"/>
    <row r="4605" ht="42" customHeight="1"/>
    <row r="4606" ht="42" customHeight="1"/>
    <row r="4607" ht="42" customHeight="1"/>
    <row r="4608" ht="42" customHeight="1"/>
    <row r="4609" ht="42" customHeight="1"/>
    <row r="4610" ht="42" customHeight="1"/>
    <row r="4611" ht="42" customHeight="1"/>
    <row r="4612" ht="42" customHeight="1"/>
    <row r="4613" ht="42" customHeight="1"/>
    <row r="4614" ht="42" customHeight="1"/>
    <row r="4615" ht="42" customHeight="1"/>
    <row r="4616" ht="42" customHeight="1"/>
    <row r="4617" ht="42" customHeight="1"/>
    <row r="4618" ht="42" customHeight="1"/>
    <row r="4619" ht="42" customHeight="1"/>
    <row r="4620" ht="42" customHeight="1"/>
    <row r="4621" ht="42" customHeight="1"/>
    <row r="4622" ht="42" customHeight="1"/>
    <row r="4623" ht="42" customHeight="1"/>
    <row r="4624" ht="42" customHeight="1"/>
    <row r="4625" ht="42" customHeight="1"/>
    <row r="4626" ht="42" customHeight="1"/>
    <row r="4627" ht="42" customHeight="1"/>
    <row r="4628" ht="42" customHeight="1"/>
    <row r="4629" ht="42" customHeight="1"/>
    <row r="4630" ht="42" customHeight="1"/>
    <row r="4631" ht="42" customHeight="1"/>
    <row r="4632" ht="42" customHeight="1"/>
    <row r="4633" ht="42" customHeight="1"/>
    <row r="4634" ht="42" customHeight="1"/>
    <row r="4635" ht="42" customHeight="1"/>
    <row r="4636" ht="42" customHeight="1"/>
    <row r="4637" ht="42" customHeight="1"/>
    <row r="4638" ht="42" customHeight="1"/>
    <row r="4639" ht="42" customHeight="1"/>
    <row r="4640" ht="42" customHeight="1"/>
    <row r="4641" ht="42" customHeight="1"/>
    <row r="4642" ht="42" customHeight="1"/>
    <row r="4643" ht="42" customHeight="1"/>
    <row r="4644" ht="42" customHeight="1"/>
    <row r="4645" ht="42" customHeight="1"/>
    <row r="4646" ht="42" customHeight="1"/>
    <row r="4647" ht="42" customHeight="1"/>
    <row r="4648" ht="42" customHeight="1"/>
    <row r="4649" ht="42" customHeight="1"/>
    <row r="4650" ht="42" customHeight="1"/>
    <row r="4651" ht="42" customHeight="1"/>
    <row r="4652" ht="42" customHeight="1"/>
    <row r="4653" ht="42" customHeight="1"/>
    <row r="4654" ht="42" customHeight="1"/>
    <row r="4655" ht="42" customHeight="1"/>
    <row r="4656" ht="42" customHeight="1"/>
    <row r="4657" ht="42" customHeight="1"/>
    <row r="4658" ht="42" customHeight="1"/>
    <row r="4659" ht="42" customHeight="1"/>
    <row r="4660" ht="42" customHeight="1"/>
    <row r="4661" ht="42" customHeight="1"/>
    <row r="4662" ht="42" customHeight="1"/>
    <row r="4663" ht="42" customHeight="1"/>
    <row r="4664" ht="42" customHeight="1"/>
    <row r="4665" ht="42" customHeight="1"/>
    <row r="4666" ht="42" customHeight="1"/>
    <row r="4667" ht="42" customHeight="1"/>
    <row r="4668" ht="42" customHeight="1"/>
    <row r="4669" ht="42" customHeight="1"/>
    <row r="4670" ht="42" customHeight="1"/>
    <row r="4671" ht="42" customHeight="1"/>
    <row r="4672" ht="42" customHeight="1"/>
    <row r="4673" ht="42" customHeight="1"/>
    <row r="4674" ht="42" customHeight="1"/>
    <row r="4675" ht="42" customHeight="1"/>
    <row r="4676" ht="42" customHeight="1"/>
    <row r="4677" ht="42" customHeight="1"/>
    <row r="4678" ht="42" customHeight="1"/>
    <row r="4679" ht="42" customHeight="1"/>
    <row r="4680" ht="42" customHeight="1"/>
    <row r="4681" ht="42" customHeight="1"/>
    <row r="4682" ht="42" customHeight="1"/>
    <row r="4683" ht="42" customHeight="1"/>
    <row r="4684" ht="42" customHeight="1"/>
    <row r="4685" ht="42" customHeight="1"/>
    <row r="4686" ht="42" customHeight="1"/>
    <row r="4687" ht="42" customHeight="1"/>
    <row r="4688" ht="42" customHeight="1"/>
    <row r="4689" ht="42" customHeight="1"/>
    <row r="4690" ht="42" customHeight="1"/>
    <row r="4691" ht="42" customHeight="1"/>
    <row r="4692" ht="42" customHeight="1"/>
    <row r="4693" ht="42" customHeight="1"/>
    <row r="4694" ht="42" customHeight="1"/>
    <row r="4695" ht="42" customHeight="1"/>
    <row r="4696" ht="42" customHeight="1"/>
    <row r="4697" ht="42" customHeight="1"/>
    <row r="4698" ht="42" customHeight="1"/>
    <row r="4699" ht="42" customHeight="1"/>
    <row r="4700" ht="42" customHeight="1"/>
    <row r="4701" ht="42" customHeight="1"/>
    <row r="4702" ht="42" customHeight="1"/>
    <row r="4703" ht="42" customHeight="1"/>
    <row r="4704" ht="42" customHeight="1"/>
    <row r="4705" ht="42" customHeight="1"/>
    <row r="4706" ht="42" customHeight="1"/>
    <row r="4707" ht="42" customHeight="1"/>
    <row r="4708" ht="42" customHeight="1"/>
    <row r="4709" ht="42" customHeight="1"/>
    <row r="4710" ht="42" customHeight="1"/>
    <row r="4711" ht="42" customHeight="1"/>
    <row r="4712" ht="42" customHeight="1"/>
    <row r="4713" ht="42" customHeight="1"/>
    <row r="4714" ht="42" customHeight="1"/>
    <row r="4715" ht="42" customHeight="1"/>
    <row r="4716" ht="42" customHeight="1"/>
    <row r="4717" ht="42" customHeight="1"/>
    <row r="4718" ht="42" customHeight="1"/>
    <row r="4719" ht="42" customHeight="1"/>
    <row r="4720" ht="42" customHeight="1"/>
    <row r="4721" ht="42" customHeight="1"/>
    <row r="4722" ht="42" customHeight="1"/>
    <row r="4723" ht="42" customHeight="1"/>
    <row r="4724" ht="42" customHeight="1"/>
    <row r="4725" ht="42" customHeight="1"/>
    <row r="4726" ht="42" customHeight="1"/>
    <row r="4727" ht="42" customHeight="1"/>
    <row r="4728" ht="42" customHeight="1"/>
    <row r="4729" ht="42" customHeight="1"/>
    <row r="4730" ht="42" customHeight="1"/>
    <row r="4731" ht="42" customHeight="1"/>
    <row r="4732" ht="42" customHeight="1"/>
    <row r="4733" ht="42" customHeight="1"/>
    <row r="4734" ht="42" customHeight="1"/>
    <row r="4735" ht="42" customHeight="1"/>
    <row r="4736" ht="42" customHeight="1"/>
    <row r="4737" ht="42" customHeight="1"/>
    <row r="4738" ht="42" customHeight="1"/>
    <row r="4739" ht="42" customHeight="1"/>
    <row r="4740" ht="42" customHeight="1"/>
    <row r="4741" ht="42" customHeight="1"/>
    <row r="4742" ht="42" customHeight="1"/>
    <row r="4743" ht="42" customHeight="1"/>
    <row r="4744" ht="42" customHeight="1"/>
    <row r="4745" ht="42" customHeight="1"/>
    <row r="4746" ht="42" customHeight="1"/>
    <row r="4747" ht="42" customHeight="1"/>
    <row r="4748" ht="42" customHeight="1"/>
    <row r="4749" ht="42" customHeight="1"/>
    <row r="4750" ht="42" customHeight="1"/>
    <row r="4751" ht="42" customHeight="1"/>
    <row r="4752" ht="42" customHeight="1"/>
    <row r="4753" ht="42" customHeight="1"/>
    <row r="4754" ht="42" customHeight="1"/>
    <row r="4755" ht="42" customHeight="1"/>
    <row r="4756" ht="42" customHeight="1"/>
    <row r="4757" ht="42" customHeight="1"/>
    <row r="4758" ht="42" customHeight="1"/>
    <row r="4759" ht="42" customHeight="1"/>
    <row r="4760" ht="42" customHeight="1"/>
    <row r="4761" ht="42" customHeight="1"/>
    <row r="4762" ht="42" customHeight="1"/>
    <row r="4763" ht="42" customHeight="1"/>
    <row r="4764" ht="42" customHeight="1"/>
    <row r="4765" ht="42" customHeight="1"/>
    <row r="4766" ht="42" customHeight="1"/>
    <row r="4767" ht="42" customHeight="1"/>
    <row r="4768" ht="42" customHeight="1"/>
    <row r="4769" ht="42" customHeight="1"/>
    <row r="4770" ht="42" customHeight="1"/>
    <row r="4771" ht="42" customHeight="1"/>
    <row r="4772" ht="42" customHeight="1"/>
    <row r="4773" ht="42" customHeight="1"/>
    <row r="4774" ht="42" customHeight="1"/>
    <row r="4775" ht="42" customHeight="1"/>
    <row r="4776" ht="42" customHeight="1"/>
    <row r="4777" ht="42" customHeight="1"/>
    <row r="4778" ht="42" customHeight="1"/>
    <row r="4779" ht="42" customHeight="1"/>
    <row r="4780" ht="42" customHeight="1"/>
    <row r="4781" ht="42" customHeight="1"/>
    <row r="4782" ht="42" customHeight="1"/>
    <row r="4783" ht="42" customHeight="1"/>
    <row r="4784" ht="42" customHeight="1"/>
    <row r="4785" ht="42" customHeight="1"/>
    <row r="4786" ht="42" customHeight="1"/>
    <row r="4787" ht="42" customHeight="1"/>
    <row r="4788" ht="42" customHeight="1"/>
    <row r="4789" ht="42" customHeight="1"/>
    <row r="4790" ht="42" customHeight="1"/>
    <row r="4791" ht="42" customHeight="1"/>
    <row r="4792" ht="42" customHeight="1"/>
    <row r="4793" ht="42" customHeight="1"/>
    <row r="4794" ht="42" customHeight="1"/>
    <row r="4795" ht="42" customHeight="1"/>
    <row r="4796" ht="42" customHeight="1"/>
    <row r="4797" ht="42" customHeight="1"/>
    <row r="4798" ht="42" customHeight="1"/>
    <row r="4799" ht="42" customHeight="1"/>
    <row r="4800" ht="42" customHeight="1"/>
    <row r="4801" ht="42" customHeight="1"/>
    <row r="4802" ht="42" customHeight="1"/>
    <row r="4803" ht="42" customHeight="1"/>
    <row r="4804" ht="42" customHeight="1"/>
    <row r="4805" ht="42" customHeight="1"/>
    <row r="4806" ht="42" customHeight="1"/>
    <row r="4807" ht="42" customHeight="1"/>
    <row r="4808" ht="42" customHeight="1"/>
    <row r="4809" ht="42" customHeight="1"/>
    <row r="4810" ht="42" customHeight="1"/>
    <row r="4811" ht="42" customHeight="1"/>
    <row r="4812" ht="42" customHeight="1"/>
    <row r="4813" ht="42" customHeight="1"/>
    <row r="4814" ht="42" customHeight="1"/>
    <row r="4815" ht="42" customHeight="1"/>
    <row r="4816" ht="42" customHeight="1"/>
    <row r="4817" ht="42" customHeight="1"/>
    <row r="4818" ht="42" customHeight="1"/>
    <row r="4819" ht="42" customHeight="1"/>
    <row r="4820" ht="42" customHeight="1"/>
    <row r="4821" ht="42" customHeight="1"/>
    <row r="4822" ht="42" customHeight="1"/>
    <row r="4823" ht="42" customHeight="1"/>
    <row r="4824" ht="42" customHeight="1"/>
    <row r="4825" ht="42" customHeight="1"/>
    <row r="4826" ht="42" customHeight="1"/>
    <row r="4827" ht="42" customHeight="1"/>
    <row r="4828" ht="42" customHeight="1"/>
    <row r="4829" ht="42" customHeight="1"/>
    <row r="4830" ht="42" customHeight="1"/>
    <row r="4831" ht="42" customHeight="1"/>
    <row r="4832" ht="42" customHeight="1"/>
    <row r="4833" ht="42" customHeight="1"/>
    <row r="4834" ht="42" customHeight="1"/>
    <row r="4835" ht="42" customHeight="1"/>
    <row r="4836" ht="42" customHeight="1"/>
    <row r="4837" ht="42" customHeight="1"/>
    <row r="4838" ht="42" customHeight="1"/>
    <row r="4839" ht="42" customHeight="1"/>
    <row r="4840" ht="42" customHeight="1"/>
    <row r="4841" ht="42" customHeight="1"/>
    <row r="4842" ht="42" customHeight="1"/>
    <row r="4843" ht="42" customHeight="1"/>
    <row r="4844" ht="42" customHeight="1"/>
    <row r="4845" ht="42" customHeight="1"/>
    <row r="4846" ht="42" customHeight="1"/>
    <row r="4847" ht="42" customHeight="1"/>
    <row r="4848" ht="42" customHeight="1"/>
    <row r="4849" ht="42" customHeight="1"/>
    <row r="4850" ht="42" customHeight="1"/>
    <row r="4851" ht="42" customHeight="1"/>
    <row r="4852" ht="42" customHeight="1"/>
    <row r="4853" ht="42" customHeight="1"/>
    <row r="4854" ht="42" customHeight="1"/>
    <row r="4855" ht="42" customHeight="1"/>
    <row r="4856" ht="42" customHeight="1"/>
    <row r="4857" ht="42" customHeight="1"/>
    <row r="4858" ht="42" customHeight="1"/>
    <row r="4859" ht="42" customHeight="1"/>
    <row r="4860" ht="42" customHeight="1"/>
    <row r="4861" ht="42" customHeight="1"/>
    <row r="4862" ht="42" customHeight="1"/>
    <row r="4863" ht="42" customHeight="1"/>
    <row r="4864" ht="42" customHeight="1"/>
    <row r="4865" ht="42" customHeight="1"/>
    <row r="4866" ht="42" customHeight="1"/>
    <row r="4867" ht="42" customHeight="1"/>
    <row r="4868" ht="42" customHeight="1"/>
    <row r="4869" ht="42" customHeight="1"/>
    <row r="4870" ht="42" customHeight="1"/>
    <row r="4871" ht="42" customHeight="1"/>
    <row r="4872" ht="42" customHeight="1"/>
    <row r="4873" ht="42" customHeight="1"/>
    <row r="4874" ht="42" customHeight="1"/>
    <row r="4875" ht="42" customHeight="1"/>
    <row r="4876" ht="42" customHeight="1"/>
    <row r="4877" ht="42" customHeight="1"/>
    <row r="4878" ht="42" customHeight="1"/>
    <row r="4879" ht="42" customHeight="1"/>
    <row r="4880" ht="42" customHeight="1"/>
    <row r="4881" ht="42" customHeight="1"/>
    <row r="4882" ht="42" customHeight="1"/>
    <row r="4883" ht="42" customHeight="1"/>
    <row r="4884" ht="42" customHeight="1"/>
    <row r="4885" ht="42" customHeight="1"/>
    <row r="4886" ht="42" customHeight="1"/>
    <row r="4887" ht="42" customHeight="1"/>
    <row r="4888" ht="42" customHeight="1"/>
    <row r="4889" ht="42" customHeight="1"/>
    <row r="4890" ht="42" customHeight="1"/>
    <row r="4891" ht="42" customHeight="1"/>
    <row r="4892" ht="42" customHeight="1"/>
    <row r="4893" ht="42" customHeight="1"/>
    <row r="4894" ht="42" customHeight="1"/>
    <row r="4895" ht="42" customHeight="1"/>
    <row r="4896" ht="42" customHeight="1"/>
    <row r="4897" ht="42" customHeight="1"/>
    <row r="4898" ht="42" customHeight="1"/>
    <row r="4899" ht="42" customHeight="1"/>
    <row r="4900" ht="42" customHeight="1"/>
    <row r="4901" ht="42" customHeight="1"/>
    <row r="4902" ht="42" customHeight="1"/>
    <row r="4903" ht="42" customHeight="1"/>
    <row r="4904" ht="42" customHeight="1"/>
    <row r="4905" ht="42" customHeight="1"/>
    <row r="4906" ht="42" customHeight="1"/>
    <row r="4907" ht="42" customHeight="1"/>
    <row r="4908" ht="42" customHeight="1"/>
    <row r="4909" ht="42" customHeight="1"/>
    <row r="4910" ht="42" customHeight="1"/>
    <row r="4911" ht="42" customHeight="1"/>
    <row r="4912" ht="42" customHeight="1"/>
    <row r="4913" ht="42" customHeight="1"/>
    <row r="4914" ht="42" customHeight="1"/>
    <row r="4915" ht="42" customHeight="1"/>
    <row r="4916" ht="42" customHeight="1"/>
    <row r="4917" ht="42" customHeight="1"/>
    <row r="4918" ht="42" customHeight="1"/>
    <row r="4919" ht="42" customHeight="1"/>
    <row r="4920" ht="42" customHeight="1"/>
    <row r="4921" ht="42" customHeight="1"/>
    <row r="4922" ht="42" customHeight="1"/>
    <row r="4923" ht="42" customHeight="1"/>
    <row r="4924" ht="42" customHeight="1"/>
    <row r="4925" ht="42" customHeight="1"/>
    <row r="4926" ht="42" customHeight="1"/>
    <row r="4927" ht="42" customHeight="1"/>
    <row r="4928" ht="42" customHeight="1"/>
    <row r="4929" ht="42" customHeight="1"/>
    <row r="4930" ht="42" customHeight="1"/>
    <row r="4931" ht="42" customHeight="1"/>
    <row r="4932" ht="42" customHeight="1"/>
    <row r="4933" ht="42" customHeight="1"/>
    <row r="4934" ht="42" customHeight="1"/>
    <row r="4935" ht="42" customHeight="1"/>
    <row r="4936" ht="42" customHeight="1"/>
    <row r="4937" ht="42" customHeight="1"/>
    <row r="4938" ht="42" customHeight="1"/>
    <row r="4939" ht="42" customHeight="1"/>
    <row r="4940" ht="42" customHeight="1"/>
    <row r="4941" ht="42" customHeight="1"/>
    <row r="4942" ht="42" customHeight="1"/>
    <row r="4943" ht="42" customHeight="1"/>
    <row r="4944" ht="42" customHeight="1"/>
    <row r="4945" ht="42" customHeight="1"/>
    <row r="4946" ht="42" customHeight="1"/>
    <row r="4947" ht="42" customHeight="1"/>
    <row r="4948" ht="42" customHeight="1"/>
    <row r="4949" ht="42" customHeight="1"/>
    <row r="4950" ht="42" customHeight="1"/>
    <row r="4951" ht="42" customHeight="1"/>
    <row r="4952" ht="42" customHeight="1"/>
    <row r="4953" ht="42" customHeight="1"/>
    <row r="4954" ht="42" customHeight="1"/>
    <row r="4955" ht="42" customHeight="1"/>
    <row r="4956" ht="42" customHeight="1"/>
    <row r="4957" ht="42" customHeight="1"/>
    <row r="4958" ht="42" customHeight="1"/>
    <row r="4959" ht="42" customHeight="1"/>
    <row r="4960" ht="42" customHeight="1"/>
    <row r="4961" ht="42" customHeight="1"/>
    <row r="4962" ht="42" customHeight="1"/>
    <row r="4963" ht="42" customHeight="1"/>
    <row r="4964" ht="42" customHeight="1"/>
    <row r="4965" ht="42" customHeight="1"/>
    <row r="4966" ht="42" customHeight="1"/>
    <row r="4967" ht="42" customHeight="1"/>
    <row r="4968" ht="42" customHeight="1"/>
    <row r="4969" ht="42" customHeight="1"/>
    <row r="4970" ht="42" customHeight="1"/>
    <row r="4971" ht="42" customHeight="1"/>
    <row r="4972" ht="42" customHeight="1"/>
    <row r="4973" ht="42" customHeight="1"/>
    <row r="4974" ht="42" customHeight="1"/>
    <row r="4975" ht="42" customHeight="1"/>
    <row r="4976" ht="42" customHeight="1"/>
    <row r="4977" ht="42" customHeight="1"/>
    <row r="4978" ht="42" customHeight="1"/>
    <row r="4979" ht="42" customHeight="1"/>
    <row r="4980" ht="42" customHeight="1"/>
    <row r="4981" ht="42" customHeight="1"/>
    <row r="4982" ht="42" customHeight="1"/>
    <row r="4983" ht="42" customHeight="1"/>
    <row r="4984" ht="42" customHeight="1"/>
    <row r="4985" ht="42" customHeight="1"/>
    <row r="4986" ht="42" customHeight="1"/>
    <row r="4987" ht="42" customHeight="1"/>
    <row r="4988" ht="42" customHeight="1"/>
    <row r="4989" ht="42" customHeight="1"/>
    <row r="4990" ht="42" customHeight="1"/>
    <row r="4991" ht="42" customHeight="1"/>
    <row r="4992" ht="42" customHeight="1"/>
    <row r="4993" ht="42" customHeight="1"/>
    <row r="4994" ht="42" customHeight="1"/>
    <row r="4995" ht="42" customHeight="1"/>
    <row r="4996" ht="42" customHeight="1"/>
    <row r="4997" ht="42" customHeight="1"/>
    <row r="4998" ht="42" customHeight="1"/>
    <row r="4999" ht="42" customHeight="1"/>
    <row r="5000" ht="42" customHeight="1"/>
    <row r="5001" ht="42" customHeight="1"/>
    <row r="5002" ht="42" customHeight="1"/>
    <row r="5003" ht="42" customHeight="1"/>
    <row r="5004" ht="42" customHeight="1"/>
    <row r="5005" ht="42" customHeight="1"/>
    <row r="5006" ht="42" customHeight="1"/>
    <row r="5007" ht="42" customHeight="1"/>
    <row r="5008" ht="42" customHeight="1"/>
    <row r="5009" ht="42" customHeight="1"/>
    <row r="5010" ht="42" customHeight="1"/>
    <row r="5011" ht="42" customHeight="1"/>
    <row r="5012" ht="42" customHeight="1"/>
    <row r="5013" ht="42" customHeight="1"/>
    <row r="5014" ht="42" customHeight="1"/>
    <row r="5015" ht="42" customHeight="1"/>
    <row r="5016" ht="42" customHeight="1"/>
    <row r="5017" ht="42" customHeight="1"/>
    <row r="5018" ht="42" customHeight="1"/>
    <row r="5019" ht="42" customHeight="1"/>
    <row r="5020" ht="42" customHeight="1"/>
    <row r="5021" ht="42" customHeight="1"/>
    <row r="5022" ht="42" customHeight="1"/>
    <row r="5023" ht="42" customHeight="1"/>
    <row r="5024" ht="42" customHeight="1"/>
    <row r="5025" ht="42" customHeight="1"/>
    <row r="5026" ht="42" customHeight="1"/>
    <row r="5027" ht="42" customHeight="1"/>
    <row r="5028" ht="42" customHeight="1"/>
    <row r="5029" ht="42" customHeight="1"/>
    <row r="5030" ht="42" customHeight="1"/>
    <row r="5031" ht="42" customHeight="1"/>
    <row r="5032" ht="42" customHeight="1"/>
    <row r="5033" ht="42" customHeight="1"/>
    <row r="5034" ht="42" customHeight="1"/>
    <row r="5035" ht="42" customHeight="1"/>
    <row r="5036" ht="42" customHeight="1"/>
    <row r="5037" ht="42" customHeight="1"/>
    <row r="5038" ht="42" customHeight="1"/>
    <row r="5039" ht="42" customHeight="1"/>
    <row r="5040" ht="42" customHeight="1"/>
    <row r="5041" ht="42" customHeight="1"/>
    <row r="5042" ht="42" customHeight="1"/>
    <row r="5043" ht="42" customHeight="1"/>
    <row r="5044" ht="42" customHeight="1"/>
    <row r="5045" ht="42" customHeight="1"/>
    <row r="5046" ht="42" customHeight="1"/>
    <row r="5047" ht="42" customHeight="1"/>
    <row r="5048" ht="42" customHeight="1"/>
    <row r="5049" ht="42" customHeight="1"/>
    <row r="5050" ht="42" customHeight="1"/>
    <row r="5051" ht="42" customHeight="1"/>
    <row r="5052" ht="42" customHeight="1"/>
    <row r="5053" ht="42" customHeight="1"/>
    <row r="5054" ht="42" customHeight="1"/>
    <row r="5055" ht="42" customHeight="1"/>
    <row r="5056" ht="42" customHeight="1"/>
    <row r="5057" ht="42" customHeight="1"/>
    <row r="5058" ht="42" customHeight="1"/>
    <row r="5059" ht="42" customHeight="1"/>
    <row r="5060" ht="42" customHeight="1"/>
    <row r="5061" ht="42" customHeight="1"/>
    <row r="5062" ht="42" customHeight="1"/>
    <row r="5063" ht="42" customHeight="1"/>
    <row r="5064" ht="42" customHeight="1"/>
    <row r="5065" ht="42" customHeight="1"/>
    <row r="5066" ht="42" customHeight="1"/>
    <row r="5067" ht="42" customHeight="1"/>
    <row r="5068" ht="42" customHeight="1"/>
    <row r="5069" ht="42" customHeight="1"/>
    <row r="5070" ht="42" customHeight="1"/>
    <row r="5071" ht="42" customHeight="1"/>
    <row r="5072" ht="42" customHeight="1"/>
    <row r="5073" ht="42" customHeight="1"/>
    <row r="5074" ht="42" customHeight="1"/>
    <row r="5075" ht="42" customHeight="1"/>
    <row r="5076" ht="42" customHeight="1"/>
    <row r="5077" ht="42" customHeight="1"/>
    <row r="5078" ht="42" customHeight="1"/>
    <row r="5079" ht="42" customHeight="1"/>
    <row r="5080" ht="42" customHeight="1"/>
    <row r="5081" ht="42" customHeight="1"/>
    <row r="5082" ht="42" customHeight="1"/>
    <row r="5083" ht="42" customHeight="1"/>
    <row r="5084" ht="42" customHeight="1"/>
    <row r="5085" ht="42" customHeight="1"/>
    <row r="5086" ht="42" customHeight="1"/>
    <row r="5087" ht="42" customHeight="1"/>
    <row r="5088" ht="42" customHeight="1"/>
    <row r="5089" ht="42" customHeight="1"/>
    <row r="5090" ht="42" customHeight="1"/>
    <row r="5091" ht="42" customHeight="1"/>
    <row r="5092" ht="42" customHeight="1"/>
    <row r="5093" ht="42" customHeight="1"/>
    <row r="5094" ht="42" customHeight="1"/>
    <row r="5095" ht="42" customHeight="1"/>
    <row r="5096" ht="42" customHeight="1"/>
    <row r="5097" ht="42" customHeight="1"/>
    <row r="5098" ht="42" customHeight="1"/>
    <row r="5099" ht="42" customHeight="1"/>
    <row r="5100" ht="42" customHeight="1"/>
    <row r="5101" ht="42" customHeight="1"/>
    <row r="5102" ht="42" customHeight="1"/>
    <row r="5103" ht="42" customHeight="1"/>
    <row r="5104" ht="42" customHeight="1"/>
    <row r="5105" ht="42" customHeight="1"/>
    <row r="5106" ht="42" customHeight="1"/>
    <row r="5107" ht="42" customHeight="1"/>
    <row r="5108" ht="42" customHeight="1"/>
    <row r="5109" ht="42" customHeight="1"/>
    <row r="5110" ht="42" customHeight="1"/>
    <row r="5111" ht="42" customHeight="1"/>
    <row r="5112" ht="42" customHeight="1"/>
    <row r="5113" ht="42" customHeight="1"/>
    <row r="5114" ht="42" customHeight="1"/>
    <row r="5115" ht="42" customHeight="1"/>
    <row r="5116" ht="42" customHeight="1"/>
    <row r="5117" ht="42" customHeight="1"/>
    <row r="5118" ht="42" customHeight="1"/>
    <row r="5119" ht="42" customHeight="1"/>
    <row r="5120" ht="42" customHeight="1"/>
    <row r="5121" ht="42" customHeight="1"/>
    <row r="5122" ht="42" customHeight="1"/>
    <row r="5123" ht="42" customHeight="1"/>
    <row r="5124" ht="42" customHeight="1"/>
    <row r="5125" ht="42" customHeight="1"/>
    <row r="5126" ht="42" customHeight="1"/>
    <row r="5127" ht="42" customHeight="1"/>
    <row r="5128" ht="42" customHeight="1"/>
    <row r="5129" ht="42" customHeight="1"/>
    <row r="5130" ht="42" customHeight="1"/>
    <row r="5131" ht="42" customHeight="1"/>
    <row r="5132" ht="42" customHeight="1"/>
    <row r="5133" ht="42" customHeight="1"/>
    <row r="5134" ht="42" customHeight="1"/>
    <row r="5135" ht="42" customHeight="1"/>
    <row r="5136" ht="42" customHeight="1"/>
    <row r="5137" ht="42" customHeight="1"/>
    <row r="5138" ht="42" customHeight="1"/>
    <row r="5139" ht="42" customHeight="1"/>
    <row r="5140" ht="42" customHeight="1"/>
    <row r="5141" ht="42" customHeight="1"/>
    <row r="5142" ht="42" customHeight="1"/>
    <row r="5143" ht="42" customHeight="1"/>
    <row r="5144" ht="42" customHeight="1"/>
    <row r="5145" ht="42" customHeight="1"/>
    <row r="5146" ht="42" customHeight="1"/>
    <row r="5147" ht="42" customHeight="1"/>
    <row r="5148" ht="42" customHeight="1"/>
    <row r="5149" ht="42" customHeight="1"/>
    <row r="5150" ht="42" customHeight="1"/>
    <row r="5151" ht="42" customHeight="1"/>
    <row r="5152" ht="42" customHeight="1"/>
    <row r="5153" ht="42" customHeight="1"/>
    <row r="5154" ht="42" customHeight="1"/>
    <row r="5155" ht="42" customHeight="1"/>
    <row r="5156" ht="42" customHeight="1"/>
    <row r="5157" ht="42" customHeight="1"/>
    <row r="5158" ht="42" customHeight="1"/>
    <row r="5159" ht="42" customHeight="1"/>
    <row r="5160" ht="42" customHeight="1"/>
    <row r="5161" ht="42" customHeight="1"/>
    <row r="5162" ht="42" customHeight="1"/>
    <row r="5163" ht="42" customHeight="1"/>
    <row r="5164" ht="42" customHeight="1"/>
    <row r="5165" ht="42" customHeight="1"/>
    <row r="5166" ht="42" customHeight="1"/>
    <row r="5167" ht="42" customHeight="1"/>
    <row r="5168" ht="42" customHeight="1"/>
    <row r="5169" ht="42" customHeight="1"/>
    <row r="5170" ht="42" customHeight="1"/>
    <row r="5171" ht="42" customHeight="1"/>
    <row r="5172" ht="42" customHeight="1"/>
    <row r="5173" ht="42" customHeight="1"/>
    <row r="5174" ht="42" customHeight="1"/>
    <row r="5175" ht="42" customHeight="1"/>
    <row r="5176" ht="42" customHeight="1"/>
    <row r="5177" ht="42" customHeight="1"/>
    <row r="5178" ht="42" customHeight="1"/>
    <row r="5179" ht="42" customHeight="1"/>
    <row r="5180" ht="42" customHeight="1"/>
    <row r="5181" ht="42" customHeight="1"/>
    <row r="5182" ht="42" customHeight="1"/>
    <row r="5183" ht="42" customHeight="1"/>
    <row r="5184" ht="42" customHeight="1"/>
    <row r="5185" ht="42" customHeight="1"/>
    <row r="5186" ht="42" customHeight="1"/>
    <row r="5187" ht="42" customHeight="1"/>
    <row r="5188" ht="42" customHeight="1"/>
    <row r="5189" ht="42" customHeight="1"/>
    <row r="5190" ht="42" customHeight="1"/>
    <row r="5191" ht="42" customHeight="1"/>
    <row r="5192" ht="42" customHeight="1"/>
    <row r="5193" ht="42" customHeight="1"/>
    <row r="5194" ht="42" customHeight="1"/>
    <row r="5195" ht="42" customHeight="1"/>
    <row r="5196" ht="42" customHeight="1"/>
    <row r="5197" ht="42" customHeight="1"/>
    <row r="5198" ht="42" customHeight="1"/>
    <row r="5199" ht="42" customHeight="1"/>
    <row r="5200" ht="42" customHeight="1"/>
    <row r="5201" ht="42" customHeight="1"/>
    <row r="5202" ht="42" customHeight="1"/>
    <row r="5203" ht="42" customHeight="1"/>
    <row r="5204" ht="42" customHeight="1"/>
    <row r="5205" ht="42" customHeight="1"/>
    <row r="5206" ht="42" customHeight="1"/>
    <row r="5207" ht="42" customHeight="1"/>
    <row r="5208" ht="42" customHeight="1"/>
    <row r="5209" ht="42" customHeight="1"/>
    <row r="5210" ht="42" customHeight="1"/>
    <row r="5211" ht="42" customHeight="1"/>
    <row r="5212" ht="42" customHeight="1"/>
    <row r="5213" ht="42" customHeight="1"/>
    <row r="5214" ht="42" customHeight="1"/>
    <row r="5215" ht="42" customHeight="1"/>
    <row r="5216" ht="42" customHeight="1"/>
    <row r="5217" ht="42" customHeight="1"/>
    <row r="5218" ht="42" customHeight="1"/>
    <row r="5219" ht="42" customHeight="1"/>
    <row r="5220" ht="42" customHeight="1"/>
    <row r="5221" ht="42" customHeight="1"/>
    <row r="5222" ht="42" customHeight="1"/>
    <row r="5223" ht="42" customHeight="1"/>
    <row r="5224" ht="42" customHeight="1"/>
    <row r="5225" ht="42" customHeight="1"/>
    <row r="5226" ht="42" customHeight="1"/>
    <row r="5227" ht="42" customHeight="1"/>
    <row r="5228" ht="42" customHeight="1"/>
    <row r="5229" ht="42" customHeight="1"/>
    <row r="5230" ht="42" customHeight="1"/>
    <row r="5231" ht="42" customHeight="1"/>
    <row r="5232" ht="42" customHeight="1"/>
    <row r="5233" ht="42" customHeight="1"/>
    <row r="5234" ht="42" customHeight="1"/>
    <row r="5235" ht="42" customHeight="1"/>
    <row r="5236" ht="42" customHeight="1"/>
    <row r="5237" ht="42" customHeight="1"/>
    <row r="5238" ht="42" customHeight="1"/>
    <row r="5239" ht="42" customHeight="1"/>
    <row r="5240" ht="42" customHeight="1"/>
    <row r="5241" ht="42" customHeight="1"/>
    <row r="5242" ht="42" customHeight="1"/>
    <row r="5243" ht="42" customHeight="1"/>
    <row r="5244" ht="42" customHeight="1"/>
    <row r="5245" ht="42" customHeight="1"/>
    <row r="5246" ht="42" customHeight="1"/>
    <row r="5247" ht="42" customHeight="1"/>
    <row r="5248" ht="42" customHeight="1"/>
    <row r="5249" ht="42" customHeight="1"/>
    <row r="5250" ht="42" customHeight="1"/>
    <row r="5251" ht="42" customHeight="1"/>
    <row r="5252" ht="42" customHeight="1"/>
    <row r="5253" ht="42" customHeight="1"/>
    <row r="5254" ht="42" customHeight="1"/>
    <row r="5255" ht="42" customHeight="1"/>
    <row r="5256" ht="42" customHeight="1"/>
    <row r="5257" ht="42" customHeight="1"/>
    <row r="5258" ht="42" customHeight="1"/>
    <row r="5259" ht="42" customHeight="1"/>
    <row r="5260" ht="42" customHeight="1"/>
    <row r="5261" ht="42" customHeight="1"/>
    <row r="5262" ht="42" customHeight="1"/>
    <row r="5263" ht="42" customHeight="1"/>
    <row r="5264" ht="42" customHeight="1"/>
    <row r="5265" ht="42" customHeight="1"/>
    <row r="5266" ht="42" customHeight="1"/>
    <row r="5267" ht="42" customHeight="1"/>
    <row r="5268" ht="42" customHeight="1"/>
    <row r="5269" ht="42" customHeight="1"/>
    <row r="5270" ht="42" customHeight="1"/>
    <row r="5271" ht="42" customHeight="1"/>
    <row r="5272" ht="42" customHeight="1"/>
    <row r="5273" ht="42" customHeight="1"/>
    <row r="5274" ht="42" customHeight="1"/>
    <row r="5275" ht="42" customHeight="1"/>
    <row r="5276" ht="42" customHeight="1"/>
    <row r="5277" ht="42" customHeight="1"/>
    <row r="5278" ht="42" customHeight="1"/>
    <row r="5279" ht="42" customHeight="1"/>
    <row r="5280" ht="42" customHeight="1"/>
    <row r="5281" ht="42" customHeight="1"/>
    <row r="5282" ht="42" customHeight="1"/>
    <row r="5283" ht="42" customHeight="1"/>
    <row r="5284" ht="42" customHeight="1"/>
    <row r="5285" ht="42" customHeight="1"/>
    <row r="5286" ht="42" customHeight="1"/>
    <row r="5287" ht="42" customHeight="1"/>
    <row r="5288" ht="42" customHeight="1"/>
    <row r="5289" ht="42" customHeight="1"/>
    <row r="5290" ht="42" customHeight="1"/>
    <row r="5291" ht="42" customHeight="1"/>
    <row r="5292" ht="42" customHeight="1"/>
    <row r="5293" ht="42" customHeight="1"/>
    <row r="5294" ht="42" customHeight="1"/>
    <row r="5295" ht="42" customHeight="1"/>
    <row r="5296" ht="42" customHeight="1"/>
    <row r="5297" ht="42" customHeight="1"/>
    <row r="5298" ht="42" customHeight="1"/>
    <row r="5299" ht="42" customHeight="1"/>
    <row r="5300" ht="42" customHeight="1"/>
    <row r="5301" ht="42" customHeight="1"/>
    <row r="5302" ht="42" customHeight="1"/>
    <row r="5303" ht="42" customHeight="1"/>
    <row r="5304" ht="42" customHeight="1"/>
    <row r="5305" ht="42" customHeight="1"/>
    <row r="5306" ht="42" customHeight="1"/>
    <row r="5307" ht="42" customHeight="1"/>
    <row r="5308" ht="42" customHeight="1"/>
    <row r="5309" ht="42" customHeight="1"/>
    <row r="5310" ht="42" customHeight="1"/>
    <row r="5311" ht="42" customHeight="1"/>
    <row r="5312" ht="42" customHeight="1"/>
    <row r="5313" ht="42" customHeight="1"/>
    <row r="5314" ht="42" customHeight="1"/>
    <row r="5315" ht="42" customHeight="1"/>
    <row r="5316" ht="42" customHeight="1"/>
    <row r="5317" ht="42" customHeight="1"/>
    <row r="5318" ht="42" customHeight="1"/>
    <row r="5319" ht="42" customHeight="1"/>
    <row r="5320" ht="42" customHeight="1"/>
    <row r="5321" ht="42" customHeight="1"/>
    <row r="5322" ht="42" customHeight="1"/>
    <row r="5323" ht="42" customHeight="1"/>
    <row r="5324" ht="42" customHeight="1"/>
    <row r="5325" ht="42" customHeight="1"/>
    <row r="5326" ht="42" customHeight="1"/>
    <row r="5327" ht="42" customHeight="1"/>
    <row r="5328" ht="42" customHeight="1"/>
    <row r="5329" ht="42" customHeight="1"/>
    <row r="5330" ht="42" customHeight="1"/>
    <row r="5331" ht="42" customHeight="1"/>
    <row r="5332" ht="42" customHeight="1"/>
    <row r="5333" ht="42" customHeight="1"/>
    <row r="5334" ht="42" customHeight="1"/>
    <row r="5335" ht="42" customHeight="1"/>
    <row r="5336" ht="42" customHeight="1"/>
    <row r="5337" ht="42" customHeight="1"/>
    <row r="5338" ht="42" customHeight="1"/>
    <row r="5339" ht="42" customHeight="1"/>
    <row r="5340" ht="42" customHeight="1"/>
    <row r="5341" ht="42" customHeight="1"/>
    <row r="5342" ht="42" customHeight="1"/>
    <row r="5343" ht="42" customHeight="1"/>
    <row r="5344" ht="42" customHeight="1"/>
    <row r="5345" ht="42" customHeight="1"/>
    <row r="5346" ht="42" customHeight="1"/>
    <row r="5347" ht="42" customHeight="1"/>
    <row r="5348" ht="42" customHeight="1"/>
    <row r="5349" ht="42" customHeight="1"/>
    <row r="5350" ht="42" customHeight="1"/>
    <row r="5351" ht="42" customHeight="1"/>
    <row r="5352" ht="42" customHeight="1"/>
    <row r="5353" ht="42" customHeight="1"/>
    <row r="5354" ht="42" customHeight="1"/>
    <row r="5355" ht="42" customHeight="1"/>
    <row r="5356" ht="42" customHeight="1"/>
    <row r="5357" ht="42" customHeight="1"/>
    <row r="5358" ht="42" customHeight="1"/>
    <row r="5359" ht="42" customHeight="1"/>
    <row r="5360" ht="42" customHeight="1"/>
    <row r="5361" ht="42" customHeight="1"/>
    <row r="5362" ht="42" customHeight="1"/>
    <row r="5363" ht="42" customHeight="1"/>
    <row r="5364" ht="42" customHeight="1"/>
    <row r="5365" ht="42" customHeight="1"/>
    <row r="5366" ht="42" customHeight="1"/>
    <row r="5367" ht="42" customHeight="1"/>
    <row r="5368" ht="42" customHeight="1"/>
    <row r="5369" ht="42" customHeight="1"/>
    <row r="5370" ht="42" customHeight="1"/>
    <row r="5371" ht="42" customHeight="1"/>
    <row r="5372" ht="42" customHeight="1"/>
    <row r="5373" ht="42" customHeight="1"/>
    <row r="5374" ht="42" customHeight="1"/>
    <row r="5375" ht="42" customHeight="1"/>
    <row r="5376" ht="42" customHeight="1"/>
    <row r="5377" ht="42" customHeight="1"/>
    <row r="5378" ht="42" customHeight="1"/>
    <row r="5379" ht="42" customHeight="1"/>
    <row r="5380" ht="42" customHeight="1"/>
    <row r="5381" ht="42" customHeight="1"/>
    <row r="5382" ht="42" customHeight="1"/>
    <row r="5383" ht="42" customHeight="1"/>
    <row r="5384" ht="42" customHeight="1"/>
    <row r="5385" ht="42" customHeight="1"/>
    <row r="5386" ht="42" customHeight="1"/>
    <row r="5387" ht="42" customHeight="1"/>
    <row r="5388" ht="42" customHeight="1"/>
    <row r="5389" ht="42" customHeight="1"/>
    <row r="5390" ht="42" customHeight="1"/>
    <row r="5391" ht="42" customHeight="1"/>
    <row r="5392" ht="42" customHeight="1"/>
    <row r="5393" ht="42" customHeight="1"/>
    <row r="5394" ht="42" customHeight="1"/>
    <row r="5395" ht="42" customHeight="1"/>
    <row r="5396" ht="42" customHeight="1"/>
    <row r="5397" ht="42" customHeight="1"/>
    <row r="5398" ht="42" customHeight="1"/>
    <row r="5399" ht="42" customHeight="1"/>
    <row r="5400" ht="42" customHeight="1"/>
    <row r="5401" ht="42" customHeight="1"/>
    <row r="5402" ht="42" customHeight="1"/>
    <row r="5403" ht="42" customHeight="1"/>
    <row r="5404" ht="42" customHeight="1"/>
    <row r="5405" ht="42" customHeight="1"/>
    <row r="5406" ht="42" customHeight="1"/>
    <row r="5407" ht="42" customHeight="1"/>
    <row r="5408" ht="42" customHeight="1"/>
    <row r="5409" ht="42" customHeight="1"/>
    <row r="5410" ht="42" customHeight="1"/>
    <row r="5411" ht="42" customHeight="1"/>
    <row r="5412" ht="42" customHeight="1"/>
    <row r="5413" ht="42" customHeight="1"/>
    <row r="5414" ht="42" customHeight="1"/>
    <row r="5415" ht="42" customHeight="1"/>
    <row r="5416" ht="42" customHeight="1"/>
    <row r="5417" ht="42" customHeight="1"/>
    <row r="5418" ht="42" customHeight="1"/>
    <row r="5419" ht="42" customHeight="1"/>
    <row r="5420" ht="42" customHeight="1"/>
    <row r="5421" ht="42" customHeight="1"/>
    <row r="5422" ht="42" customHeight="1"/>
    <row r="5423" ht="42" customHeight="1"/>
    <row r="5424" ht="42" customHeight="1"/>
    <row r="5425" ht="42" customHeight="1"/>
    <row r="5426" ht="42" customHeight="1"/>
    <row r="5427" ht="42" customHeight="1"/>
    <row r="5428" ht="42" customHeight="1"/>
    <row r="5429" ht="42" customHeight="1"/>
    <row r="5430" ht="42" customHeight="1"/>
    <row r="5431" ht="42" customHeight="1"/>
    <row r="5432" ht="42" customHeight="1"/>
    <row r="5433" ht="42" customHeight="1"/>
    <row r="5434" ht="42" customHeight="1"/>
    <row r="5435" ht="42" customHeight="1"/>
    <row r="5436" ht="42" customHeight="1"/>
    <row r="5437" ht="42" customHeight="1"/>
    <row r="5438" ht="42" customHeight="1"/>
    <row r="5439" ht="42" customHeight="1"/>
    <row r="5440" ht="42" customHeight="1"/>
    <row r="5441" ht="42" customHeight="1"/>
    <row r="5442" ht="42" customHeight="1"/>
    <row r="5443" ht="42" customHeight="1"/>
    <row r="5444" ht="42" customHeight="1"/>
    <row r="5445" ht="42" customHeight="1"/>
    <row r="5446" ht="42" customHeight="1"/>
    <row r="5447" ht="42" customHeight="1"/>
    <row r="5448" ht="42" customHeight="1"/>
    <row r="5449" ht="42" customHeight="1"/>
    <row r="5450" ht="42" customHeight="1"/>
    <row r="5451" ht="42" customHeight="1"/>
    <row r="5452" ht="42" customHeight="1"/>
    <row r="5453" ht="42" customHeight="1"/>
    <row r="5454" ht="42" customHeight="1"/>
    <row r="5455" ht="42" customHeight="1"/>
    <row r="5456" ht="42" customHeight="1"/>
    <row r="5457" ht="42" customHeight="1"/>
    <row r="5458" ht="42" customHeight="1"/>
    <row r="5459" ht="42" customHeight="1"/>
    <row r="5460" ht="42" customHeight="1"/>
    <row r="5461" ht="42" customHeight="1"/>
    <row r="5462" ht="42" customHeight="1"/>
    <row r="5463" ht="42" customHeight="1"/>
    <row r="5464" ht="42" customHeight="1"/>
    <row r="5465" ht="42" customHeight="1"/>
    <row r="5466" ht="42" customHeight="1"/>
    <row r="5467" ht="42" customHeight="1"/>
    <row r="5468" ht="42" customHeight="1"/>
    <row r="5469" ht="42" customHeight="1"/>
    <row r="5470" ht="42" customHeight="1"/>
    <row r="5471" ht="42" customHeight="1"/>
    <row r="5472" ht="42" customHeight="1"/>
    <row r="5473" ht="42" customHeight="1"/>
    <row r="5474" ht="42" customHeight="1"/>
    <row r="5475" ht="42" customHeight="1"/>
    <row r="5476" ht="42" customHeight="1"/>
    <row r="5477" ht="42" customHeight="1"/>
    <row r="5478" ht="42" customHeight="1"/>
    <row r="5479" ht="42" customHeight="1"/>
    <row r="5480" ht="42" customHeight="1"/>
    <row r="5481" ht="42" customHeight="1"/>
    <row r="5482" ht="42" customHeight="1"/>
    <row r="5483" ht="42" customHeight="1"/>
    <row r="5484" ht="42" customHeight="1"/>
    <row r="5485" ht="42" customHeight="1"/>
    <row r="5486" ht="42" customHeight="1"/>
    <row r="5487" ht="42" customHeight="1"/>
    <row r="5488" ht="42" customHeight="1"/>
    <row r="5489" ht="42" customHeight="1"/>
    <row r="5490" ht="42" customHeight="1"/>
    <row r="5491" ht="42" customHeight="1"/>
    <row r="5492" ht="42" customHeight="1"/>
    <row r="5493" ht="42" customHeight="1"/>
    <row r="5494" ht="42" customHeight="1"/>
    <row r="5495" ht="42" customHeight="1"/>
    <row r="5496" ht="42" customHeight="1"/>
    <row r="5497" ht="42" customHeight="1"/>
    <row r="5498" ht="42" customHeight="1"/>
    <row r="5499" ht="42" customHeight="1"/>
    <row r="5500" ht="42" customHeight="1"/>
    <row r="5501" ht="42" customHeight="1"/>
    <row r="5502" ht="42" customHeight="1"/>
    <row r="5503" ht="42" customHeight="1"/>
    <row r="5504" ht="42" customHeight="1"/>
    <row r="5505" ht="42" customHeight="1"/>
    <row r="5506" ht="42" customHeight="1"/>
    <row r="5507" ht="42" customHeight="1"/>
    <row r="5508" ht="42" customHeight="1"/>
    <row r="5509" ht="42" customHeight="1"/>
    <row r="5510" ht="42" customHeight="1"/>
    <row r="5511" ht="42" customHeight="1"/>
    <row r="5512" ht="42" customHeight="1"/>
    <row r="5513" ht="42" customHeight="1"/>
    <row r="5514" ht="42" customHeight="1"/>
    <row r="5515" ht="42" customHeight="1"/>
    <row r="5516" ht="42" customHeight="1"/>
    <row r="5517" ht="42" customHeight="1"/>
    <row r="5518" ht="42" customHeight="1"/>
    <row r="5519" ht="42" customHeight="1"/>
    <row r="5520" ht="42" customHeight="1"/>
    <row r="5521" ht="42" customHeight="1"/>
    <row r="5522" ht="42" customHeight="1"/>
    <row r="5523" ht="42" customHeight="1"/>
    <row r="5524" ht="42" customHeight="1"/>
    <row r="5525" ht="42" customHeight="1"/>
    <row r="5526" ht="42" customHeight="1"/>
    <row r="5527" ht="42" customHeight="1"/>
    <row r="5528" ht="42" customHeight="1"/>
    <row r="5529" ht="42" customHeight="1"/>
    <row r="5530" ht="42" customHeight="1"/>
    <row r="5531" ht="42" customHeight="1"/>
    <row r="5532" ht="42" customHeight="1"/>
    <row r="5533" ht="42" customHeight="1"/>
    <row r="5534" ht="42" customHeight="1"/>
    <row r="5535" ht="42" customHeight="1"/>
    <row r="5536" ht="42" customHeight="1"/>
    <row r="5537" ht="42" customHeight="1"/>
    <row r="5538" ht="42" customHeight="1"/>
    <row r="5539" ht="42" customHeight="1"/>
    <row r="5540" ht="42" customHeight="1"/>
    <row r="5541" ht="42" customHeight="1"/>
    <row r="5542" ht="42" customHeight="1"/>
    <row r="5543" ht="42" customHeight="1"/>
    <row r="5544" ht="42" customHeight="1"/>
    <row r="5545" ht="42" customHeight="1"/>
    <row r="5546" ht="42" customHeight="1"/>
    <row r="5547" ht="42" customHeight="1"/>
    <row r="5548" ht="42" customHeight="1"/>
    <row r="5549" ht="42" customHeight="1"/>
    <row r="5550" ht="42" customHeight="1"/>
    <row r="5551" ht="42" customHeight="1"/>
    <row r="5552" ht="42" customHeight="1"/>
    <row r="5553" ht="42" customHeight="1"/>
    <row r="5554" ht="42" customHeight="1"/>
    <row r="5555" ht="42" customHeight="1"/>
    <row r="5556" ht="42" customHeight="1"/>
    <row r="5557" ht="42" customHeight="1"/>
    <row r="5558" ht="42" customHeight="1"/>
    <row r="5559" ht="42" customHeight="1"/>
    <row r="5560" ht="42" customHeight="1"/>
    <row r="5561" ht="42" customHeight="1"/>
    <row r="5562" ht="42" customHeight="1"/>
    <row r="5563" ht="42" customHeight="1"/>
    <row r="5564" ht="42" customHeight="1"/>
    <row r="5565" ht="42" customHeight="1"/>
    <row r="5566" ht="42" customHeight="1"/>
    <row r="5567" ht="42" customHeight="1"/>
    <row r="5568" ht="42" customHeight="1"/>
    <row r="5569" ht="42" customHeight="1"/>
    <row r="5570" ht="42" customHeight="1"/>
    <row r="5571" ht="42" customHeight="1"/>
    <row r="5572" ht="42" customHeight="1"/>
    <row r="5573" ht="42" customHeight="1"/>
    <row r="5574" ht="42" customHeight="1"/>
    <row r="5575" ht="42" customHeight="1"/>
    <row r="5576" ht="42" customHeight="1"/>
    <row r="5577" ht="42" customHeight="1"/>
    <row r="5578" ht="42" customHeight="1"/>
    <row r="5579" ht="42" customHeight="1"/>
    <row r="5580" ht="42" customHeight="1"/>
    <row r="5581" ht="42" customHeight="1"/>
    <row r="5582" ht="42" customHeight="1"/>
    <row r="5583" ht="42" customHeight="1"/>
    <row r="5584" ht="42" customHeight="1"/>
    <row r="5585" ht="42" customHeight="1"/>
    <row r="5586" ht="42" customHeight="1"/>
    <row r="5587" ht="42" customHeight="1"/>
    <row r="5588" ht="42" customHeight="1"/>
    <row r="5589" ht="42" customHeight="1"/>
    <row r="5590" ht="42" customHeight="1"/>
    <row r="5591" ht="42" customHeight="1"/>
    <row r="5592" ht="42" customHeight="1"/>
    <row r="5593" ht="42" customHeight="1"/>
    <row r="5594" ht="42" customHeight="1"/>
    <row r="5595" ht="42" customHeight="1"/>
    <row r="5596" ht="42" customHeight="1"/>
    <row r="5597" ht="42" customHeight="1"/>
    <row r="5598" ht="42" customHeight="1"/>
    <row r="5599" ht="42" customHeight="1"/>
    <row r="5600" ht="42" customHeight="1"/>
    <row r="5601" ht="42" customHeight="1"/>
    <row r="5602" ht="42" customHeight="1"/>
    <row r="5603" ht="42" customHeight="1"/>
    <row r="5604" ht="42" customHeight="1"/>
    <row r="5605" ht="42" customHeight="1"/>
    <row r="5606" ht="42" customHeight="1"/>
    <row r="5607" ht="42" customHeight="1"/>
    <row r="5608" ht="42" customHeight="1"/>
    <row r="5609" ht="42" customHeight="1"/>
    <row r="5610" ht="42" customHeight="1"/>
    <row r="5611" ht="42" customHeight="1"/>
    <row r="5612" ht="42" customHeight="1"/>
    <row r="5613" ht="42" customHeight="1"/>
    <row r="5614" ht="42" customHeight="1"/>
    <row r="5615" ht="42" customHeight="1"/>
    <row r="5616" ht="42" customHeight="1"/>
    <row r="5617" ht="42" customHeight="1"/>
    <row r="5618" ht="42" customHeight="1"/>
    <row r="5619" ht="42" customHeight="1"/>
    <row r="5620" ht="42" customHeight="1"/>
    <row r="5621" ht="42" customHeight="1"/>
    <row r="5622" ht="42" customHeight="1"/>
    <row r="5623" ht="42" customHeight="1"/>
    <row r="5624" ht="42" customHeight="1"/>
    <row r="5625" ht="42" customHeight="1"/>
    <row r="5626" ht="42" customHeight="1"/>
    <row r="5627" ht="42" customHeight="1"/>
    <row r="5628" ht="42" customHeight="1"/>
    <row r="5629" ht="42" customHeight="1"/>
    <row r="5630" ht="42" customHeight="1"/>
    <row r="5631" ht="42" customHeight="1"/>
    <row r="5632" ht="42" customHeight="1"/>
    <row r="5633" ht="42" customHeight="1"/>
    <row r="5634" ht="42" customHeight="1"/>
    <row r="5635" ht="42" customHeight="1"/>
    <row r="5636" ht="42" customHeight="1"/>
    <row r="5637" ht="42" customHeight="1"/>
    <row r="5638" ht="42" customHeight="1"/>
    <row r="5639" ht="42" customHeight="1"/>
    <row r="5640" ht="42" customHeight="1"/>
    <row r="5641" ht="42" customHeight="1"/>
    <row r="5642" ht="42" customHeight="1"/>
    <row r="5643" ht="42" customHeight="1"/>
    <row r="5644" ht="42" customHeight="1"/>
    <row r="5645" ht="42" customHeight="1"/>
    <row r="5646" ht="42" customHeight="1"/>
    <row r="5647" ht="42" customHeight="1"/>
    <row r="5648" ht="42" customHeight="1"/>
    <row r="5649" ht="42" customHeight="1"/>
    <row r="5650" ht="42" customHeight="1"/>
    <row r="5651" ht="42" customHeight="1"/>
    <row r="5652" ht="42" customHeight="1"/>
    <row r="5653" ht="42" customHeight="1"/>
    <row r="5654" ht="42" customHeight="1"/>
    <row r="5655" ht="42" customHeight="1"/>
    <row r="5656" ht="42" customHeight="1"/>
    <row r="5657" ht="42" customHeight="1"/>
    <row r="5658" ht="42" customHeight="1"/>
    <row r="5659" ht="42" customHeight="1"/>
    <row r="5660" ht="42" customHeight="1"/>
    <row r="5661" ht="42" customHeight="1"/>
    <row r="5662" ht="42" customHeight="1"/>
    <row r="5663" ht="42" customHeight="1"/>
    <row r="5664" ht="42" customHeight="1"/>
    <row r="5665" ht="42" customHeight="1"/>
    <row r="5666" ht="42" customHeight="1"/>
    <row r="5667" ht="42" customHeight="1"/>
    <row r="5668" ht="42" customHeight="1"/>
    <row r="5669" ht="42" customHeight="1"/>
    <row r="5670" ht="42" customHeight="1"/>
    <row r="5671" ht="42" customHeight="1"/>
    <row r="5672" ht="42" customHeight="1"/>
    <row r="5673" ht="42" customHeight="1"/>
    <row r="5674" ht="42" customHeight="1"/>
    <row r="5675" ht="42" customHeight="1"/>
    <row r="5676" ht="42" customHeight="1"/>
    <row r="5677" ht="42" customHeight="1"/>
    <row r="5678" ht="42" customHeight="1"/>
    <row r="5679" ht="42" customHeight="1"/>
    <row r="5680" ht="42" customHeight="1"/>
    <row r="5681" ht="42" customHeight="1"/>
    <row r="5682" ht="42" customHeight="1"/>
    <row r="5683" ht="42" customHeight="1"/>
    <row r="5684" ht="42" customHeight="1"/>
    <row r="5685" ht="42" customHeight="1"/>
    <row r="5686" ht="42" customHeight="1"/>
    <row r="5687" ht="42" customHeight="1"/>
    <row r="5688" ht="42" customHeight="1"/>
    <row r="5689" ht="42" customHeight="1"/>
    <row r="5690" ht="42" customHeight="1"/>
    <row r="5691" ht="42" customHeight="1"/>
    <row r="5692" ht="42" customHeight="1"/>
    <row r="5693" ht="42" customHeight="1"/>
    <row r="5694" ht="42" customHeight="1"/>
    <row r="5695" ht="42" customHeight="1"/>
    <row r="5696" ht="42" customHeight="1"/>
    <row r="5697" ht="42" customHeight="1"/>
    <row r="5698" ht="42" customHeight="1"/>
    <row r="5699" ht="42" customHeight="1"/>
    <row r="5700" ht="42" customHeight="1"/>
    <row r="5701" ht="42" customHeight="1"/>
    <row r="5702" ht="42" customHeight="1"/>
    <row r="5703" ht="42" customHeight="1"/>
    <row r="5704" ht="42" customHeight="1"/>
    <row r="5705" ht="42" customHeight="1"/>
    <row r="5706" ht="42" customHeight="1"/>
    <row r="5707" ht="42" customHeight="1"/>
    <row r="5708" ht="42" customHeight="1"/>
    <row r="5709" ht="42" customHeight="1"/>
    <row r="5710" ht="42" customHeight="1"/>
    <row r="5711" ht="42" customHeight="1"/>
    <row r="5712" ht="42" customHeight="1"/>
    <row r="5713" ht="42" customHeight="1"/>
    <row r="5714" ht="42" customHeight="1"/>
    <row r="5715" ht="42" customHeight="1"/>
    <row r="5716" ht="42" customHeight="1"/>
    <row r="5717" ht="42" customHeight="1"/>
    <row r="5718" ht="42" customHeight="1"/>
    <row r="5719" ht="42" customHeight="1"/>
    <row r="5720" ht="42" customHeight="1"/>
    <row r="5721" ht="42" customHeight="1"/>
    <row r="5722" ht="42" customHeight="1"/>
    <row r="5723" ht="42" customHeight="1"/>
    <row r="5724" ht="42" customHeight="1"/>
    <row r="5725" ht="42" customHeight="1"/>
    <row r="5726" ht="42" customHeight="1"/>
    <row r="5727" ht="42" customHeight="1"/>
    <row r="5728" ht="42" customHeight="1"/>
    <row r="5729" ht="42" customHeight="1"/>
    <row r="5730" ht="42" customHeight="1"/>
    <row r="5731" ht="42" customHeight="1"/>
    <row r="5732" ht="42" customHeight="1"/>
    <row r="5733" ht="42" customHeight="1"/>
    <row r="5734" ht="42" customHeight="1"/>
    <row r="5735" ht="42" customHeight="1"/>
    <row r="5736" ht="42" customHeight="1"/>
    <row r="5737" ht="42" customHeight="1"/>
    <row r="5738" ht="42" customHeight="1"/>
    <row r="5739" ht="42" customHeight="1"/>
    <row r="5740" ht="42" customHeight="1"/>
    <row r="5741" ht="42" customHeight="1"/>
    <row r="5742" ht="42" customHeight="1"/>
    <row r="5743" ht="42" customHeight="1"/>
    <row r="5744" ht="42" customHeight="1"/>
    <row r="5745" ht="42" customHeight="1"/>
    <row r="5746" ht="42" customHeight="1"/>
    <row r="5747" ht="42" customHeight="1"/>
    <row r="5748" ht="42" customHeight="1"/>
    <row r="5749" ht="42" customHeight="1"/>
    <row r="5750" ht="42" customHeight="1"/>
    <row r="5751" ht="42" customHeight="1"/>
    <row r="5752" ht="42" customHeight="1"/>
    <row r="5753" ht="42" customHeight="1"/>
    <row r="5754" ht="42" customHeight="1"/>
    <row r="5755" ht="42" customHeight="1"/>
    <row r="5756" ht="42" customHeight="1"/>
    <row r="5757" ht="42" customHeight="1"/>
    <row r="5758" ht="42" customHeight="1"/>
    <row r="5759" ht="42" customHeight="1"/>
    <row r="5760" ht="42" customHeight="1"/>
    <row r="5761" ht="42" customHeight="1"/>
    <row r="5762" ht="42" customHeight="1"/>
    <row r="5763" ht="42" customHeight="1"/>
    <row r="5764" ht="42" customHeight="1"/>
    <row r="5765" ht="42" customHeight="1"/>
    <row r="5766" ht="42" customHeight="1"/>
    <row r="5767" ht="42" customHeight="1"/>
    <row r="5768" ht="42" customHeight="1"/>
    <row r="5769" ht="42" customHeight="1"/>
    <row r="5770" ht="42" customHeight="1"/>
    <row r="5771" ht="42" customHeight="1"/>
    <row r="5772" ht="42" customHeight="1"/>
    <row r="5773" ht="42" customHeight="1"/>
    <row r="5774" ht="42" customHeight="1"/>
    <row r="5775" ht="42" customHeight="1"/>
    <row r="5776" ht="42" customHeight="1"/>
    <row r="5777" ht="42" customHeight="1"/>
    <row r="5778" ht="42" customHeight="1"/>
    <row r="5779" ht="42" customHeight="1"/>
    <row r="5780" ht="42" customHeight="1"/>
    <row r="5781" ht="42" customHeight="1"/>
    <row r="5782" ht="42" customHeight="1"/>
    <row r="5783" ht="42" customHeight="1"/>
    <row r="5784" ht="42" customHeight="1"/>
    <row r="5785" ht="42" customHeight="1"/>
    <row r="5786" ht="42" customHeight="1"/>
    <row r="5787" ht="42" customHeight="1"/>
    <row r="5788" ht="42" customHeight="1"/>
    <row r="5789" ht="42" customHeight="1"/>
    <row r="5790" ht="42" customHeight="1"/>
    <row r="5791" ht="42" customHeight="1"/>
    <row r="5792" ht="42" customHeight="1"/>
    <row r="5793" ht="42" customHeight="1"/>
    <row r="5794" ht="42" customHeight="1"/>
    <row r="5795" ht="42" customHeight="1"/>
    <row r="5796" ht="42" customHeight="1"/>
    <row r="5797" ht="42" customHeight="1"/>
    <row r="5798" ht="42" customHeight="1"/>
    <row r="5799" ht="42" customHeight="1"/>
    <row r="5800" ht="42" customHeight="1"/>
    <row r="5801" ht="42" customHeight="1"/>
    <row r="5802" ht="42" customHeight="1"/>
    <row r="5803" ht="42" customHeight="1"/>
    <row r="5804" ht="42" customHeight="1"/>
    <row r="5805" ht="42" customHeight="1"/>
    <row r="5806" ht="42" customHeight="1"/>
    <row r="5807" ht="42" customHeight="1"/>
    <row r="5808" ht="42" customHeight="1"/>
    <row r="5809" ht="42" customHeight="1"/>
    <row r="5810" ht="42" customHeight="1"/>
    <row r="5811" ht="42" customHeight="1"/>
    <row r="5812" ht="42" customHeight="1"/>
    <row r="5813" ht="42" customHeight="1"/>
    <row r="5814" ht="42" customHeight="1"/>
    <row r="5815" ht="42" customHeight="1"/>
    <row r="5816" ht="42" customHeight="1"/>
    <row r="5817" ht="42" customHeight="1"/>
    <row r="5818" ht="42" customHeight="1"/>
    <row r="5819" ht="42" customHeight="1"/>
    <row r="5820" ht="42" customHeight="1"/>
    <row r="5821" ht="42" customHeight="1"/>
    <row r="5822" ht="42" customHeight="1"/>
    <row r="5823" ht="42" customHeight="1"/>
    <row r="5824" ht="42" customHeight="1"/>
    <row r="5825" ht="42" customHeight="1"/>
    <row r="5826" ht="42" customHeight="1"/>
    <row r="5827" ht="42" customHeight="1"/>
    <row r="5828" ht="42" customHeight="1"/>
    <row r="5829" ht="42" customHeight="1"/>
    <row r="5830" ht="42" customHeight="1"/>
    <row r="5831" ht="42" customHeight="1"/>
    <row r="5832" ht="42" customHeight="1"/>
    <row r="5833" ht="42" customHeight="1"/>
    <row r="5834" ht="42" customHeight="1"/>
    <row r="5835" ht="42" customHeight="1"/>
    <row r="5836" ht="42" customHeight="1"/>
    <row r="5837" ht="42" customHeight="1"/>
    <row r="5838" ht="42" customHeight="1"/>
    <row r="5839" ht="42" customHeight="1"/>
    <row r="5840" ht="42" customHeight="1"/>
    <row r="5841" ht="42" customHeight="1"/>
    <row r="5842" ht="42" customHeight="1"/>
    <row r="5843" ht="42" customHeight="1"/>
    <row r="5844" ht="42" customHeight="1"/>
    <row r="5845" ht="42" customHeight="1"/>
    <row r="5846" ht="42" customHeight="1"/>
    <row r="5847" ht="42" customHeight="1"/>
    <row r="5848" ht="42" customHeight="1"/>
    <row r="5849" ht="42" customHeight="1"/>
    <row r="5850" ht="42" customHeight="1"/>
    <row r="5851" ht="42" customHeight="1"/>
    <row r="5852" ht="42" customHeight="1"/>
    <row r="5853" ht="42" customHeight="1"/>
    <row r="5854" ht="42" customHeight="1"/>
    <row r="5855" ht="42" customHeight="1"/>
    <row r="5856" ht="42" customHeight="1"/>
    <row r="5857" ht="42" customHeight="1"/>
    <row r="5858" ht="42" customHeight="1"/>
    <row r="5859" ht="42" customHeight="1"/>
    <row r="5860" ht="42" customHeight="1"/>
    <row r="5861" ht="42" customHeight="1"/>
    <row r="5862" ht="42" customHeight="1"/>
    <row r="5863" ht="42" customHeight="1"/>
    <row r="5864" ht="42" customHeight="1"/>
    <row r="5865" ht="42" customHeight="1"/>
    <row r="5866" ht="42" customHeight="1"/>
    <row r="5867" ht="42" customHeight="1"/>
    <row r="5868" ht="42" customHeight="1"/>
    <row r="5869" ht="42" customHeight="1"/>
    <row r="5870" ht="42" customHeight="1"/>
    <row r="5871" ht="42" customHeight="1"/>
    <row r="5872" ht="42" customHeight="1"/>
    <row r="5873" ht="42" customHeight="1"/>
    <row r="5874" ht="42" customHeight="1"/>
    <row r="5875" ht="42" customHeight="1"/>
    <row r="5876" ht="42" customHeight="1"/>
    <row r="5877" ht="42" customHeight="1"/>
    <row r="5878" ht="42" customHeight="1"/>
    <row r="5879" ht="42" customHeight="1"/>
    <row r="5880" ht="42" customHeight="1"/>
    <row r="5881" ht="42" customHeight="1"/>
    <row r="5882" ht="42" customHeight="1"/>
    <row r="5883" ht="42" customHeight="1"/>
    <row r="5884" ht="42" customHeight="1"/>
    <row r="5885" ht="42" customHeight="1"/>
    <row r="5886" ht="42" customHeight="1"/>
    <row r="5887" ht="42" customHeight="1"/>
    <row r="5888" ht="42" customHeight="1"/>
    <row r="5889" ht="42" customHeight="1"/>
    <row r="5890" ht="42" customHeight="1"/>
    <row r="5891" ht="42" customHeight="1"/>
    <row r="5892" ht="42" customHeight="1"/>
    <row r="5893" ht="42" customHeight="1"/>
    <row r="5894" ht="42" customHeight="1"/>
    <row r="5895" ht="42" customHeight="1"/>
    <row r="5896" ht="42" customHeight="1"/>
    <row r="5897" ht="42" customHeight="1"/>
    <row r="5898" ht="42" customHeight="1"/>
    <row r="5899" ht="42" customHeight="1"/>
    <row r="5900" ht="42" customHeight="1"/>
    <row r="5901" ht="42" customHeight="1"/>
    <row r="5902" ht="42" customHeight="1"/>
    <row r="5903" ht="42" customHeight="1"/>
    <row r="5904" ht="42" customHeight="1"/>
    <row r="5905" ht="42" customHeight="1"/>
    <row r="5906" ht="42" customHeight="1"/>
    <row r="5907" ht="42" customHeight="1"/>
    <row r="5908" ht="42" customHeight="1"/>
    <row r="5909" ht="42" customHeight="1"/>
    <row r="5910" ht="42" customHeight="1"/>
    <row r="5911" ht="42" customHeight="1"/>
    <row r="5912" ht="42" customHeight="1"/>
    <row r="5913" ht="42" customHeight="1"/>
    <row r="5914" ht="42" customHeight="1"/>
    <row r="5915" ht="42" customHeight="1"/>
    <row r="5916" ht="42" customHeight="1"/>
    <row r="5917" ht="42" customHeight="1"/>
    <row r="5918" ht="42" customHeight="1"/>
    <row r="5919" ht="42" customHeight="1"/>
    <row r="5920" ht="42" customHeight="1"/>
    <row r="5921" ht="42" customHeight="1"/>
    <row r="5922" ht="42" customHeight="1"/>
    <row r="5923" ht="42" customHeight="1"/>
    <row r="5924" ht="42" customHeight="1"/>
    <row r="5925" ht="42" customHeight="1"/>
    <row r="5926" ht="42" customHeight="1"/>
    <row r="5927" ht="42" customHeight="1"/>
    <row r="5928" ht="42" customHeight="1"/>
    <row r="5929" ht="42" customHeight="1"/>
    <row r="5930" ht="42" customHeight="1"/>
    <row r="5931" ht="42" customHeight="1"/>
    <row r="5932" ht="42" customHeight="1"/>
    <row r="5933" ht="42" customHeight="1"/>
    <row r="5934" ht="42" customHeight="1"/>
    <row r="5935" ht="42" customHeight="1"/>
    <row r="5936" ht="42" customHeight="1"/>
    <row r="5937" ht="42" customHeight="1"/>
    <row r="5938" ht="42" customHeight="1"/>
    <row r="5939" ht="42" customHeight="1"/>
    <row r="5940" ht="42" customHeight="1"/>
    <row r="5941" ht="42" customHeight="1"/>
    <row r="5942" ht="42" customHeight="1"/>
    <row r="5943" ht="42" customHeight="1"/>
    <row r="5944" ht="42" customHeight="1"/>
    <row r="5945" ht="42" customHeight="1"/>
    <row r="5946" ht="42" customHeight="1"/>
    <row r="5947" ht="42" customHeight="1"/>
    <row r="5948" ht="42" customHeight="1"/>
    <row r="5949" ht="42" customHeight="1"/>
    <row r="5950" ht="42" customHeight="1"/>
    <row r="5951" ht="42" customHeight="1"/>
    <row r="5952" ht="42" customHeight="1"/>
    <row r="5953" ht="42" customHeight="1"/>
    <row r="5954" ht="42" customHeight="1"/>
    <row r="5955" ht="42" customHeight="1"/>
    <row r="5956" ht="42" customHeight="1"/>
    <row r="5957" ht="42" customHeight="1"/>
    <row r="5958" ht="42" customHeight="1"/>
    <row r="5959" ht="42" customHeight="1"/>
    <row r="5960" ht="42" customHeight="1"/>
    <row r="5961" ht="42" customHeight="1"/>
    <row r="5962" ht="42" customHeight="1"/>
    <row r="5963" ht="42" customHeight="1"/>
    <row r="5964" ht="42" customHeight="1"/>
    <row r="5965" ht="42" customHeight="1"/>
    <row r="5966" ht="42" customHeight="1"/>
    <row r="5967" ht="42" customHeight="1"/>
    <row r="5968" ht="42" customHeight="1"/>
    <row r="5969" ht="42" customHeight="1"/>
    <row r="5970" ht="42" customHeight="1"/>
    <row r="5971" ht="42" customHeight="1"/>
    <row r="5972" ht="42" customHeight="1"/>
    <row r="5973" ht="42" customHeight="1"/>
    <row r="5974" ht="42" customHeight="1"/>
    <row r="5975" ht="42" customHeight="1"/>
    <row r="5976" ht="42" customHeight="1"/>
    <row r="5977" ht="42" customHeight="1"/>
    <row r="5978" ht="42" customHeight="1"/>
    <row r="5979" ht="42" customHeight="1"/>
    <row r="5980" ht="42" customHeight="1"/>
    <row r="5981" ht="42" customHeight="1"/>
    <row r="5982" ht="42" customHeight="1"/>
    <row r="5983" ht="42" customHeight="1"/>
    <row r="5984" ht="42" customHeight="1"/>
    <row r="5985" ht="42" customHeight="1"/>
    <row r="5986" ht="42" customHeight="1"/>
    <row r="5987" ht="42" customHeight="1"/>
    <row r="5988" ht="42" customHeight="1"/>
    <row r="5989" ht="42" customHeight="1"/>
    <row r="5990" ht="42" customHeight="1"/>
    <row r="5991" ht="42" customHeight="1"/>
    <row r="5992" ht="42" customHeight="1"/>
    <row r="5993" ht="42" customHeight="1"/>
    <row r="5994" ht="42" customHeight="1"/>
    <row r="5995" ht="42" customHeight="1"/>
    <row r="5996" ht="42" customHeight="1"/>
    <row r="5997" ht="42" customHeight="1"/>
    <row r="5998" ht="42" customHeight="1"/>
    <row r="5999" ht="42" customHeight="1"/>
    <row r="6000" ht="42" customHeight="1"/>
    <row r="6001" ht="42" customHeight="1"/>
    <row r="6002" ht="42" customHeight="1"/>
    <row r="6003" ht="42" customHeight="1"/>
    <row r="6004" ht="42" customHeight="1"/>
    <row r="6005" ht="42" customHeight="1"/>
    <row r="6006" ht="42" customHeight="1"/>
    <row r="6007" ht="42" customHeight="1"/>
    <row r="6008" ht="42" customHeight="1"/>
    <row r="6009" ht="42" customHeight="1"/>
    <row r="6010" ht="42" customHeight="1"/>
    <row r="6011" ht="42" customHeight="1"/>
    <row r="6012" ht="42" customHeight="1"/>
    <row r="6013" ht="42" customHeight="1"/>
    <row r="6014" ht="42" customHeight="1"/>
    <row r="6015" ht="42" customHeight="1"/>
    <row r="6016" ht="42" customHeight="1"/>
    <row r="6017" ht="42" customHeight="1"/>
    <row r="6018" ht="42" customHeight="1"/>
    <row r="6019" ht="42" customHeight="1"/>
    <row r="6020" ht="42" customHeight="1"/>
    <row r="6021" ht="42" customHeight="1"/>
    <row r="6022" ht="42" customHeight="1"/>
    <row r="6023" ht="42" customHeight="1"/>
    <row r="6024" ht="42" customHeight="1"/>
    <row r="6025" ht="42" customHeight="1"/>
    <row r="6026" ht="42" customHeight="1"/>
    <row r="6027" ht="42" customHeight="1"/>
    <row r="6028" ht="42" customHeight="1"/>
    <row r="6029" ht="42" customHeight="1"/>
    <row r="6030" ht="42" customHeight="1"/>
    <row r="6031" ht="42" customHeight="1"/>
    <row r="6032" ht="42" customHeight="1"/>
    <row r="6033" ht="42" customHeight="1"/>
    <row r="6034" ht="42" customHeight="1"/>
    <row r="6035" ht="42" customHeight="1"/>
    <row r="6036" ht="42" customHeight="1"/>
    <row r="6037" ht="42" customHeight="1"/>
    <row r="6038" ht="42" customHeight="1"/>
    <row r="6039" ht="42" customHeight="1"/>
    <row r="6040" ht="42" customHeight="1"/>
    <row r="6041" ht="42" customHeight="1"/>
    <row r="6042" ht="42" customHeight="1"/>
    <row r="6043" ht="42" customHeight="1"/>
    <row r="6044" ht="42" customHeight="1"/>
    <row r="6045" ht="42" customHeight="1"/>
    <row r="6046" ht="42" customHeight="1"/>
    <row r="6047" ht="42" customHeight="1"/>
    <row r="6048" ht="42" customHeight="1"/>
    <row r="6049" ht="42" customHeight="1"/>
    <row r="6050" ht="42" customHeight="1"/>
    <row r="6051" ht="42" customHeight="1"/>
    <row r="6052" ht="42" customHeight="1"/>
    <row r="6053" ht="42" customHeight="1"/>
    <row r="6054" ht="42" customHeight="1"/>
    <row r="6055" ht="42" customHeight="1"/>
    <row r="6056" ht="42" customHeight="1"/>
    <row r="6057" ht="42" customHeight="1"/>
    <row r="6058" ht="42" customHeight="1"/>
    <row r="6059" ht="42" customHeight="1"/>
    <row r="6060" ht="42" customHeight="1"/>
    <row r="6061" ht="42" customHeight="1"/>
    <row r="6062" ht="42" customHeight="1"/>
    <row r="6063" ht="42" customHeight="1"/>
    <row r="6064" ht="42" customHeight="1"/>
    <row r="6065" ht="42" customHeight="1"/>
    <row r="6066" ht="42" customHeight="1"/>
    <row r="6067" ht="42" customHeight="1"/>
    <row r="6068" ht="42" customHeight="1"/>
    <row r="6069" ht="42" customHeight="1"/>
    <row r="6070" ht="42" customHeight="1"/>
    <row r="6071" ht="42" customHeight="1"/>
    <row r="6072" ht="42" customHeight="1"/>
    <row r="6073" ht="42" customHeight="1"/>
    <row r="6074" ht="42" customHeight="1"/>
    <row r="6075" ht="42" customHeight="1"/>
    <row r="6076" ht="42" customHeight="1"/>
    <row r="6077" ht="42" customHeight="1"/>
    <row r="6078" ht="42" customHeight="1"/>
    <row r="6079" ht="42" customHeight="1"/>
    <row r="6080" ht="42" customHeight="1"/>
    <row r="6081" ht="42" customHeight="1"/>
    <row r="6082" ht="42" customHeight="1"/>
    <row r="6083" ht="42" customHeight="1"/>
    <row r="6084" ht="42" customHeight="1"/>
    <row r="6085" ht="42" customHeight="1"/>
    <row r="6086" ht="42" customHeight="1"/>
    <row r="6087" ht="42" customHeight="1"/>
    <row r="6088" ht="42" customHeight="1"/>
    <row r="6089" ht="42" customHeight="1"/>
    <row r="6090" ht="42" customHeight="1"/>
    <row r="6091" ht="42" customHeight="1"/>
    <row r="6092" ht="42" customHeight="1"/>
    <row r="6093" ht="42" customHeight="1"/>
    <row r="6094" ht="42" customHeight="1"/>
    <row r="6095" ht="42" customHeight="1"/>
    <row r="6096" ht="42" customHeight="1"/>
    <row r="6097" ht="42" customHeight="1"/>
    <row r="6098" ht="42" customHeight="1"/>
    <row r="6099" ht="42" customHeight="1"/>
    <row r="6100" ht="42" customHeight="1"/>
    <row r="6101" ht="42" customHeight="1"/>
    <row r="6102" ht="42" customHeight="1"/>
    <row r="6103" ht="42" customHeight="1"/>
    <row r="6104" ht="42" customHeight="1"/>
    <row r="6105" ht="42" customHeight="1"/>
    <row r="6106" ht="42" customHeight="1"/>
    <row r="6107" ht="42" customHeight="1"/>
    <row r="6108" ht="42" customHeight="1"/>
    <row r="6109" ht="42" customHeight="1"/>
    <row r="6110" ht="42" customHeight="1"/>
    <row r="6111" ht="42" customHeight="1"/>
    <row r="6112" ht="42" customHeight="1"/>
    <row r="6113" ht="42" customHeight="1"/>
    <row r="6114" ht="42" customHeight="1"/>
    <row r="6115" ht="42" customHeight="1"/>
    <row r="6116" ht="42" customHeight="1"/>
    <row r="6117" ht="42" customHeight="1"/>
    <row r="6118" ht="42" customHeight="1"/>
    <row r="6119" ht="42" customHeight="1"/>
    <row r="6120" ht="42" customHeight="1"/>
    <row r="6121" ht="42" customHeight="1"/>
    <row r="6122" ht="42" customHeight="1"/>
    <row r="6123" ht="42" customHeight="1"/>
    <row r="6124" ht="42" customHeight="1"/>
    <row r="6125" ht="42" customHeight="1"/>
    <row r="6126" ht="42" customHeight="1"/>
    <row r="6127" ht="42" customHeight="1"/>
    <row r="6128" ht="42" customHeight="1"/>
    <row r="6129" ht="42" customHeight="1"/>
    <row r="6130" ht="42" customHeight="1"/>
    <row r="6131" ht="42" customHeight="1"/>
    <row r="6132" ht="42" customHeight="1"/>
    <row r="6133" ht="42" customHeight="1"/>
    <row r="6134" ht="42" customHeight="1"/>
    <row r="6135" ht="42" customHeight="1"/>
    <row r="6136" ht="42" customHeight="1"/>
    <row r="6137" ht="42" customHeight="1"/>
    <row r="6138" ht="42" customHeight="1"/>
    <row r="6139" ht="42" customHeight="1"/>
    <row r="6140" ht="42" customHeight="1"/>
    <row r="6141" ht="42" customHeight="1"/>
    <row r="6142" ht="42" customHeight="1"/>
    <row r="6143" ht="42" customHeight="1"/>
    <row r="6144" ht="42" customHeight="1"/>
    <row r="6145" ht="42" customHeight="1"/>
    <row r="6146" ht="42" customHeight="1"/>
    <row r="6147" ht="42" customHeight="1"/>
    <row r="6148" ht="42" customHeight="1"/>
    <row r="6149" ht="42" customHeight="1"/>
    <row r="6150" ht="42" customHeight="1"/>
    <row r="6151" ht="42" customHeight="1"/>
    <row r="6152" ht="42" customHeight="1"/>
    <row r="6153" ht="42" customHeight="1"/>
    <row r="6154" ht="42" customHeight="1"/>
    <row r="6155" ht="42" customHeight="1"/>
    <row r="6156" ht="42" customHeight="1"/>
    <row r="6157" ht="42" customHeight="1"/>
    <row r="6158" ht="42" customHeight="1"/>
    <row r="6159" ht="42" customHeight="1"/>
    <row r="6160" ht="42" customHeight="1"/>
    <row r="6161" ht="42" customHeight="1"/>
    <row r="6162" ht="42" customHeight="1"/>
    <row r="6163" ht="42" customHeight="1"/>
    <row r="6164" ht="42" customHeight="1"/>
    <row r="6165" ht="42" customHeight="1"/>
    <row r="6166" ht="42" customHeight="1"/>
    <row r="6167" ht="42" customHeight="1"/>
    <row r="6168" ht="42" customHeight="1"/>
    <row r="6169" ht="42" customHeight="1"/>
    <row r="6170" ht="42" customHeight="1"/>
    <row r="6171" ht="42" customHeight="1"/>
    <row r="6172" ht="42" customHeight="1"/>
    <row r="6173" ht="42" customHeight="1"/>
    <row r="6174" ht="42" customHeight="1"/>
    <row r="6175" ht="42" customHeight="1"/>
    <row r="6176" ht="42" customHeight="1"/>
    <row r="6177" ht="42" customHeight="1"/>
    <row r="6178" ht="42" customHeight="1"/>
    <row r="6179" ht="42" customHeight="1"/>
    <row r="6180" ht="42" customHeight="1"/>
    <row r="6181" ht="42" customHeight="1"/>
    <row r="6182" ht="42" customHeight="1"/>
    <row r="6183" ht="42" customHeight="1"/>
    <row r="6184" ht="42" customHeight="1"/>
    <row r="6185" ht="42" customHeight="1"/>
    <row r="6186" ht="42" customHeight="1"/>
    <row r="6187" ht="42" customHeight="1"/>
    <row r="6188" ht="42" customHeight="1"/>
    <row r="6189" ht="42" customHeight="1"/>
    <row r="6190" ht="42" customHeight="1"/>
    <row r="6191" ht="42" customHeight="1"/>
    <row r="6192" ht="42" customHeight="1"/>
    <row r="6193" ht="42" customHeight="1"/>
    <row r="6194" ht="42" customHeight="1"/>
    <row r="6195" ht="42" customHeight="1"/>
    <row r="6196" ht="42" customHeight="1"/>
    <row r="6197" ht="42" customHeight="1"/>
    <row r="6198" ht="42" customHeight="1"/>
    <row r="6199" ht="42" customHeight="1"/>
    <row r="6200" ht="42" customHeight="1"/>
    <row r="6201" ht="42" customHeight="1"/>
    <row r="6202" ht="42" customHeight="1"/>
    <row r="6203" ht="42" customHeight="1"/>
    <row r="6204" ht="42" customHeight="1"/>
    <row r="6205" ht="42" customHeight="1"/>
    <row r="6206" ht="42" customHeight="1"/>
    <row r="6207" ht="42" customHeight="1"/>
    <row r="6208" ht="42" customHeight="1"/>
    <row r="6209" ht="42" customHeight="1"/>
    <row r="6210" ht="42" customHeight="1"/>
    <row r="6211" ht="42" customHeight="1"/>
    <row r="6212" ht="42" customHeight="1"/>
    <row r="6213" ht="42" customHeight="1"/>
    <row r="6214" ht="42" customHeight="1"/>
    <row r="6215" ht="42" customHeight="1"/>
    <row r="6216" ht="42" customHeight="1"/>
    <row r="6217" ht="42" customHeight="1"/>
    <row r="6218" ht="42" customHeight="1"/>
    <row r="6219" ht="42" customHeight="1"/>
    <row r="6220" ht="42" customHeight="1"/>
    <row r="6221" ht="42" customHeight="1"/>
    <row r="6222" ht="42" customHeight="1"/>
    <row r="6223" ht="42" customHeight="1"/>
    <row r="6224" ht="42" customHeight="1"/>
    <row r="6225" ht="42" customHeight="1"/>
    <row r="6226" ht="42" customHeight="1"/>
    <row r="6227" ht="42" customHeight="1"/>
    <row r="6228" ht="42" customHeight="1"/>
    <row r="6229" ht="42" customHeight="1"/>
    <row r="6230" ht="42" customHeight="1"/>
    <row r="6231" ht="42" customHeight="1"/>
    <row r="6232" ht="42" customHeight="1"/>
    <row r="6233" ht="42" customHeight="1"/>
    <row r="6234" ht="42" customHeight="1"/>
    <row r="6235" ht="42" customHeight="1"/>
    <row r="6236" ht="42" customHeight="1"/>
    <row r="6237" ht="42" customHeight="1"/>
    <row r="6238" ht="42" customHeight="1"/>
    <row r="6239" ht="42" customHeight="1"/>
    <row r="6240" ht="42" customHeight="1"/>
    <row r="6241" ht="42" customHeight="1"/>
    <row r="6242" ht="42" customHeight="1"/>
    <row r="6243" ht="42" customHeight="1"/>
    <row r="6244" ht="42" customHeight="1"/>
    <row r="6245" ht="42" customHeight="1"/>
    <row r="6246" ht="42" customHeight="1"/>
    <row r="6247" ht="42" customHeight="1"/>
    <row r="6248" ht="42" customHeight="1"/>
    <row r="6249" ht="42" customHeight="1"/>
    <row r="6250" ht="42" customHeight="1"/>
    <row r="6251" ht="42" customHeight="1"/>
    <row r="6252" ht="42" customHeight="1"/>
    <row r="6253" ht="42" customHeight="1"/>
    <row r="6254" ht="42" customHeight="1"/>
    <row r="6255" ht="42" customHeight="1"/>
    <row r="6256" ht="42" customHeight="1"/>
    <row r="6257" ht="42" customHeight="1"/>
    <row r="6258" ht="42" customHeight="1"/>
    <row r="6259" ht="42" customHeight="1"/>
    <row r="6260" ht="42" customHeight="1"/>
    <row r="6261" ht="42" customHeight="1"/>
    <row r="6262" ht="42" customHeight="1"/>
    <row r="6263" ht="42" customHeight="1"/>
    <row r="6264" ht="42" customHeight="1"/>
    <row r="6265" ht="42" customHeight="1"/>
    <row r="6266" ht="42" customHeight="1"/>
    <row r="6267" ht="42" customHeight="1"/>
    <row r="6268" ht="42" customHeight="1"/>
    <row r="6269" ht="42" customHeight="1"/>
    <row r="6270" ht="42" customHeight="1"/>
    <row r="6271" ht="42" customHeight="1"/>
    <row r="6272" ht="42" customHeight="1"/>
    <row r="6273" ht="42" customHeight="1"/>
    <row r="6274" ht="42" customHeight="1"/>
    <row r="6275" ht="42" customHeight="1"/>
    <row r="6276" ht="42" customHeight="1"/>
    <row r="6277" ht="42" customHeight="1"/>
    <row r="6278" ht="42" customHeight="1"/>
    <row r="6279" ht="42" customHeight="1"/>
    <row r="6280" ht="42" customHeight="1"/>
    <row r="6281" ht="42" customHeight="1"/>
    <row r="6282" ht="42" customHeight="1"/>
    <row r="6283" ht="42" customHeight="1"/>
    <row r="6284" ht="42" customHeight="1"/>
    <row r="6285" ht="42" customHeight="1"/>
    <row r="6286" ht="42" customHeight="1"/>
    <row r="6287" ht="42" customHeight="1"/>
    <row r="6288" ht="42" customHeight="1"/>
    <row r="6289" ht="42" customHeight="1"/>
    <row r="6290" ht="42" customHeight="1"/>
    <row r="6291" ht="42" customHeight="1"/>
    <row r="6292" ht="42" customHeight="1"/>
    <row r="6293" ht="42" customHeight="1"/>
    <row r="6294" ht="42" customHeight="1"/>
    <row r="6295" ht="42" customHeight="1"/>
    <row r="6296" ht="42" customHeight="1"/>
    <row r="6297" ht="42" customHeight="1"/>
    <row r="6298" ht="42" customHeight="1"/>
    <row r="6299" ht="42" customHeight="1"/>
    <row r="6300" ht="42" customHeight="1"/>
    <row r="6301" ht="42" customHeight="1"/>
    <row r="6302" ht="42" customHeight="1"/>
    <row r="6303" ht="42" customHeight="1"/>
    <row r="6304" ht="42" customHeight="1"/>
    <row r="6305" ht="42" customHeight="1"/>
    <row r="6306" ht="42" customHeight="1"/>
    <row r="6307" ht="42" customHeight="1"/>
    <row r="6308" ht="42" customHeight="1"/>
    <row r="6309" ht="42" customHeight="1"/>
    <row r="6310" ht="42" customHeight="1"/>
    <row r="6311" ht="42" customHeight="1"/>
    <row r="6312" ht="42" customHeight="1"/>
    <row r="6313" ht="42" customHeight="1"/>
    <row r="6314" ht="42" customHeight="1"/>
    <row r="6315" ht="42" customHeight="1"/>
    <row r="6316" ht="42" customHeight="1"/>
    <row r="6317" ht="42" customHeight="1"/>
    <row r="6318" ht="42" customHeight="1"/>
    <row r="6319" ht="42" customHeight="1"/>
    <row r="6320" ht="42" customHeight="1"/>
    <row r="6321" ht="42" customHeight="1"/>
    <row r="6322" ht="42" customHeight="1"/>
    <row r="6323" ht="42" customHeight="1"/>
    <row r="6324" ht="42" customHeight="1"/>
    <row r="6325" ht="42" customHeight="1"/>
    <row r="6326" ht="42" customHeight="1"/>
    <row r="6327" ht="42" customHeight="1"/>
    <row r="6328" ht="42" customHeight="1"/>
    <row r="6329" ht="42" customHeight="1"/>
    <row r="6330" ht="42" customHeight="1"/>
    <row r="6331" ht="42" customHeight="1"/>
    <row r="6332" ht="42" customHeight="1"/>
    <row r="6333" ht="42" customHeight="1"/>
    <row r="6334" ht="42" customHeight="1"/>
    <row r="6335" ht="42" customHeight="1"/>
    <row r="6336" ht="42" customHeight="1"/>
    <row r="6337" ht="42" customHeight="1"/>
    <row r="6338" ht="42" customHeight="1"/>
    <row r="6339" ht="42" customHeight="1"/>
    <row r="6340" ht="42" customHeight="1"/>
    <row r="6341" ht="42" customHeight="1"/>
    <row r="6342" ht="42" customHeight="1"/>
    <row r="6343" ht="42" customHeight="1"/>
    <row r="6344" ht="42" customHeight="1"/>
    <row r="6345" ht="42" customHeight="1"/>
    <row r="6346" ht="42" customHeight="1"/>
    <row r="6347" ht="42" customHeight="1"/>
    <row r="6348" ht="42" customHeight="1"/>
    <row r="6349" ht="42" customHeight="1"/>
    <row r="6350" ht="42" customHeight="1"/>
    <row r="6351" ht="42" customHeight="1"/>
    <row r="6352" ht="42" customHeight="1"/>
    <row r="6353" ht="42" customHeight="1"/>
    <row r="6354" ht="42" customHeight="1"/>
    <row r="6355" ht="42" customHeight="1"/>
    <row r="6356" ht="42" customHeight="1"/>
    <row r="6357" ht="42" customHeight="1"/>
    <row r="6358" ht="42" customHeight="1"/>
    <row r="6359" ht="42" customHeight="1"/>
    <row r="6360" ht="42" customHeight="1"/>
    <row r="6361" ht="42" customHeight="1"/>
    <row r="6362" ht="42" customHeight="1"/>
    <row r="6363" ht="42" customHeight="1"/>
    <row r="6364" ht="42" customHeight="1"/>
    <row r="6365" ht="42" customHeight="1"/>
    <row r="6366" ht="42" customHeight="1"/>
    <row r="6367" ht="42" customHeight="1"/>
    <row r="6368" ht="42" customHeight="1"/>
    <row r="6369" ht="42" customHeight="1"/>
    <row r="6370" ht="42" customHeight="1"/>
    <row r="6371" ht="42" customHeight="1"/>
    <row r="6372" ht="42" customHeight="1"/>
    <row r="6373" ht="42" customHeight="1"/>
    <row r="6374" ht="42" customHeight="1"/>
    <row r="6375" ht="42" customHeight="1"/>
    <row r="6376" ht="42" customHeight="1"/>
    <row r="6377" ht="42" customHeight="1"/>
    <row r="6378" ht="42" customHeight="1"/>
    <row r="6379" ht="42" customHeight="1"/>
    <row r="6380" ht="42" customHeight="1"/>
    <row r="6381" ht="42" customHeight="1"/>
    <row r="6382" ht="42" customHeight="1"/>
    <row r="6383" ht="42" customHeight="1"/>
    <row r="6384" ht="42" customHeight="1"/>
    <row r="6385" ht="42" customHeight="1"/>
    <row r="6386" ht="42" customHeight="1"/>
    <row r="6387" ht="42" customHeight="1"/>
    <row r="6388" ht="42" customHeight="1"/>
    <row r="6389" ht="42" customHeight="1"/>
    <row r="6390" ht="42" customHeight="1"/>
    <row r="6391" ht="42" customHeight="1"/>
    <row r="6392" ht="42" customHeight="1"/>
    <row r="6393" ht="42" customHeight="1"/>
    <row r="6394" ht="42" customHeight="1"/>
    <row r="6395" ht="42" customHeight="1"/>
    <row r="6396" ht="42" customHeight="1"/>
    <row r="6397" ht="42" customHeight="1"/>
    <row r="6398" ht="42" customHeight="1"/>
    <row r="6399" ht="42" customHeight="1"/>
    <row r="6400" ht="42" customHeight="1"/>
    <row r="6401" ht="42" customHeight="1"/>
    <row r="6402" ht="42" customHeight="1"/>
    <row r="6403" ht="42" customHeight="1"/>
    <row r="6404" ht="42" customHeight="1"/>
    <row r="6405" ht="42" customHeight="1"/>
    <row r="6406" ht="42" customHeight="1"/>
    <row r="6407" ht="42" customHeight="1"/>
    <row r="6408" ht="42" customHeight="1"/>
    <row r="6409" ht="42" customHeight="1"/>
    <row r="6410" ht="42" customHeight="1"/>
    <row r="6411" ht="42" customHeight="1"/>
    <row r="6412" ht="42" customHeight="1"/>
    <row r="6413" ht="42" customHeight="1"/>
    <row r="6414" ht="42" customHeight="1"/>
    <row r="6415" ht="42" customHeight="1"/>
    <row r="6416" ht="42" customHeight="1"/>
    <row r="6417" ht="42" customHeight="1"/>
    <row r="6418" ht="42" customHeight="1"/>
    <row r="6419" ht="42" customHeight="1"/>
    <row r="6420" ht="42" customHeight="1"/>
    <row r="6421" ht="42" customHeight="1"/>
    <row r="6422" ht="42" customHeight="1"/>
    <row r="6423" ht="42" customHeight="1"/>
    <row r="6424" ht="42" customHeight="1"/>
    <row r="6425" ht="42" customHeight="1"/>
    <row r="6426" ht="42" customHeight="1"/>
    <row r="6427" ht="42" customHeight="1"/>
    <row r="6428" ht="42" customHeight="1"/>
    <row r="6429" ht="42" customHeight="1"/>
    <row r="6430" ht="42" customHeight="1"/>
    <row r="6431" ht="42" customHeight="1"/>
    <row r="6432" ht="42" customHeight="1"/>
    <row r="6433" ht="42" customHeight="1"/>
    <row r="6434" ht="42" customHeight="1"/>
    <row r="6435" ht="42" customHeight="1"/>
    <row r="6436" ht="42" customHeight="1"/>
    <row r="6437" ht="42" customHeight="1"/>
    <row r="6438" ht="42" customHeight="1"/>
    <row r="6439" ht="42" customHeight="1"/>
    <row r="6440" ht="42" customHeight="1"/>
    <row r="6441" ht="42" customHeight="1"/>
    <row r="6442" ht="42" customHeight="1"/>
    <row r="6443" ht="42" customHeight="1"/>
    <row r="6444" ht="42" customHeight="1"/>
    <row r="6445" ht="42" customHeight="1"/>
    <row r="6446" ht="42" customHeight="1"/>
    <row r="6447" ht="42" customHeight="1"/>
    <row r="6448" ht="42" customHeight="1"/>
    <row r="6449" ht="42" customHeight="1"/>
    <row r="6450" ht="42" customHeight="1"/>
    <row r="6451" ht="42" customHeight="1"/>
    <row r="6452" ht="42" customHeight="1"/>
    <row r="6453" ht="42" customHeight="1"/>
    <row r="6454" ht="42" customHeight="1"/>
    <row r="6455" ht="42" customHeight="1"/>
    <row r="6456" ht="42" customHeight="1"/>
    <row r="6457" ht="42" customHeight="1"/>
    <row r="6458" ht="42" customHeight="1"/>
    <row r="6459" ht="42" customHeight="1"/>
    <row r="6460" ht="42" customHeight="1"/>
    <row r="6461" ht="42" customHeight="1"/>
    <row r="6462" ht="42" customHeight="1"/>
    <row r="6463" ht="42" customHeight="1"/>
    <row r="6464" ht="42" customHeight="1"/>
    <row r="6465" ht="42" customHeight="1"/>
    <row r="6466" ht="42" customHeight="1"/>
    <row r="6467" ht="42" customHeight="1"/>
    <row r="6468" ht="42" customHeight="1"/>
    <row r="6469" ht="42" customHeight="1"/>
    <row r="6470" ht="42" customHeight="1"/>
    <row r="6471" ht="42" customHeight="1"/>
    <row r="6472" ht="42" customHeight="1"/>
    <row r="6473" ht="42" customHeight="1"/>
    <row r="6474" ht="42" customHeight="1"/>
    <row r="6475" ht="42" customHeight="1"/>
    <row r="6476" ht="42" customHeight="1"/>
    <row r="6477" ht="42" customHeight="1"/>
    <row r="6478" ht="42" customHeight="1"/>
    <row r="6479" ht="42" customHeight="1"/>
    <row r="6480" ht="42" customHeight="1"/>
    <row r="6481" ht="42" customHeight="1"/>
    <row r="6482" ht="42" customHeight="1"/>
    <row r="6483" ht="42" customHeight="1"/>
    <row r="6484" ht="42" customHeight="1"/>
    <row r="6485" ht="42" customHeight="1"/>
    <row r="6486" ht="42" customHeight="1"/>
    <row r="6487" ht="42" customHeight="1"/>
    <row r="6488" ht="42" customHeight="1"/>
    <row r="6489" ht="42" customHeight="1"/>
    <row r="6490" ht="42" customHeight="1"/>
    <row r="6491" ht="42" customHeight="1"/>
    <row r="6492" ht="42" customHeight="1"/>
    <row r="6493" ht="42" customHeight="1"/>
    <row r="6494" ht="42" customHeight="1"/>
    <row r="6495" ht="42" customHeight="1"/>
    <row r="6496" ht="42" customHeight="1"/>
    <row r="6497" ht="42" customHeight="1"/>
    <row r="6498" ht="42" customHeight="1"/>
    <row r="6499" ht="42" customHeight="1"/>
    <row r="6500" ht="42" customHeight="1"/>
    <row r="6501" ht="42" customHeight="1"/>
    <row r="6502" ht="42" customHeight="1"/>
    <row r="6503" ht="42" customHeight="1"/>
    <row r="6504" ht="42" customHeight="1"/>
    <row r="6505" ht="42" customHeight="1"/>
    <row r="6506" ht="42" customHeight="1"/>
    <row r="6507" ht="42" customHeight="1"/>
    <row r="6508" ht="42" customHeight="1"/>
    <row r="6509" ht="42" customHeight="1"/>
    <row r="6510" ht="42" customHeight="1"/>
    <row r="6511" ht="42" customHeight="1"/>
    <row r="6512" ht="42" customHeight="1"/>
    <row r="6513" ht="42" customHeight="1"/>
    <row r="6514" ht="42" customHeight="1"/>
    <row r="6515" ht="42" customHeight="1"/>
    <row r="6516" ht="42" customHeight="1"/>
    <row r="6517" ht="42" customHeight="1"/>
    <row r="6518" ht="42" customHeight="1"/>
    <row r="6519" ht="42" customHeight="1"/>
    <row r="6520" ht="42" customHeight="1"/>
    <row r="6521" ht="42" customHeight="1"/>
    <row r="6522" ht="42" customHeight="1"/>
    <row r="6523" ht="42" customHeight="1"/>
    <row r="6524" ht="42" customHeight="1"/>
    <row r="6525" ht="42" customHeight="1"/>
    <row r="6526" ht="42" customHeight="1"/>
    <row r="6527" ht="42" customHeight="1"/>
    <row r="6528" ht="42" customHeight="1"/>
    <row r="6529" ht="42" customHeight="1"/>
    <row r="6530" ht="42" customHeight="1"/>
    <row r="6531" ht="42" customHeight="1"/>
    <row r="6532" ht="42" customHeight="1"/>
    <row r="6533" ht="42" customHeight="1"/>
    <row r="6534" ht="42" customHeight="1"/>
    <row r="6535" ht="42" customHeight="1"/>
    <row r="6536" ht="42" customHeight="1"/>
    <row r="6537" ht="42" customHeight="1"/>
    <row r="6538" ht="42" customHeight="1"/>
    <row r="6539" ht="42" customHeight="1"/>
    <row r="6540" ht="42" customHeight="1"/>
    <row r="6541" ht="42" customHeight="1"/>
    <row r="6542" ht="42" customHeight="1"/>
    <row r="6543" ht="42" customHeight="1"/>
    <row r="6544" ht="42" customHeight="1"/>
    <row r="6545" ht="42" customHeight="1"/>
    <row r="6546" ht="42" customHeight="1"/>
    <row r="6547" ht="42" customHeight="1"/>
    <row r="6548" ht="42" customHeight="1"/>
    <row r="6549" ht="42" customHeight="1"/>
    <row r="6550" ht="42" customHeight="1"/>
    <row r="6551" ht="42" customHeight="1"/>
    <row r="6552" ht="42" customHeight="1"/>
    <row r="6553" ht="42" customHeight="1"/>
    <row r="6554" ht="42" customHeight="1"/>
    <row r="6555" ht="42" customHeight="1"/>
    <row r="6556" ht="42" customHeight="1"/>
    <row r="6557" ht="42" customHeight="1"/>
    <row r="6558" ht="42" customHeight="1"/>
    <row r="6559" ht="42" customHeight="1"/>
    <row r="6560" ht="42" customHeight="1"/>
    <row r="6561" ht="42" customHeight="1"/>
    <row r="6562" ht="42" customHeight="1"/>
    <row r="6563" ht="42" customHeight="1"/>
    <row r="6564" ht="42" customHeight="1"/>
    <row r="6565" ht="42" customHeight="1"/>
    <row r="6566" ht="42" customHeight="1"/>
    <row r="6567" ht="42" customHeight="1"/>
    <row r="6568" ht="42" customHeight="1"/>
    <row r="6569" ht="42" customHeight="1"/>
    <row r="6570" ht="42" customHeight="1"/>
    <row r="6571" ht="42" customHeight="1"/>
    <row r="6572" ht="42" customHeight="1"/>
    <row r="6573" ht="42" customHeight="1"/>
    <row r="6574" ht="42" customHeight="1"/>
    <row r="6575" ht="42" customHeight="1"/>
    <row r="6576" ht="42" customHeight="1"/>
    <row r="6577" ht="42" customHeight="1"/>
    <row r="6578" ht="42" customHeight="1"/>
    <row r="6579" ht="42" customHeight="1"/>
    <row r="6580" ht="42" customHeight="1"/>
    <row r="6581" ht="42" customHeight="1"/>
    <row r="6582" ht="42" customHeight="1"/>
    <row r="6583" ht="42" customHeight="1"/>
    <row r="6584" ht="42" customHeight="1"/>
    <row r="6585" ht="42" customHeight="1"/>
    <row r="6586" ht="42" customHeight="1"/>
    <row r="6587" ht="42" customHeight="1"/>
    <row r="6588" ht="42" customHeight="1"/>
    <row r="6589" ht="42" customHeight="1"/>
    <row r="6590" ht="42" customHeight="1"/>
    <row r="6591" ht="42" customHeight="1"/>
    <row r="6592" ht="42" customHeight="1"/>
    <row r="6593" ht="42" customHeight="1"/>
    <row r="6594" ht="42" customHeight="1"/>
    <row r="6595" ht="42" customHeight="1"/>
    <row r="6596" ht="42" customHeight="1"/>
    <row r="6597" ht="42" customHeight="1"/>
    <row r="6598" ht="42" customHeight="1"/>
    <row r="6599" ht="42" customHeight="1"/>
    <row r="6600" ht="42" customHeight="1"/>
    <row r="6601" ht="42" customHeight="1"/>
    <row r="6602" ht="42" customHeight="1"/>
    <row r="6603" ht="42" customHeight="1"/>
    <row r="6604" ht="42" customHeight="1"/>
    <row r="6605" ht="42" customHeight="1"/>
    <row r="6606" ht="42" customHeight="1"/>
    <row r="6607" ht="42" customHeight="1"/>
    <row r="6608" ht="42" customHeight="1"/>
    <row r="6609" ht="42" customHeight="1"/>
    <row r="6610" ht="42" customHeight="1"/>
    <row r="6611" ht="42" customHeight="1"/>
    <row r="6612" ht="42" customHeight="1"/>
    <row r="6613" ht="42" customHeight="1"/>
    <row r="6614" ht="42" customHeight="1"/>
    <row r="6615" ht="42" customHeight="1"/>
    <row r="6616" ht="42" customHeight="1"/>
    <row r="6617" ht="42" customHeight="1"/>
    <row r="6618" ht="42" customHeight="1"/>
    <row r="6619" ht="42" customHeight="1"/>
    <row r="6620" ht="42" customHeight="1"/>
    <row r="6621" ht="42" customHeight="1"/>
    <row r="6622" ht="42" customHeight="1"/>
    <row r="6623" ht="42" customHeight="1"/>
    <row r="6624" ht="42" customHeight="1"/>
    <row r="6625" ht="42" customHeight="1"/>
    <row r="6626" ht="42" customHeight="1"/>
    <row r="6627" ht="42" customHeight="1"/>
    <row r="6628" ht="42" customHeight="1"/>
    <row r="6629" ht="42" customHeight="1"/>
    <row r="6630" ht="42" customHeight="1"/>
    <row r="6631" ht="42" customHeight="1"/>
    <row r="6632" ht="42" customHeight="1"/>
    <row r="6633" ht="42" customHeight="1"/>
    <row r="6634" ht="42" customHeight="1"/>
    <row r="6635" ht="42" customHeight="1"/>
    <row r="6636" ht="42" customHeight="1"/>
    <row r="6637" ht="42" customHeight="1"/>
    <row r="6638" ht="42" customHeight="1"/>
    <row r="6639" ht="42" customHeight="1"/>
    <row r="6640" ht="42" customHeight="1"/>
    <row r="6641" ht="42" customHeight="1"/>
    <row r="6642" ht="42" customHeight="1"/>
    <row r="6643" ht="42" customHeight="1"/>
    <row r="6644" ht="42" customHeight="1"/>
    <row r="6645" ht="42" customHeight="1"/>
    <row r="6646" ht="42" customHeight="1"/>
    <row r="6647" ht="42" customHeight="1"/>
    <row r="6648" ht="42" customHeight="1"/>
    <row r="6649" ht="42" customHeight="1"/>
    <row r="6650" ht="42" customHeight="1"/>
    <row r="6651" ht="42" customHeight="1"/>
    <row r="6652" ht="42" customHeight="1"/>
    <row r="6653" ht="42" customHeight="1"/>
    <row r="6654" ht="42" customHeight="1"/>
    <row r="6655" ht="42" customHeight="1"/>
    <row r="6656" ht="42" customHeight="1"/>
    <row r="6657" ht="42" customHeight="1"/>
    <row r="6658" ht="42" customHeight="1"/>
    <row r="6659" ht="42" customHeight="1"/>
    <row r="6660" ht="42" customHeight="1"/>
    <row r="6661" ht="42" customHeight="1"/>
    <row r="6662" ht="42" customHeight="1"/>
    <row r="6663" ht="42" customHeight="1"/>
    <row r="6664" ht="42" customHeight="1"/>
    <row r="6665" ht="42" customHeight="1"/>
    <row r="6666" ht="42" customHeight="1"/>
    <row r="6667" ht="42" customHeight="1"/>
    <row r="6668" ht="42" customHeight="1"/>
    <row r="6669" ht="42" customHeight="1"/>
    <row r="6670" ht="42" customHeight="1"/>
    <row r="6671" ht="42" customHeight="1"/>
    <row r="6672" ht="42" customHeight="1"/>
    <row r="6673" ht="42" customHeight="1"/>
    <row r="6674" ht="42" customHeight="1"/>
    <row r="6675" ht="42" customHeight="1"/>
    <row r="6676" ht="42" customHeight="1"/>
    <row r="6677" ht="42" customHeight="1"/>
    <row r="6678" ht="42" customHeight="1"/>
    <row r="6679" ht="42" customHeight="1"/>
    <row r="6680" ht="42" customHeight="1"/>
    <row r="6681" ht="42" customHeight="1"/>
    <row r="6682" ht="42" customHeight="1"/>
    <row r="6683" ht="42" customHeight="1"/>
    <row r="6684" ht="42" customHeight="1"/>
    <row r="6685" ht="42" customHeight="1"/>
    <row r="6686" ht="42" customHeight="1"/>
    <row r="6687" ht="42" customHeight="1"/>
    <row r="6688" ht="42" customHeight="1"/>
    <row r="6689" ht="42" customHeight="1"/>
    <row r="6690" ht="42" customHeight="1"/>
    <row r="6691" ht="42" customHeight="1"/>
    <row r="6692" ht="42" customHeight="1"/>
    <row r="6693" ht="42" customHeight="1"/>
    <row r="6694" ht="42" customHeight="1"/>
    <row r="6695" ht="42" customHeight="1"/>
    <row r="6696" ht="42" customHeight="1"/>
    <row r="6697" ht="42" customHeight="1"/>
    <row r="6698" ht="42" customHeight="1"/>
    <row r="6699" ht="42" customHeight="1"/>
    <row r="6700" ht="42" customHeight="1"/>
    <row r="6701" ht="42" customHeight="1"/>
    <row r="6702" ht="42" customHeight="1"/>
    <row r="6703" ht="42" customHeight="1"/>
    <row r="6704" ht="42" customHeight="1"/>
    <row r="6705" ht="42" customHeight="1"/>
    <row r="6706" ht="42" customHeight="1"/>
    <row r="6707" ht="42" customHeight="1"/>
    <row r="6708" ht="42" customHeight="1"/>
    <row r="6709" ht="42" customHeight="1"/>
    <row r="6710" ht="42" customHeight="1"/>
    <row r="6711" ht="42" customHeight="1"/>
    <row r="6712" ht="42" customHeight="1"/>
    <row r="6713" ht="42" customHeight="1"/>
    <row r="6714" ht="42" customHeight="1"/>
    <row r="6715" ht="42" customHeight="1"/>
    <row r="6716" ht="42" customHeight="1"/>
    <row r="6717" ht="42" customHeight="1"/>
    <row r="6718" ht="42" customHeight="1"/>
    <row r="6719" ht="42" customHeight="1"/>
    <row r="6720" ht="42" customHeight="1"/>
    <row r="6721" ht="42" customHeight="1"/>
    <row r="6722" ht="42" customHeight="1"/>
    <row r="6723" ht="42" customHeight="1"/>
    <row r="6724" ht="42" customHeight="1"/>
    <row r="6725" ht="42" customHeight="1"/>
    <row r="6726" ht="42" customHeight="1"/>
    <row r="6727" ht="42" customHeight="1"/>
    <row r="6728" ht="42" customHeight="1"/>
    <row r="6729" ht="42" customHeight="1"/>
    <row r="6730" ht="42" customHeight="1"/>
    <row r="6731" ht="42" customHeight="1"/>
    <row r="6732" ht="42" customHeight="1"/>
    <row r="6733" ht="42" customHeight="1"/>
    <row r="6734" ht="42" customHeight="1"/>
    <row r="6735" ht="42" customHeight="1"/>
    <row r="6736" ht="42" customHeight="1"/>
    <row r="6737" ht="42" customHeight="1"/>
    <row r="6738" ht="42" customHeight="1"/>
    <row r="6739" ht="42" customHeight="1"/>
    <row r="6740" ht="42" customHeight="1"/>
    <row r="6741" ht="42" customHeight="1"/>
    <row r="6742" ht="42" customHeight="1"/>
    <row r="6743" ht="42" customHeight="1"/>
    <row r="6744" ht="42" customHeight="1"/>
    <row r="6745" ht="42" customHeight="1"/>
    <row r="6746" ht="42" customHeight="1"/>
    <row r="6747" ht="42" customHeight="1"/>
    <row r="6748" ht="42" customHeight="1"/>
    <row r="6749" ht="42" customHeight="1"/>
    <row r="6750" ht="42" customHeight="1"/>
    <row r="6751" ht="42" customHeight="1"/>
    <row r="6752" ht="42" customHeight="1"/>
    <row r="6753" ht="42" customHeight="1"/>
    <row r="6754" ht="42" customHeight="1"/>
    <row r="6755" ht="42" customHeight="1"/>
    <row r="6756" ht="42" customHeight="1"/>
    <row r="6757" ht="42" customHeight="1"/>
    <row r="6758" ht="42" customHeight="1"/>
    <row r="6759" ht="42" customHeight="1"/>
    <row r="6760" ht="42" customHeight="1"/>
    <row r="6761" ht="42" customHeight="1"/>
    <row r="6762" ht="42" customHeight="1"/>
    <row r="6763" ht="42" customHeight="1"/>
    <row r="6764" ht="42" customHeight="1"/>
    <row r="6765" ht="42" customHeight="1"/>
    <row r="6766" ht="42" customHeight="1"/>
    <row r="6767" ht="42" customHeight="1"/>
    <row r="6768" ht="42" customHeight="1"/>
    <row r="6769" ht="42" customHeight="1"/>
    <row r="6770" ht="42" customHeight="1"/>
    <row r="6771" ht="42" customHeight="1"/>
    <row r="6772" ht="42" customHeight="1"/>
    <row r="6773" ht="42" customHeight="1"/>
    <row r="6774" ht="42" customHeight="1"/>
    <row r="6775" ht="42" customHeight="1"/>
    <row r="6776" ht="42" customHeight="1"/>
    <row r="6777" ht="42" customHeight="1"/>
    <row r="6778" ht="42" customHeight="1"/>
    <row r="6779" ht="42" customHeight="1"/>
    <row r="6780" ht="42" customHeight="1"/>
    <row r="6781" ht="42" customHeight="1"/>
    <row r="6782" ht="42" customHeight="1"/>
    <row r="6783" ht="42" customHeight="1"/>
    <row r="6784" ht="42" customHeight="1"/>
    <row r="6785" ht="42" customHeight="1"/>
    <row r="6786" ht="42" customHeight="1"/>
    <row r="6787" ht="42" customHeight="1"/>
    <row r="6788" ht="42" customHeight="1"/>
    <row r="6789" ht="42" customHeight="1"/>
    <row r="6790" ht="42" customHeight="1"/>
    <row r="6791" ht="42" customHeight="1"/>
    <row r="6792" ht="42" customHeight="1"/>
    <row r="6793" ht="42" customHeight="1"/>
    <row r="6794" ht="42" customHeight="1"/>
    <row r="6795" ht="42" customHeight="1"/>
    <row r="6796" ht="42" customHeight="1"/>
    <row r="6797" ht="42" customHeight="1"/>
    <row r="6798" ht="42" customHeight="1"/>
    <row r="6799" ht="42" customHeight="1"/>
    <row r="6800" ht="42" customHeight="1"/>
    <row r="6801" ht="42" customHeight="1"/>
    <row r="6802" ht="42" customHeight="1"/>
    <row r="6803" ht="42" customHeight="1"/>
    <row r="6804" ht="42" customHeight="1"/>
    <row r="6805" ht="42" customHeight="1"/>
    <row r="6806" ht="42" customHeight="1"/>
    <row r="6807" ht="42" customHeight="1"/>
    <row r="6808" ht="42" customHeight="1"/>
    <row r="6809" ht="42" customHeight="1"/>
    <row r="6810" ht="42" customHeight="1"/>
    <row r="6811" ht="42" customHeight="1"/>
    <row r="6812" ht="42" customHeight="1"/>
    <row r="6813" ht="42" customHeight="1"/>
    <row r="6814" ht="42" customHeight="1"/>
    <row r="6815" ht="42" customHeight="1"/>
    <row r="6816" ht="42" customHeight="1"/>
    <row r="6817" ht="42" customHeight="1"/>
    <row r="6818" ht="42" customHeight="1"/>
    <row r="6819" ht="42" customHeight="1"/>
    <row r="6820" ht="42" customHeight="1"/>
    <row r="6821" ht="42" customHeight="1"/>
    <row r="6822" ht="42" customHeight="1"/>
    <row r="6823" ht="42" customHeight="1"/>
    <row r="6824" ht="42" customHeight="1"/>
    <row r="6825" ht="42" customHeight="1"/>
    <row r="6826" ht="42" customHeight="1"/>
    <row r="6827" ht="42" customHeight="1"/>
    <row r="6828" ht="42" customHeight="1"/>
    <row r="6829" ht="42" customHeight="1"/>
    <row r="6830" ht="42" customHeight="1"/>
    <row r="6831" ht="42" customHeight="1"/>
    <row r="6832" ht="42" customHeight="1"/>
    <row r="6833" ht="42" customHeight="1"/>
    <row r="6834" ht="42" customHeight="1"/>
    <row r="6835" ht="42" customHeight="1"/>
    <row r="6836" ht="42" customHeight="1"/>
    <row r="6837" ht="42" customHeight="1"/>
    <row r="6838" ht="42" customHeight="1"/>
    <row r="6839" ht="42" customHeight="1"/>
    <row r="6840" ht="42" customHeight="1"/>
    <row r="6841" ht="42" customHeight="1"/>
    <row r="6842" ht="42" customHeight="1"/>
    <row r="6843" ht="42" customHeight="1"/>
    <row r="6844" ht="42" customHeight="1"/>
    <row r="6845" ht="42" customHeight="1"/>
    <row r="6846" ht="42" customHeight="1"/>
    <row r="6847" ht="42" customHeight="1"/>
    <row r="6848" ht="42" customHeight="1"/>
    <row r="6849" ht="42" customHeight="1"/>
    <row r="6850" ht="42" customHeight="1"/>
    <row r="6851" ht="42" customHeight="1"/>
    <row r="6852" ht="42" customHeight="1"/>
    <row r="6853" ht="42" customHeight="1"/>
    <row r="6854" ht="42" customHeight="1"/>
    <row r="6855" ht="42" customHeight="1"/>
    <row r="6856" ht="42" customHeight="1"/>
    <row r="6857" ht="42" customHeight="1"/>
    <row r="6858" ht="42" customHeight="1"/>
    <row r="6859" ht="42" customHeight="1"/>
    <row r="6860" ht="42" customHeight="1"/>
    <row r="6861" ht="42" customHeight="1"/>
    <row r="6862" ht="42" customHeight="1"/>
    <row r="6863" ht="42" customHeight="1"/>
    <row r="6864" ht="42" customHeight="1"/>
    <row r="6865" ht="42" customHeight="1"/>
    <row r="6866" ht="42" customHeight="1"/>
    <row r="6867" ht="42" customHeight="1"/>
    <row r="6868" ht="42" customHeight="1"/>
    <row r="6869" ht="42" customHeight="1"/>
    <row r="6870" ht="42" customHeight="1"/>
    <row r="6871" ht="42" customHeight="1"/>
    <row r="6872" ht="42" customHeight="1"/>
    <row r="6873" ht="42" customHeight="1"/>
    <row r="6874" ht="42" customHeight="1"/>
    <row r="6875" ht="42" customHeight="1"/>
    <row r="6876" ht="42" customHeight="1"/>
    <row r="6877" ht="42" customHeight="1"/>
    <row r="6878" ht="42" customHeight="1"/>
    <row r="6879" ht="42" customHeight="1"/>
    <row r="6880" ht="42" customHeight="1"/>
    <row r="6881" ht="42" customHeight="1"/>
    <row r="6882" ht="42" customHeight="1"/>
    <row r="6883" ht="42" customHeight="1"/>
    <row r="6884" ht="42" customHeight="1"/>
    <row r="6885" ht="42" customHeight="1"/>
    <row r="6886" ht="42" customHeight="1"/>
    <row r="6887" ht="42" customHeight="1"/>
    <row r="6888" ht="42" customHeight="1"/>
    <row r="6889" ht="42" customHeight="1"/>
    <row r="6890" ht="42" customHeight="1"/>
    <row r="6891" ht="42" customHeight="1"/>
    <row r="6892" ht="42" customHeight="1"/>
    <row r="6893" ht="42" customHeight="1"/>
    <row r="6894" ht="42" customHeight="1"/>
    <row r="6895" ht="42" customHeight="1"/>
    <row r="6896" ht="42" customHeight="1"/>
    <row r="6897" ht="42" customHeight="1"/>
    <row r="6898" ht="42" customHeight="1"/>
    <row r="6899" ht="42" customHeight="1"/>
    <row r="6900" ht="42" customHeight="1"/>
    <row r="6901" ht="42" customHeight="1"/>
    <row r="6902" ht="42" customHeight="1"/>
    <row r="6903" ht="42" customHeight="1"/>
    <row r="6904" ht="42" customHeight="1"/>
    <row r="6905" ht="42" customHeight="1"/>
    <row r="6906" ht="42" customHeight="1"/>
    <row r="6907" ht="42" customHeight="1"/>
    <row r="6908" ht="42" customHeight="1"/>
    <row r="6909" ht="42" customHeight="1"/>
    <row r="6910" ht="42" customHeight="1"/>
    <row r="6911" ht="42" customHeight="1"/>
    <row r="6912" ht="42" customHeight="1"/>
    <row r="6913" ht="42" customHeight="1"/>
    <row r="6914" ht="42" customHeight="1"/>
    <row r="6915" ht="42" customHeight="1"/>
    <row r="6916" ht="42" customHeight="1"/>
    <row r="6917" ht="42" customHeight="1"/>
    <row r="6918" ht="42" customHeight="1"/>
    <row r="6919" ht="42" customHeight="1"/>
    <row r="6920" ht="42" customHeight="1"/>
    <row r="6921" ht="42" customHeight="1"/>
    <row r="6922" ht="42" customHeight="1"/>
    <row r="6923" ht="42" customHeight="1"/>
    <row r="6924" ht="42" customHeight="1"/>
    <row r="6925" ht="42" customHeight="1"/>
    <row r="6926" ht="42" customHeight="1"/>
    <row r="6927" ht="42" customHeight="1"/>
    <row r="6928" ht="42" customHeight="1"/>
    <row r="6929" ht="42" customHeight="1"/>
    <row r="6930" ht="42" customHeight="1"/>
    <row r="6931" ht="42" customHeight="1"/>
    <row r="6932" ht="42" customHeight="1"/>
    <row r="6933" ht="42" customHeight="1"/>
    <row r="6934" ht="42" customHeight="1"/>
    <row r="6935" ht="42" customHeight="1"/>
    <row r="6936" ht="42" customHeight="1"/>
    <row r="6937" ht="42" customHeight="1"/>
    <row r="6938" ht="42" customHeight="1"/>
    <row r="6939" ht="42" customHeight="1"/>
    <row r="6940" ht="42" customHeight="1"/>
    <row r="6941" ht="42" customHeight="1"/>
    <row r="6942" ht="42" customHeight="1"/>
    <row r="6943" ht="42" customHeight="1"/>
    <row r="6944" ht="42" customHeight="1"/>
    <row r="6945" ht="42" customHeight="1"/>
    <row r="6946" ht="42" customHeight="1"/>
    <row r="6947" ht="42" customHeight="1"/>
    <row r="6948" ht="42" customHeight="1"/>
    <row r="6949" ht="42" customHeight="1"/>
    <row r="6950" ht="42" customHeight="1"/>
    <row r="6951" ht="42" customHeight="1"/>
    <row r="6952" ht="42" customHeight="1"/>
    <row r="6953" ht="42" customHeight="1"/>
    <row r="6954" ht="42" customHeight="1"/>
    <row r="6955" ht="42" customHeight="1"/>
    <row r="6956" ht="42" customHeight="1"/>
    <row r="6957" ht="42" customHeight="1"/>
    <row r="6958" ht="42" customHeight="1"/>
    <row r="6959" ht="42" customHeight="1"/>
    <row r="6960" ht="42" customHeight="1"/>
    <row r="6961" ht="42" customHeight="1"/>
    <row r="6962" ht="42" customHeight="1"/>
    <row r="6963" ht="42" customHeight="1"/>
    <row r="6964" ht="42" customHeight="1"/>
    <row r="6965" ht="42" customHeight="1"/>
    <row r="6966" ht="42" customHeight="1"/>
    <row r="6967" ht="42" customHeight="1"/>
    <row r="6968" ht="42" customHeight="1"/>
    <row r="6969" ht="42" customHeight="1"/>
    <row r="6970" ht="42" customHeight="1"/>
    <row r="6971" ht="42" customHeight="1"/>
    <row r="6972" ht="42" customHeight="1"/>
    <row r="6973" ht="42" customHeight="1"/>
    <row r="6974" ht="42" customHeight="1"/>
    <row r="6975" ht="42" customHeight="1"/>
    <row r="6976" ht="42" customHeight="1"/>
    <row r="6977" ht="42" customHeight="1"/>
    <row r="6978" ht="42" customHeight="1"/>
    <row r="6979" ht="42" customHeight="1"/>
    <row r="6980" ht="42" customHeight="1"/>
    <row r="6981" ht="42" customHeight="1"/>
    <row r="6982" ht="42" customHeight="1"/>
    <row r="6983" ht="42" customHeight="1"/>
    <row r="6984" ht="42" customHeight="1"/>
    <row r="6985" ht="42" customHeight="1"/>
    <row r="6986" ht="42" customHeight="1"/>
    <row r="6987" ht="42" customHeight="1"/>
    <row r="6988" ht="42" customHeight="1"/>
    <row r="6989" ht="42" customHeight="1"/>
    <row r="6990" ht="42" customHeight="1"/>
    <row r="6991" ht="42" customHeight="1"/>
    <row r="6992" ht="42" customHeight="1"/>
    <row r="6993" ht="42" customHeight="1"/>
    <row r="6994" ht="42" customHeight="1"/>
    <row r="6995" ht="42" customHeight="1"/>
    <row r="6996" ht="42" customHeight="1"/>
    <row r="6997" ht="42" customHeight="1"/>
    <row r="6998" ht="42" customHeight="1"/>
    <row r="6999" ht="42" customHeight="1"/>
    <row r="7000" ht="42" customHeight="1"/>
    <row r="7001" ht="42" customHeight="1"/>
    <row r="7002" ht="42" customHeight="1"/>
    <row r="7003" ht="42" customHeight="1"/>
    <row r="7004" ht="42" customHeight="1"/>
    <row r="7005" ht="42" customHeight="1"/>
    <row r="7006" ht="42" customHeight="1"/>
    <row r="7007" ht="42" customHeight="1"/>
    <row r="7008" ht="42" customHeight="1"/>
    <row r="7009" ht="42" customHeight="1"/>
    <row r="7010" ht="42" customHeight="1"/>
    <row r="7011" ht="42" customHeight="1"/>
    <row r="7012" ht="42" customHeight="1"/>
    <row r="7013" ht="42" customHeight="1"/>
    <row r="7014" ht="42" customHeight="1"/>
    <row r="7015" ht="42" customHeight="1"/>
    <row r="7016" ht="42" customHeight="1"/>
    <row r="7017" ht="42" customHeight="1"/>
    <row r="7018" ht="42" customHeight="1"/>
    <row r="7019" ht="42" customHeight="1"/>
    <row r="7020" ht="42" customHeight="1"/>
    <row r="7021" ht="42" customHeight="1"/>
    <row r="7022" ht="42" customHeight="1"/>
    <row r="7023" ht="42" customHeight="1"/>
    <row r="7024" ht="42" customHeight="1"/>
    <row r="7025" ht="42" customHeight="1"/>
    <row r="7026" ht="42" customHeight="1"/>
    <row r="7027" ht="42" customHeight="1"/>
    <row r="7028" ht="42" customHeight="1"/>
    <row r="7029" ht="42" customHeight="1"/>
    <row r="7030" ht="42" customHeight="1"/>
    <row r="7031" ht="42" customHeight="1"/>
    <row r="7032" ht="42" customHeight="1"/>
    <row r="7033" ht="42" customHeight="1"/>
    <row r="7034" ht="42" customHeight="1"/>
    <row r="7035" ht="42" customHeight="1"/>
    <row r="7036" ht="42" customHeight="1"/>
    <row r="7037" ht="42" customHeight="1"/>
    <row r="7038" ht="42" customHeight="1"/>
    <row r="7039" ht="42" customHeight="1"/>
    <row r="7040" ht="42" customHeight="1"/>
    <row r="7041" ht="42" customHeight="1"/>
    <row r="7042" ht="42" customHeight="1"/>
    <row r="7043" ht="42" customHeight="1"/>
    <row r="7044" ht="42" customHeight="1"/>
    <row r="7045" ht="42" customHeight="1"/>
    <row r="7046" ht="42" customHeight="1"/>
    <row r="7047" ht="42" customHeight="1"/>
    <row r="7048" ht="42" customHeight="1"/>
    <row r="7049" ht="42" customHeight="1"/>
    <row r="7050" ht="42" customHeight="1"/>
    <row r="7051" ht="42" customHeight="1"/>
    <row r="7052" ht="42" customHeight="1"/>
    <row r="7053" ht="42" customHeight="1"/>
    <row r="7054" ht="42" customHeight="1"/>
    <row r="7055" ht="42" customHeight="1"/>
    <row r="7056" ht="42" customHeight="1"/>
    <row r="7057" ht="42" customHeight="1"/>
    <row r="7058" ht="42" customHeight="1"/>
    <row r="7059" ht="42" customHeight="1"/>
    <row r="7060" ht="42" customHeight="1"/>
    <row r="7061" ht="42" customHeight="1"/>
    <row r="7062" ht="42" customHeight="1"/>
    <row r="7063" ht="42" customHeight="1"/>
    <row r="7064" ht="42" customHeight="1"/>
    <row r="7065" ht="42" customHeight="1"/>
    <row r="7066" ht="42" customHeight="1"/>
    <row r="7067" ht="42" customHeight="1"/>
    <row r="7068" ht="42" customHeight="1"/>
    <row r="7069" ht="42" customHeight="1"/>
    <row r="7070" ht="42" customHeight="1"/>
    <row r="7071" ht="42" customHeight="1"/>
    <row r="7072" ht="42" customHeight="1"/>
    <row r="7073" ht="42" customHeight="1"/>
    <row r="7074" ht="42" customHeight="1"/>
    <row r="7075" ht="42" customHeight="1"/>
    <row r="7076" ht="42" customHeight="1"/>
    <row r="7077" ht="42" customHeight="1"/>
    <row r="7078" ht="42" customHeight="1"/>
    <row r="7079" ht="42" customHeight="1"/>
    <row r="7080" ht="42" customHeight="1"/>
    <row r="7081" ht="42" customHeight="1"/>
    <row r="7082" ht="42" customHeight="1"/>
    <row r="7083" ht="42" customHeight="1"/>
    <row r="7084" ht="42" customHeight="1"/>
    <row r="7085" ht="42" customHeight="1"/>
    <row r="7086" ht="42" customHeight="1"/>
    <row r="7087" ht="42" customHeight="1"/>
    <row r="7088" ht="42" customHeight="1"/>
    <row r="7089" ht="42" customHeight="1"/>
    <row r="7090" ht="42" customHeight="1"/>
    <row r="7091" ht="42" customHeight="1"/>
    <row r="7092" ht="42" customHeight="1"/>
    <row r="7093" ht="42" customHeight="1"/>
    <row r="7094" ht="42" customHeight="1"/>
    <row r="7095" ht="42" customHeight="1"/>
    <row r="7096" ht="42" customHeight="1"/>
    <row r="7097" ht="42" customHeight="1"/>
    <row r="7098" ht="42" customHeight="1"/>
    <row r="7099" ht="42" customHeight="1"/>
    <row r="7100" ht="42" customHeight="1"/>
    <row r="7101" ht="42" customHeight="1"/>
    <row r="7102" ht="42" customHeight="1"/>
    <row r="7103" ht="42" customHeight="1"/>
    <row r="7104" ht="42" customHeight="1"/>
    <row r="7105" ht="42" customHeight="1"/>
    <row r="7106" ht="42" customHeight="1"/>
    <row r="7107" ht="42" customHeight="1"/>
    <row r="7108" ht="42" customHeight="1"/>
    <row r="7109" ht="42" customHeight="1"/>
    <row r="7110" ht="42" customHeight="1"/>
    <row r="7111" ht="42" customHeight="1"/>
    <row r="7112" ht="42" customHeight="1"/>
    <row r="7113" ht="42" customHeight="1"/>
    <row r="7114" ht="42" customHeight="1"/>
    <row r="7115" ht="42" customHeight="1"/>
    <row r="7116" ht="42" customHeight="1"/>
    <row r="7117" ht="42" customHeight="1"/>
    <row r="7118" ht="42" customHeight="1"/>
    <row r="7119" ht="42" customHeight="1"/>
    <row r="7120" ht="42" customHeight="1"/>
    <row r="7121" ht="42" customHeight="1"/>
    <row r="7122" ht="42" customHeight="1"/>
    <row r="7123" ht="42" customHeight="1"/>
    <row r="7124" ht="42" customHeight="1"/>
    <row r="7125" ht="42" customHeight="1"/>
    <row r="7126" ht="42" customHeight="1"/>
    <row r="7127" ht="42" customHeight="1"/>
    <row r="7128" ht="42" customHeight="1"/>
    <row r="7129" ht="42" customHeight="1"/>
    <row r="7130" ht="42" customHeight="1"/>
    <row r="7131" ht="42" customHeight="1"/>
    <row r="7132" ht="42" customHeight="1"/>
    <row r="7133" ht="42" customHeight="1"/>
    <row r="7134" ht="42" customHeight="1"/>
    <row r="7135" ht="42" customHeight="1"/>
    <row r="7136" ht="42" customHeight="1"/>
    <row r="7137" ht="42" customHeight="1"/>
    <row r="7138" ht="42" customHeight="1"/>
    <row r="7139" ht="42" customHeight="1"/>
    <row r="7140" ht="42" customHeight="1"/>
    <row r="7141" ht="42" customHeight="1"/>
    <row r="7142" ht="42" customHeight="1"/>
    <row r="7143" ht="42" customHeight="1"/>
    <row r="7144" ht="42" customHeight="1"/>
    <row r="7145" ht="42" customHeight="1"/>
    <row r="7146" ht="42" customHeight="1"/>
    <row r="7147" ht="42" customHeight="1"/>
    <row r="7148" ht="42" customHeight="1"/>
    <row r="7149" ht="42" customHeight="1"/>
    <row r="7150" ht="42" customHeight="1"/>
    <row r="7151" ht="42" customHeight="1"/>
    <row r="7152" ht="42" customHeight="1"/>
    <row r="7153" ht="42" customHeight="1"/>
    <row r="7154" ht="42" customHeight="1"/>
    <row r="7155" ht="42" customHeight="1"/>
    <row r="7156" ht="42" customHeight="1"/>
    <row r="7157" ht="42" customHeight="1"/>
    <row r="7158" ht="42" customHeight="1"/>
    <row r="7159" ht="42" customHeight="1"/>
    <row r="7160" ht="42" customHeight="1"/>
    <row r="7161" ht="42" customHeight="1"/>
    <row r="7162" ht="42" customHeight="1"/>
    <row r="7163" ht="42" customHeight="1"/>
    <row r="7164" ht="42" customHeight="1"/>
    <row r="7165" ht="42" customHeight="1"/>
    <row r="7166" ht="42" customHeight="1"/>
    <row r="7167" ht="42" customHeight="1"/>
    <row r="7168" ht="42" customHeight="1"/>
    <row r="7169" ht="42" customHeight="1"/>
    <row r="7170" ht="42" customHeight="1"/>
    <row r="7171" ht="42" customHeight="1"/>
    <row r="7172" ht="42" customHeight="1"/>
    <row r="7173" ht="42" customHeight="1"/>
    <row r="7174" ht="42" customHeight="1"/>
    <row r="7175" ht="42" customHeight="1"/>
    <row r="7176" ht="42" customHeight="1"/>
    <row r="7177" ht="42" customHeight="1"/>
    <row r="7178" ht="42" customHeight="1"/>
    <row r="7179" ht="42" customHeight="1"/>
    <row r="7180" ht="42" customHeight="1"/>
    <row r="7181" ht="42" customHeight="1"/>
    <row r="7182" ht="42" customHeight="1"/>
    <row r="7183" ht="42" customHeight="1"/>
    <row r="7184" ht="42" customHeight="1"/>
    <row r="7185" ht="42" customHeight="1"/>
    <row r="7186" ht="42" customHeight="1"/>
    <row r="7187" ht="42" customHeight="1"/>
    <row r="7188" ht="42" customHeight="1"/>
    <row r="7189" ht="42" customHeight="1"/>
    <row r="7190" ht="42" customHeight="1"/>
    <row r="7191" ht="42" customHeight="1"/>
    <row r="7192" ht="42" customHeight="1"/>
    <row r="7193" ht="42" customHeight="1"/>
    <row r="7194" ht="42" customHeight="1"/>
    <row r="7195" ht="42" customHeight="1"/>
    <row r="7196" ht="42" customHeight="1"/>
    <row r="7197" ht="42" customHeight="1"/>
    <row r="7198" ht="42" customHeight="1"/>
    <row r="7199" ht="42" customHeight="1"/>
    <row r="7200" ht="42" customHeight="1"/>
    <row r="7201" ht="42" customHeight="1"/>
    <row r="7202" ht="42" customHeight="1"/>
    <row r="7203" ht="42" customHeight="1"/>
    <row r="7204" ht="42" customHeight="1"/>
    <row r="7205" ht="42" customHeight="1"/>
    <row r="7206" ht="42" customHeight="1"/>
    <row r="7207" ht="42" customHeight="1"/>
    <row r="7208" ht="42" customHeight="1"/>
    <row r="7209" ht="42" customHeight="1"/>
    <row r="7210" ht="42" customHeight="1"/>
    <row r="7211" ht="42" customHeight="1"/>
    <row r="7212" ht="42" customHeight="1"/>
    <row r="7213" ht="42" customHeight="1"/>
    <row r="7214" ht="42" customHeight="1"/>
    <row r="7215" ht="42" customHeight="1"/>
    <row r="7216" ht="42" customHeight="1"/>
    <row r="7217" ht="42" customHeight="1"/>
    <row r="7218" ht="42" customHeight="1"/>
    <row r="7219" ht="42" customHeight="1"/>
    <row r="7220" ht="42" customHeight="1"/>
    <row r="7221" ht="42" customHeight="1"/>
    <row r="7222" ht="42" customHeight="1"/>
    <row r="7223" ht="42" customHeight="1"/>
    <row r="7224" ht="42" customHeight="1"/>
    <row r="7225" ht="42" customHeight="1"/>
    <row r="7226" ht="42" customHeight="1"/>
    <row r="7227" ht="42" customHeight="1"/>
    <row r="7228" ht="42" customHeight="1"/>
    <row r="7229" ht="42" customHeight="1"/>
    <row r="7230" ht="42" customHeight="1"/>
    <row r="7231" ht="42" customHeight="1"/>
    <row r="7232" ht="42" customHeight="1"/>
    <row r="7233" ht="42" customHeight="1"/>
    <row r="7234" ht="42" customHeight="1"/>
    <row r="7235" ht="42" customHeight="1"/>
    <row r="7236" ht="42" customHeight="1"/>
    <row r="7237" ht="42" customHeight="1"/>
    <row r="7238" ht="42" customHeight="1"/>
    <row r="7239" ht="42" customHeight="1"/>
    <row r="7240" ht="42" customHeight="1"/>
    <row r="7241" ht="42" customHeight="1"/>
    <row r="7242" ht="42" customHeight="1"/>
    <row r="7243" ht="42" customHeight="1"/>
    <row r="7244" ht="42" customHeight="1"/>
    <row r="7245" ht="42" customHeight="1"/>
    <row r="7246" ht="42" customHeight="1"/>
    <row r="7247" ht="42" customHeight="1"/>
    <row r="7248" ht="42" customHeight="1"/>
    <row r="7249" ht="42" customHeight="1"/>
    <row r="7250" ht="42" customHeight="1"/>
    <row r="7251" ht="42" customHeight="1"/>
    <row r="7252" ht="42" customHeight="1"/>
    <row r="7253" ht="42" customHeight="1"/>
    <row r="7254" ht="42" customHeight="1"/>
    <row r="7255" ht="42" customHeight="1"/>
    <row r="7256" ht="42" customHeight="1"/>
    <row r="7257" ht="42" customHeight="1"/>
    <row r="7258" ht="42" customHeight="1"/>
    <row r="7259" ht="42" customHeight="1"/>
    <row r="7260" ht="42" customHeight="1"/>
    <row r="7261" ht="42" customHeight="1"/>
    <row r="7262" ht="42" customHeight="1"/>
    <row r="7263" ht="42" customHeight="1"/>
    <row r="7264" ht="42" customHeight="1"/>
    <row r="7265" ht="42" customHeight="1"/>
    <row r="7266" ht="42" customHeight="1"/>
    <row r="7267" ht="42" customHeight="1"/>
    <row r="7268" ht="42" customHeight="1"/>
    <row r="7269" ht="42" customHeight="1"/>
    <row r="7270" ht="42" customHeight="1"/>
    <row r="7271" ht="42" customHeight="1"/>
    <row r="7272" ht="42" customHeight="1"/>
    <row r="7273" ht="42" customHeight="1"/>
    <row r="7274" ht="42" customHeight="1"/>
    <row r="7275" ht="42" customHeight="1"/>
    <row r="7276" ht="42" customHeight="1"/>
    <row r="7277" ht="42" customHeight="1"/>
    <row r="7278" ht="42" customHeight="1"/>
    <row r="7279" ht="42" customHeight="1"/>
    <row r="7280" ht="42" customHeight="1"/>
    <row r="7281" ht="42" customHeight="1"/>
    <row r="7282" ht="42" customHeight="1"/>
    <row r="7283" ht="42" customHeight="1"/>
    <row r="7284" ht="42" customHeight="1"/>
    <row r="7285" ht="42" customHeight="1"/>
    <row r="7286" ht="42" customHeight="1"/>
    <row r="7287" ht="42" customHeight="1"/>
    <row r="7288" ht="42" customHeight="1"/>
    <row r="7289" ht="42" customHeight="1"/>
    <row r="7290" ht="42" customHeight="1"/>
    <row r="7291" ht="42" customHeight="1"/>
    <row r="7292" ht="42" customHeight="1"/>
    <row r="7293" ht="42" customHeight="1"/>
    <row r="7294" ht="42" customHeight="1"/>
    <row r="7295" ht="42" customHeight="1"/>
    <row r="7296" ht="42" customHeight="1"/>
    <row r="7297" ht="42" customHeight="1"/>
    <row r="7298" ht="42" customHeight="1"/>
    <row r="7299" ht="42" customHeight="1"/>
    <row r="7300" ht="42" customHeight="1"/>
    <row r="7301" ht="42" customHeight="1"/>
    <row r="7302" ht="42" customHeight="1"/>
    <row r="7303" ht="42" customHeight="1"/>
    <row r="7304" ht="42" customHeight="1"/>
    <row r="7305" ht="42" customHeight="1"/>
    <row r="7306" ht="42" customHeight="1"/>
    <row r="7307" ht="42" customHeight="1"/>
    <row r="7308" ht="42" customHeight="1"/>
    <row r="7309" ht="42" customHeight="1"/>
    <row r="7310" ht="42" customHeight="1"/>
    <row r="7311" ht="42" customHeight="1"/>
    <row r="7312" ht="42" customHeight="1"/>
    <row r="7313" ht="42" customHeight="1"/>
    <row r="7314" ht="42" customHeight="1"/>
    <row r="7315" ht="42" customHeight="1"/>
    <row r="7316" ht="42" customHeight="1"/>
    <row r="7317" ht="42" customHeight="1"/>
    <row r="7318" ht="42" customHeight="1"/>
    <row r="7319" ht="42" customHeight="1"/>
    <row r="7320" ht="42" customHeight="1"/>
    <row r="7321" ht="42" customHeight="1"/>
    <row r="7322" ht="42" customHeight="1"/>
    <row r="7323" ht="42" customHeight="1"/>
    <row r="7324" ht="42" customHeight="1"/>
    <row r="7325" ht="42" customHeight="1"/>
    <row r="7326" ht="42" customHeight="1"/>
    <row r="7327" ht="42" customHeight="1"/>
    <row r="7328" ht="42" customHeight="1"/>
    <row r="7329" ht="42" customHeight="1"/>
    <row r="7330" ht="42" customHeight="1"/>
    <row r="7331" ht="42" customHeight="1"/>
    <row r="7332" ht="42" customHeight="1"/>
    <row r="7333" ht="42" customHeight="1"/>
    <row r="7334" ht="42" customHeight="1"/>
    <row r="7335" ht="42" customHeight="1"/>
    <row r="7336" ht="42" customHeight="1"/>
    <row r="7337" ht="42" customHeight="1"/>
    <row r="7338" ht="42" customHeight="1"/>
    <row r="7339" ht="42" customHeight="1"/>
    <row r="7340" ht="42" customHeight="1"/>
    <row r="7341" ht="42" customHeight="1"/>
    <row r="7342" ht="42" customHeight="1"/>
    <row r="7343" ht="42" customHeight="1"/>
    <row r="7344" ht="42" customHeight="1"/>
    <row r="7345" ht="42" customHeight="1"/>
    <row r="7346" ht="42" customHeight="1"/>
    <row r="7347" ht="42" customHeight="1"/>
    <row r="7348" ht="42" customHeight="1"/>
    <row r="7349" ht="42" customHeight="1"/>
    <row r="7350" ht="42" customHeight="1"/>
    <row r="7351" ht="42" customHeight="1"/>
    <row r="7352" ht="42" customHeight="1"/>
    <row r="7353" ht="42" customHeight="1"/>
    <row r="7354" ht="42" customHeight="1"/>
    <row r="7355" ht="42" customHeight="1"/>
    <row r="7356" ht="42" customHeight="1"/>
    <row r="7357" ht="42" customHeight="1"/>
    <row r="7358" ht="42" customHeight="1"/>
    <row r="7359" ht="42" customHeight="1"/>
    <row r="7360" ht="42" customHeight="1"/>
    <row r="7361" ht="42" customHeight="1"/>
    <row r="7362" ht="42" customHeight="1"/>
    <row r="7363" ht="42" customHeight="1"/>
    <row r="7364" ht="42" customHeight="1"/>
    <row r="7365" ht="42" customHeight="1"/>
    <row r="7366" ht="42" customHeight="1"/>
    <row r="7367" ht="42" customHeight="1"/>
    <row r="7368" ht="42" customHeight="1"/>
    <row r="7369" ht="42" customHeight="1"/>
    <row r="7370" ht="42" customHeight="1"/>
    <row r="7371" ht="42" customHeight="1"/>
    <row r="7372" ht="42" customHeight="1"/>
    <row r="7373" ht="42" customHeight="1"/>
    <row r="7374" ht="42" customHeight="1"/>
    <row r="7375" ht="42" customHeight="1"/>
    <row r="7376" ht="42" customHeight="1"/>
    <row r="7377" ht="42" customHeight="1"/>
    <row r="7378" ht="42" customHeight="1"/>
    <row r="7379" ht="42" customHeight="1"/>
    <row r="7380" ht="42" customHeight="1"/>
    <row r="7381" ht="42" customHeight="1"/>
    <row r="7382" ht="42" customHeight="1"/>
    <row r="7383" ht="42" customHeight="1"/>
    <row r="7384" ht="42" customHeight="1"/>
    <row r="7385" ht="42" customHeight="1"/>
    <row r="7386" ht="42" customHeight="1"/>
    <row r="7387" ht="42" customHeight="1"/>
    <row r="7388" ht="42" customHeight="1"/>
    <row r="7389" ht="42" customHeight="1"/>
    <row r="7390" ht="42" customHeight="1"/>
    <row r="7391" ht="42" customHeight="1"/>
    <row r="7392" ht="42" customHeight="1"/>
    <row r="7393" ht="42" customHeight="1"/>
    <row r="7394" ht="42" customHeight="1"/>
    <row r="7395" ht="42" customHeight="1"/>
    <row r="7396" ht="42" customHeight="1"/>
    <row r="7397" ht="42" customHeight="1"/>
    <row r="7398" ht="42" customHeight="1"/>
    <row r="7399" ht="42" customHeight="1"/>
    <row r="7400" ht="42" customHeight="1"/>
    <row r="7401" ht="42" customHeight="1"/>
    <row r="7402" ht="42" customHeight="1"/>
    <row r="7403" ht="42" customHeight="1"/>
    <row r="7404" ht="42" customHeight="1"/>
    <row r="7405" ht="42" customHeight="1"/>
    <row r="7406" ht="42" customHeight="1"/>
    <row r="7407" ht="42" customHeight="1"/>
    <row r="7408" ht="42" customHeight="1"/>
    <row r="7409" ht="42" customHeight="1"/>
    <row r="7410" ht="42" customHeight="1"/>
    <row r="7411" ht="42" customHeight="1"/>
    <row r="7412" ht="42" customHeight="1"/>
    <row r="7413" ht="42" customHeight="1"/>
    <row r="7414" ht="42" customHeight="1"/>
    <row r="7415" ht="42" customHeight="1"/>
    <row r="7416" ht="42" customHeight="1"/>
    <row r="7417" ht="42" customHeight="1"/>
    <row r="7418" ht="42" customHeight="1"/>
    <row r="7419" ht="42" customHeight="1"/>
    <row r="7420" ht="42" customHeight="1"/>
    <row r="7421" ht="42" customHeight="1"/>
    <row r="7422" ht="42" customHeight="1"/>
    <row r="7423" ht="42" customHeight="1"/>
    <row r="7424" ht="42" customHeight="1"/>
    <row r="7425" ht="42" customHeight="1"/>
    <row r="7426" ht="42" customHeight="1"/>
    <row r="7427" ht="42" customHeight="1"/>
    <row r="7428" ht="42" customHeight="1"/>
    <row r="7429" ht="42" customHeight="1"/>
    <row r="7430" ht="42" customHeight="1"/>
    <row r="7431" ht="42" customHeight="1"/>
    <row r="7432" ht="42" customHeight="1"/>
    <row r="7433" ht="42" customHeight="1"/>
    <row r="7434" ht="42" customHeight="1"/>
    <row r="7435" ht="42" customHeight="1"/>
    <row r="7436" ht="42" customHeight="1"/>
    <row r="7437" ht="42" customHeight="1"/>
    <row r="7438" ht="42" customHeight="1"/>
    <row r="7439" ht="42" customHeight="1"/>
    <row r="7440" ht="42" customHeight="1"/>
    <row r="7441" ht="42" customHeight="1"/>
    <row r="7442" ht="42" customHeight="1"/>
    <row r="7443" ht="42" customHeight="1"/>
    <row r="7444" ht="42" customHeight="1"/>
    <row r="7445" ht="42" customHeight="1"/>
    <row r="7446" ht="42" customHeight="1"/>
    <row r="7447" ht="42" customHeight="1"/>
    <row r="7448" ht="42" customHeight="1"/>
    <row r="7449" ht="42" customHeight="1"/>
    <row r="7450" ht="42" customHeight="1"/>
    <row r="7451" ht="42" customHeight="1"/>
    <row r="7452" ht="42" customHeight="1"/>
    <row r="7453" ht="42" customHeight="1"/>
    <row r="7454" ht="42" customHeight="1"/>
    <row r="7455" ht="42" customHeight="1"/>
    <row r="7456" ht="42" customHeight="1"/>
    <row r="7457" ht="42" customHeight="1"/>
    <row r="7458" ht="42" customHeight="1"/>
    <row r="7459" ht="42" customHeight="1"/>
    <row r="7460" ht="42" customHeight="1"/>
    <row r="7461" ht="42" customHeight="1"/>
    <row r="7462" ht="42" customHeight="1"/>
    <row r="7463" ht="42" customHeight="1"/>
    <row r="7464" ht="42" customHeight="1"/>
    <row r="7465" ht="42" customHeight="1"/>
    <row r="7466" ht="42" customHeight="1"/>
    <row r="7467" ht="42" customHeight="1"/>
    <row r="7468" ht="42" customHeight="1"/>
    <row r="7469" ht="42" customHeight="1"/>
    <row r="7470" ht="42" customHeight="1"/>
    <row r="7471" ht="42" customHeight="1"/>
    <row r="7472" ht="42" customHeight="1"/>
    <row r="7473" ht="42" customHeight="1"/>
    <row r="7474" ht="42" customHeight="1"/>
    <row r="7475" ht="42" customHeight="1"/>
    <row r="7476" ht="42" customHeight="1"/>
    <row r="7477" ht="42" customHeight="1"/>
    <row r="7478" ht="42" customHeight="1"/>
    <row r="7479" ht="42" customHeight="1"/>
    <row r="7480" ht="42" customHeight="1"/>
    <row r="7481" ht="42" customHeight="1"/>
    <row r="7482" ht="42" customHeight="1"/>
    <row r="7483" ht="42" customHeight="1"/>
    <row r="7484" ht="42" customHeight="1"/>
    <row r="7485" ht="42" customHeight="1"/>
    <row r="7486" ht="42" customHeight="1"/>
    <row r="7487" ht="42" customHeight="1"/>
    <row r="7488" ht="42" customHeight="1"/>
    <row r="7489" ht="42" customHeight="1"/>
    <row r="7490" ht="42" customHeight="1"/>
    <row r="7491" ht="42" customHeight="1"/>
    <row r="7492" ht="42" customHeight="1"/>
    <row r="7493" ht="42" customHeight="1"/>
    <row r="7494" ht="42" customHeight="1"/>
    <row r="7495" ht="42" customHeight="1"/>
    <row r="7496" ht="42" customHeight="1"/>
    <row r="7497" ht="42" customHeight="1"/>
    <row r="7498" ht="42" customHeight="1"/>
    <row r="7499" ht="42" customHeight="1"/>
    <row r="7500" ht="42" customHeight="1"/>
    <row r="7501" ht="42" customHeight="1"/>
    <row r="7502" ht="42" customHeight="1"/>
    <row r="7503" ht="42" customHeight="1"/>
    <row r="7504" ht="42" customHeight="1"/>
    <row r="7505" ht="42" customHeight="1"/>
    <row r="7506" ht="42" customHeight="1"/>
    <row r="7507" ht="42" customHeight="1"/>
    <row r="7508" ht="42" customHeight="1"/>
    <row r="7509" ht="42" customHeight="1"/>
    <row r="7510" ht="42" customHeight="1"/>
    <row r="7511" ht="42" customHeight="1"/>
    <row r="7512" ht="42" customHeight="1"/>
    <row r="7513" ht="42" customHeight="1"/>
    <row r="7514" ht="42" customHeight="1"/>
    <row r="7515" ht="42" customHeight="1"/>
    <row r="7516" ht="42" customHeight="1"/>
    <row r="7517" ht="42" customHeight="1"/>
    <row r="7518" ht="42" customHeight="1"/>
    <row r="7519" ht="42" customHeight="1"/>
    <row r="7520" ht="42" customHeight="1"/>
    <row r="7521" ht="42" customHeight="1"/>
    <row r="7522" ht="42" customHeight="1"/>
    <row r="7523" ht="42" customHeight="1"/>
    <row r="7524" ht="42" customHeight="1"/>
    <row r="7525" ht="42" customHeight="1"/>
    <row r="7526" ht="42" customHeight="1"/>
    <row r="7527" ht="42" customHeight="1"/>
    <row r="7528" ht="42" customHeight="1"/>
    <row r="7529" ht="42" customHeight="1"/>
    <row r="7530" ht="42" customHeight="1"/>
    <row r="7531" ht="42" customHeight="1"/>
    <row r="7532" ht="42" customHeight="1"/>
    <row r="7533" ht="42" customHeight="1"/>
    <row r="7534" ht="42" customHeight="1"/>
    <row r="7535" ht="42" customHeight="1"/>
    <row r="7536" ht="42" customHeight="1"/>
    <row r="7537" ht="42" customHeight="1"/>
    <row r="7538" ht="42" customHeight="1"/>
    <row r="7539" ht="42" customHeight="1"/>
    <row r="7540" ht="42" customHeight="1"/>
    <row r="7541" ht="42" customHeight="1"/>
    <row r="7542" ht="42" customHeight="1"/>
    <row r="7543" ht="42" customHeight="1"/>
    <row r="7544" ht="42" customHeight="1"/>
    <row r="7545" ht="42" customHeight="1"/>
    <row r="7546" ht="42" customHeight="1"/>
    <row r="7547" ht="42" customHeight="1"/>
    <row r="7548" ht="42" customHeight="1"/>
    <row r="7549" ht="42" customHeight="1"/>
    <row r="7550" ht="42" customHeight="1"/>
    <row r="7551" ht="42" customHeight="1"/>
    <row r="7552" ht="42" customHeight="1"/>
    <row r="7553" ht="42" customHeight="1"/>
    <row r="7554" ht="42" customHeight="1"/>
    <row r="7555" ht="42" customHeight="1"/>
    <row r="7556" ht="42" customHeight="1"/>
    <row r="7557" ht="42" customHeight="1"/>
    <row r="7558" ht="42" customHeight="1"/>
    <row r="7559" ht="42" customHeight="1"/>
    <row r="7560" ht="42" customHeight="1"/>
    <row r="7561" ht="42" customHeight="1"/>
    <row r="7562" ht="42" customHeight="1"/>
    <row r="7563" ht="42" customHeight="1"/>
    <row r="7564" ht="42" customHeight="1"/>
    <row r="7565" ht="42" customHeight="1"/>
    <row r="7566" ht="42" customHeight="1"/>
    <row r="7567" ht="42" customHeight="1"/>
    <row r="7568" ht="42" customHeight="1"/>
    <row r="7569" ht="42" customHeight="1"/>
    <row r="7570" ht="42" customHeight="1"/>
    <row r="7571" ht="42" customHeight="1"/>
    <row r="7572" ht="42" customHeight="1"/>
    <row r="7573" ht="42" customHeight="1"/>
    <row r="7574" ht="42" customHeight="1"/>
    <row r="7575" ht="42" customHeight="1"/>
    <row r="7576" ht="42" customHeight="1"/>
    <row r="7577" ht="42" customHeight="1"/>
    <row r="7578" ht="42" customHeight="1"/>
    <row r="7579" ht="42" customHeight="1"/>
    <row r="7580" ht="42" customHeight="1"/>
    <row r="7581" ht="42" customHeight="1"/>
    <row r="7582" ht="42" customHeight="1"/>
    <row r="7583" ht="42" customHeight="1"/>
    <row r="7584" ht="42" customHeight="1"/>
    <row r="7585" ht="42" customHeight="1"/>
    <row r="7586" ht="42" customHeight="1"/>
    <row r="7587" ht="42" customHeight="1"/>
    <row r="7588" ht="42" customHeight="1"/>
    <row r="7589" ht="42" customHeight="1"/>
    <row r="7590" ht="42" customHeight="1"/>
    <row r="7591" ht="42" customHeight="1"/>
    <row r="7592" ht="42" customHeight="1"/>
    <row r="7593" ht="42" customHeight="1"/>
    <row r="7594" ht="42" customHeight="1"/>
    <row r="7595" ht="42" customHeight="1"/>
    <row r="7596" ht="42" customHeight="1"/>
    <row r="7597" ht="42" customHeight="1"/>
    <row r="7598" ht="42" customHeight="1"/>
    <row r="7599" ht="42" customHeight="1"/>
    <row r="7600" ht="42" customHeight="1"/>
    <row r="7601" ht="42" customHeight="1"/>
    <row r="7602" ht="42" customHeight="1"/>
    <row r="7603" ht="42" customHeight="1"/>
    <row r="7604" ht="42" customHeight="1"/>
    <row r="7605" ht="42" customHeight="1"/>
    <row r="7606" ht="42" customHeight="1"/>
    <row r="7607" ht="42" customHeight="1"/>
    <row r="7608" ht="42" customHeight="1"/>
    <row r="7609" ht="42" customHeight="1"/>
    <row r="7610" ht="42" customHeight="1"/>
    <row r="7611" ht="42" customHeight="1"/>
    <row r="7612" ht="42" customHeight="1"/>
    <row r="7613" ht="42" customHeight="1"/>
    <row r="7614" ht="42" customHeight="1"/>
    <row r="7615" ht="42" customHeight="1"/>
    <row r="7616" ht="42" customHeight="1"/>
    <row r="7617" ht="42" customHeight="1"/>
    <row r="7618" ht="42" customHeight="1"/>
    <row r="7619" ht="42" customHeight="1"/>
    <row r="7620" ht="42" customHeight="1"/>
    <row r="7621" ht="42" customHeight="1"/>
    <row r="7622" ht="42" customHeight="1"/>
    <row r="7623" ht="42" customHeight="1"/>
    <row r="7624" ht="42" customHeight="1"/>
    <row r="7625" ht="42" customHeight="1"/>
    <row r="7626" ht="42" customHeight="1"/>
    <row r="7627" ht="42" customHeight="1"/>
    <row r="7628" ht="42" customHeight="1"/>
    <row r="7629" ht="42" customHeight="1"/>
    <row r="7630" ht="42" customHeight="1"/>
    <row r="7631" ht="42" customHeight="1"/>
    <row r="7632" ht="42" customHeight="1"/>
    <row r="7633" ht="42" customHeight="1"/>
    <row r="7634" ht="42" customHeight="1"/>
    <row r="7635" ht="42" customHeight="1"/>
    <row r="7636" ht="42" customHeight="1"/>
    <row r="7637" ht="42" customHeight="1"/>
    <row r="7638" ht="42" customHeight="1"/>
    <row r="7639" ht="42" customHeight="1"/>
    <row r="7640" ht="42" customHeight="1"/>
    <row r="7641" ht="42" customHeight="1"/>
    <row r="7642" ht="42" customHeight="1"/>
    <row r="7643" ht="42" customHeight="1"/>
    <row r="7644" ht="42" customHeight="1"/>
    <row r="7645" ht="42" customHeight="1"/>
    <row r="7646" ht="42" customHeight="1"/>
    <row r="7647" ht="42" customHeight="1"/>
    <row r="7648" ht="42" customHeight="1"/>
    <row r="7649" ht="42" customHeight="1"/>
    <row r="7650" ht="42" customHeight="1"/>
    <row r="7651" ht="42" customHeight="1"/>
    <row r="7652" ht="42" customHeight="1"/>
    <row r="7653" ht="42" customHeight="1"/>
    <row r="7654" ht="42" customHeight="1"/>
    <row r="7655" ht="42" customHeight="1"/>
    <row r="7656" ht="42" customHeight="1"/>
    <row r="7657" ht="42" customHeight="1"/>
    <row r="7658" ht="42" customHeight="1"/>
    <row r="7659" ht="42" customHeight="1"/>
    <row r="7660" ht="42" customHeight="1"/>
    <row r="7661" ht="42" customHeight="1"/>
    <row r="7662" ht="42" customHeight="1"/>
    <row r="7663" ht="42" customHeight="1"/>
    <row r="7664" ht="42" customHeight="1"/>
    <row r="7665" ht="42" customHeight="1"/>
    <row r="7666" ht="42" customHeight="1"/>
    <row r="7667" ht="42" customHeight="1"/>
    <row r="7668" ht="42" customHeight="1"/>
    <row r="7669" ht="42" customHeight="1"/>
    <row r="7670" ht="42" customHeight="1"/>
    <row r="7671" ht="42" customHeight="1"/>
    <row r="7672" ht="42" customHeight="1"/>
    <row r="7673" ht="42" customHeight="1"/>
    <row r="7674" ht="42" customHeight="1"/>
    <row r="7675" ht="42" customHeight="1"/>
    <row r="7676" ht="42" customHeight="1"/>
    <row r="7677" ht="42" customHeight="1"/>
    <row r="7678" ht="42" customHeight="1"/>
    <row r="7679" ht="42" customHeight="1"/>
    <row r="7680" ht="42" customHeight="1"/>
    <row r="7681" ht="42" customHeight="1"/>
    <row r="7682" ht="42" customHeight="1"/>
    <row r="7683" ht="42" customHeight="1"/>
    <row r="7684" ht="42" customHeight="1"/>
    <row r="7685" ht="42" customHeight="1"/>
    <row r="7686" ht="42" customHeight="1"/>
    <row r="7687" ht="42" customHeight="1"/>
    <row r="7688" ht="42" customHeight="1"/>
    <row r="7689" ht="42" customHeight="1"/>
    <row r="7690" ht="42" customHeight="1"/>
    <row r="7691" ht="42" customHeight="1"/>
    <row r="7692" ht="42" customHeight="1"/>
    <row r="7693" ht="42" customHeight="1"/>
    <row r="7694" ht="42" customHeight="1"/>
    <row r="7695" ht="42" customHeight="1"/>
    <row r="7696" ht="42" customHeight="1"/>
    <row r="7697" ht="42" customHeight="1"/>
    <row r="7698" ht="42" customHeight="1"/>
    <row r="7699" ht="42" customHeight="1"/>
    <row r="7700" ht="42" customHeight="1"/>
    <row r="7701" ht="42" customHeight="1"/>
    <row r="7702" ht="42" customHeight="1"/>
    <row r="7703" ht="42" customHeight="1"/>
    <row r="7704" ht="42" customHeight="1"/>
    <row r="7705" ht="42" customHeight="1"/>
    <row r="7706" ht="42" customHeight="1"/>
    <row r="7707" ht="42" customHeight="1"/>
    <row r="7708" ht="42" customHeight="1"/>
    <row r="7709" ht="42" customHeight="1"/>
    <row r="7710" ht="42" customHeight="1"/>
    <row r="7711" ht="42" customHeight="1"/>
    <row r="7712" ht="42" customHeight="1"/>
    <row r="7713" ht="42" customHeight="1"/>
    <row r="7714" ht="42" customHeight="1"/>
    <row r="7715" ht="42" customHeight="1"/>
    <row r="7716" ht="42" customHeight="1"/>
    <row r="7717" ht="42" customHeight="1"/>
    <row r="7718" ht="42" customHeight="1"/>
    <row r="7719" ht="42" customHeight="1"/>
    <row r="7720" ht="42" customHeight="1"/>
    <row r="7721" ht="42" customHeight="1"/>
    <row r="7722" ht="42" customHeight="1"/>
    <row r="7723" ht="42" customHeight="1"/>
    <row r="7724" ht="42" customHeight="1"/>
    <row r="7725" ht="42" customHeight="1"/>
    <row r="7726" ht="42" customHeight="1"/>
    <row r="7727" ht="42" customHeight="1"/>
    <row r="7728" ht="42" customHeight="1"/>
    <row r="7729" ht="42" customHeight="1"/>
    <row r="7730" ht="42" customHeight="1"/>
    <row r="7731" ht="42" customHeight="1"/>
    <row r="7732" ht="42" customHeight="1"/>
    <row r="7733" ht="42" customHeight="1"/>
    <row r="7734" ht="42" customHeight="1"/>
    <row r="7735" ht="42" customHeight="1"/>
    <row r="7736" ht="42" customHeight="1"/>
    <row r="7737" ht="42" customHeight="1"/>
    <row r="7738" ht="42" customHeight="1"/>
    <row r="7739" ht="42" customHeight="1"/>
    <row r="7740" ht="42" customHeight="1"/>
    <row r="7741" ht="42" customHeight="1"/>
    <row r="7742" ht="42" customHeight="1"/>
    <row r="7743" ht="42" customHeight="1"/>
    <row r="7744" ht="42" customHeight="1"/>
    <row r="7745" ht="42" customHeight="1"/>
    <row r="7746" ht="42" customHeight="1"/>
    <row r="7747" ht="42" customHeight="1"/>
    <row r="7748" ht="42" customHeight="1"/>
    <row r="7749" ht="42" customHeight="1"/>
    <row r="7750" ht="42" customHeight="1"/>
    <row r="7751" ht="42" customHeight="1"/>
    <row r="7752" ht="42" customHeight="1"/>
    <row r="7753" ht="42" customHeight="1"/>
    <row r="7754" ht="42" customHeight="1"/>
    <row r="7755" ht="42" customHeight="1"/>
    <row r="7756" ht="42" customHeight="1"/>
    <row r="7757" ht="42" customHeight="1"/>
    <row r="7758" ht="42" customHeight="1"/>
    <row r="7759" ht="42" customHeight="1"/>
    <row r="7760" ht="42" customHeight="1"/>
    <row r="7761" ht="42" customHeight="1"/>
    <row r="7762" ht="42" customHeight="1"/>
    <row r="7763" ht="42" customHeight="1"/>
    <row r="7764" ht="42" customHeight="1"/>
    <row r="7765" ht="42" customHeight="1"/>
    <row r="7766" ht="42" customHeight="1"/>
    <row r="7767" ht="42" customHeight="1"/>
    <row r="7768" ht="42" customHeight="1"/>
    <row r="7769" ht="42" customHeight="1"/>
    <row r="7770" ht="42" customHeight="1"/>
    <row r="7771" ht="42" customHeight="1"/>
    <row r="7772" ht="42" customHeight="1"/>
    <row r="7773" ht="42" customHeight="1"/>
    <row r="7774" ht="42" customHeight="1"/>
    <row r="7775" ht="42" customHeight="1"/>
    <row r="7776" ht="42" customHeight="1"/>
    <row r="7777" ht="42" customHeight="1"/>
    <row r="7778" ht="42" customHeight="1"/>
    <row r="7779" ht="42" customHeight="1"/>
    <row r="7780" ht="42" customHeight="1"/>
    <row r="7781" ht="42" customHeight="1"/>
    <row r="7782" ht="42" customHeight="1"/>
    <row r="7783" ht="42" customHeight="1"/>
    <row r="7784" ht="42" customHeight="1"/>
    <row r="7785" ht="42" customHeight="1"/>
    <row r="7786" ht="42" customHeight="1"/>
    <row r="7787" ht="42" customHeight="1"/>
    <row r="7788" ht="42" customHeight="1"/>
    <row r="7789" ht="42" customHeight="1"/>
    <row r="7790" ht="42" customHeight="1"/>
    <row r="7791" ht="42" customHeight="1"/>
    <row r="7792" ht="42" customHeight="1"/>
    <row r="7793" ht="42" customHeight="1"/>
    <row r="7794" ht="42" customHeight="1"/>
    <row r="7795" ht="42" customHeight="1"/>
    <row r="7796" ht="42" customHeight="1"/>
    <row r="7797" ht="42" customHeight="1"/>
    <row r="7798" ht="42" customHeight="1"/>
    <row r="7799" ht="42" customHeight="1"/>
    <row r="7800" ht="42" customHeight="1"/>
    <row r="7801" ht="42" customHeight="1"/>
    <row r="7802" ht="42" customHeight="1"/>
    <row r="7803" ht="42" customHeight="1"/>
    <row r="7804" ht="42" customHeight="1"/>
    <row r="7805" ht="42" customHeight="1"/>
    <row r="7806" ht="42" customHeight="1"/>
    <row r="7807" ht="42" customHeight="1"/>
    <row r="7808" ht="42" customHeight="1"/>
    <row r="7809" ht="42" customHeight="1"/>
    <row r="7810" ht="42" customHeight="1"/>
    <row r="7811" ht="42" customHeight="1"/>
    <row r="7812" ht="42" customHeight="1"/>
    <row r="7813" ht="42" customHeight="1"/>
    <row r="7814" ht="42" customHeight="1"/>
    <row r="7815" ht="42" customHeight="1"/>
    <row r="7816" ht="42" customHeight="1"/>
    <row r="7817" ht="42" customHeight="1"/>
    <row r="7818" ht="42" customHeight="1"/>
    <row r="7819" ht="42" customHeight="1"/>
    <row r="7820" ht="42" customHeight="1"/>
    <row r="7821" ht="42" customHeight="1"/>
    <row r="7822" ht="42" customHeight="1"/>
    <row r="7823" ht="42" customHeight="1"/>
    <row r="7824" ht="42" customHeight="1"/>
    <row r="7825" ht="42" customHeight="1"/>
    <row r="7826" ht="42" customHeight="1"/>
    <row r="7827" ht="42" customHeight="1"/>
    <row r="7828" ht="42" customHeight="1"/>
    <row r="7829" ht="42" customHeight="1"/>
    <row r="7830" ht="42" customHeight="1"/>
    <row r="7831" ht="42" customHeight="1"/>
    <row r="7832" ht="42" customHeight="1"/>
    <row r="7833" ht="42" customHeight="1"/>
    <row r="7834" ht="42" customHeight="1"/>
    <row r="7835" ht="42" customHeight="1"/>
    <row r="7836" ht="42" customHeight="1"/>
    <row r="7837" ht="42" customHeight="1"/>
    <row r="7838" ht="42" customHeight="1"/>
    <row r="7839" ht="42" customHeight="1"/>
    <row r="7840" ht="42" customHeight="1"/>
    <row r="7841" ht="42" customHeight="1"/>
    <row r="7842" ht="42" customHeight="1"/>
    <row r="7843" ht="42" customHeight="1"/>
    <row r="7844" ht="42" customHeight="1"/>
    <row r="7845" ht="42" customHeight="1"/>
    <row r="7846" ht="42" customHeight="1"/>
    <row r="7847" ht="42" customHeight="1"/>
    <row r="7848" ht="42" customHeight="1"/>
    <row r="7849" ht="42" customHeight="1"/>
    <row r="7850" ht="42" customHeight="1"/>
    <row r="7851" ht="42" customHeight="1"/>
    <row r="7852" ht="42" customHeight="1"/>
    <row r="7853" ht="42" customHeight="1"/>
    <row r="7854" ht="42" customHeight="1"/>
    <row r="7855" ht="42" customHeight="1"/>
    <row r="7856" ht="42" customHeight="1"/>
    <row r="7857" ht="42" customHeight="1"/>
    <row r="7858" ht="42" customHeight="1"/>
    <row r="7859" ht="42" customHeight="1"/>
    <row r="7860" ht="42" customHeight="1"/>
    <row r="7861" ht="42" customHeight="1"/>
    <row r="7862" ht="42" customHeight="1"/>
    <row r="7863" ht="42" customHeight="1"/>
    <row r="7864" ht="42" customHeight="1"/>
    <row r="7865" ht="42" customHeight="1"/>
    <row r="7866" ht="42" customHeight="1"/>
    <row r="7867" ht="42" customHeight="1"/>
    <row r="7868" ht="42" customHeight="1"/>
    <row r="7869" ht="42" customHeight="1"/>
    <row r="7870" ht="42" customHeight="1"/>
    <row r="7871" ht="42" customHeight="1"/>
    <row r="7872" ht="42" customHeight="1"/>
    <row r="7873" ht="42" customHeight="1"/>
    <row r="7874" ht="42" customHeight="1"/>
    <row r="7875" ht="42" customHeight="1"/>
    <row r="7876" ht="42" customHeight="1"/>
    <row r="7877" ht="42" customHeight="1"/>
    <row r="7878" ht="42" customHeight="1"/>
    <row r="7879" ht="42" customHeight="1"/>
    <row r="7880" ht="42" customHeight="1"/>
    <row r="7881" ht="42" customHeight="1"/>
    <row r="7882" ht="42" customHeight="1"/>
    <row r="7883" ht="42" customHeight="1"/>
    <row r="7884" ht="42" customHeight="1"/>
    <row r="7885" ht="42" customHeight="1"/>
    <row r="7886" ht="42" customHeight="1"/>
    <row r="7887" ht="42" customHeight="1"/>
    <row r="7888" ht="42" customHeight="1"/>
    <row r="7889" ht="42" customHeight="1"/>
    <row r="7890" ht="42" customHeight="1"/>
    <row r="7891" ht="42" customHeight="1"/>
    <row r="7892" ht="42" customHeight="1"/>
    <row r="7893" ht="42" customHeight="1"/>
    <row r="7894" ht="42" customHeight="1"/>
    <row r="7895" ht="42" customHeight="1"/>
    <row r="7896" ht="42" customHeight="1"/>
    <row r="7897" ht="42" customHeight="1"/>
    <row r="7898" ht="42" customHeight="1"/>
    <row r="7899" ht="42" customHeight="1"/>
    <row r="7900" ht="42" customHeight="1"/>
    <row r="7901" ht="42" customHeight="1"/>
    <row r="7902" ht="42" customHeight="1"/>
    <row r="7903" ht="42" customHeight="1"/>
    <row r="7904" ht="42" customHeight="1"/>
    <row r="7905" ht="42" customHeight="1"/>
    <row r="7906" ht="42" customHeight="1"/>
    <row r="7907" ht="42" customHeight="1"/>
    <row r="7908" ht="42" customHeight="1"/>
    <row r="7909" ht="42" customHeight="1"/>
    <row r="7910" ht="42" customHeight="1"/>
    <row r="7911" ht="42" customHeight="1"/>
    <row r="7912" ht="42" customHeight="1"/>
    <row r="7913" ht="42" customHeight="1"/>
    <row r="7914" ht="42" customHeight="1"/>
    <row r="7915" ht="42" customHeight="1"/>
    <row r="7916" ht="42" customHeight="1"/>
    <row r="7917" ht="42" customHeight="1"/>
    <row r="7918" ht="42" customHeight="1"/>
    <row r="7919" ht="42" customHeight="1"/>
    <row r="7920" ht="42" customHeight="1"/>
    <row r="7921" ht="42" customHeight="1"/>
    <row r="7922" ht="42" customHeight="1"/>
    <row r="7923" ht="42" customHeight="1"/>
    <row r="7924" ht="42" customHeight="1"/>
    <row r="7925" ht="42" customHeight="1"/>
    <row r="7926" ht="42" customHeight="1"/>
    <row r="7927" ht="42" customHeight="1"/>
    <row r="7928" ht="42" customHeight="1"/>
    <row r="7929" ht="42" customHeight="1"/>
    <row r="7930" ht="42" customHeight="1"/>
    <row r="7931" ht="42" customHeight="1"/>
    <row r="7932" ht="42" customHeight="1"/>
    <row r="7933" ht="42" customHeight="1"/>
    <row r="7934" ht="42" customHeight="1"/>
    <row r="7935" ht="42" customHeight="1"/>
    <row r="7936" ht="42" customHeight="1"/>
    <row r="7937" ht="42" customHeight="1"/>
    <row r="7938" ht="42" customHeight="1"/>
    <row r="7939" ht="42" customHeight="1"/>
    <row r="7940" ht="42" customHeight="1"/>
    <row r="7941" ht="42" customHeight="1"/>
    <row r="7942" ht="42" customHeight="1"/>
    <row r="7943" ht="42" customHeight="1"/>
    <row r="7944" ht="42" customHeight="1"/>
    <row r="7945" ht="42" customHeight="1"/>
    <row r="7946" ht="42" customHeight="1"/>
    <row r="7947" ht="42" customHeight="1"/>
    <row r="7948" ht="42" customHeight="1"/>
    <row r="7949" ht="42" customHeight="1"/>
    <row r="7950" ht="42" customHeight="1"/>
    <row r="7951" ht="42" customHeight="1"/>
    <row r="7952" ht="42" customHeight="1"/>
    <row r="7953" ht="42" customHeight="1"/>
    <row r="7954" ht="42" customHeight="1"/>
    <row r="7955" ht="42" customHeight="1"/>
    <row r="7956" ht="42" customHeight="1"/>
    <row r="7957" ht="42" customHeight="1"/>
    <row r="7958" ht="42" customHeight="1"/>
    <row r="7959" ht="42" customHeight="1"/>
    <row r="7960" ht="42" customHeight="1"/>
    <row r="7961" ht="42" customHeight="1"/>
    <row r="7962" ht="42" customHeight="1"/>
    <row r="7963" ht="42" customHeight="1"/>
    <row r="7964" ht="42" customHeight="1"/>
    <row r="7965" ht="42" customHeight="1"/>
    <row r="7966" ht="42" customHeight="1"/>
    <row r="7967" ht="42" customHeight="1"/>
    <row r="7968" ht="42" customHeight="1"/>
    <row r="7969" ht="42" customHeight="1"/>
    <row r="7970" ht="42" customHeight="1"/>
    <row r="7971" ht="42" customHeight="1"/>
    <row r="7972" ht="42" customHeight="1"/>
    <row r="7973" ht="42" customHeight="1"/>
    <row r="7974" ht="42" customHeight="1"/>
    <row r="7975" ht="42" customHeight="1"/>
    <row r="7976" ht="42" customHeight="1"/>
    <row r="7977" ht="42" customHeight="1"/>
    <row r="7978" ht="42" customHeight="1"/>
    <row r="7979" ht="42" customHeight="1"/>
    <row r="7980" ht="42" customHeight="1"/>
    <row r="7981" ht="42" customHeight="1"/>
    <row r="7982" ht="42" customHeight="1"/>
    <row r="7983" ht="42" customHeight="1"/>
    <row r="7984" ht="42" customHeight="1"/>
    <row r="7985" ht="42" customHeight="1"/>
    <row r="7986" ht="42" customHeight="1"/>
    <row r="7987" ht="42" customHeight="1"/>
    <row r="7988" ht="42" customHeight="1"/>
    <row r="7989" ht="42" customHeight="1"/>
    <row r="7990" ht="42" customHeight="1"/>
    <row r="7991" ht="42" customHeight="1"/>
    <row r="7992" ht="42" customHeight="1"/>
    <row r="7993" ht="42" customHeight="1"/>
    <row r="7994" ht="42" customHeight="1"/>
    <row r="7995" ht="42" customHeight="1"/>
    <row r="7996" ht="42" customHeight="1"/>
    <row r="7997" ht="42" customHeight="1"/>
    <row r="7998" ht="42" customHeight="1"/>
    <row r="7999" ht="42" customHeight="1"/>
    <row r="8000" ht="42" customHeight="1"/>
    <row r="8001" ht="42" customHeight="1"/>
    <row r="8002" ht="42" customHeight="1"/>
    <row r="8003" ht="42" customHeight="1"/>
    <row r="8004" ht="42" customHeight="1"/>
    <row r="8005" ht="42" customHeight="1"/>
    <row r="8006" ht="42" customHeight="1"/>
    <row r="8007" ht="42" customHeight="1"/>
    <row r="8008" ht="42" customHeight="1"/>
    <row r="8009" ht="42" customHeight="1"/>
    <row r="8010" ht="42" customHeight="1"/>
    <row r="8011" ht="42" customHeight="1"/>
    <row r="8012" ht="42" customHeight="1"/>
    <row r="8013" ht="42" customHeight="1"/>
    <row r="8014" ht="42" customHeight="1"/>
    <row r="8015" ht="42" customHeight="1"/>
    <row r="8016" ht="42" customHeight="1"/>
    <row r="8017" ht="42" customHeight="1"/>
    <row r="8018" ht="42" customHeight="1"/>
    <row r="8019" ht="42" customHeight="1"/>
    <row r="8020" ht="42" customHeight="1"/>
    <row r="8021" ht="42" customHeight="1"/>
    <row r="8022" ht="42" customHeight="1"/>
    <row r="8023" ht="42" customHeight="1"/>
    <row r="8024" ht="42" customHeight="1"/>
    <row r="8025" ht="42" customHeight="1"/>
    <row r="8026" ht="42" customHeight="1"/>
    <row r="8027" ht="42" customHeight="1"/>
    <row r="8028" ht="42" customHeight="1"/>
    <row r="8029" ht="42" customHeight="1"/>
    <row r="8030" ht="42" customHeight="1"/>
    <row r="8031" ht="42" customHeight="1"/>
    <row r="8032" ht="42" customHeight="1"/>
    <row r="8033" ht="42" customHeight="1"/>
    <row r="8034" ht="42" customHeight="1"/>
    <row r="8035" ht="42" customHeight="1"/>
    <row r="8036" ht="42" customHeight="1"/>
    <row r="8037" ht="42" customHeight="1"/>
    <row r="8038" ht="42" customHeight="1"/>
    <row r="8039" ht="42" customHeight="1"/>
    <row r="8040" ht="42" customHeight="1"/>
    <row r="8041" ht="42" customHeight="1"/>
    <row r="8042" ht="42" customHeight="1"/>
    <row r="8043" ht="42" customHeight="1"/>
    <row r="8044" ht="42" customHeight="1"/>
    <row r="8045" ht="42" customHeight="1"/>
    <row r="8046" ht="42" customHeight="1"/>
    <row r="8047" ht="42" customHeight="1"/>
    <row r="8048" ht="42" customHeight="1"/>
    <row r="8049" ht="42" customHeight="1"/>
    <row r="8050" ht="42" customHeight="1"/>
    <row r="8051" ht="42" customHeight="1"/>
    <row r="8052" ht="42" customHeight="1"/>
    <row r="8053" ht="42" customHeight="1"/>
    <row r="8054" ht="42" customHeight="1"/>
    <row r="8055" ht="42" customHeight="1"/>
    <row r="8056" ht="42" customHeight="1"/>
    <row r="8057" ht="42" customHeight="1"/>
    <row r="8058" ht="42" customHeight="1"/>
    <row r="8059" ht="42" customHeight="1"/>
    <row r="8060" ht="42" customHeight="1"/>
    <row r="8061" ht="42" customHeight="1"/>
    <row r="8062" ht="42" customHeight="1"/>
    <row r="8063" ht="42" customHeight="1"/>
    <row r="8064" ht="42" customHeight="1"/>
    <row r="8065" ht="42" customHeight="1"/>
    <row r="8066" ht="42" customHeight="1"/>
    <row r="8067" ht="42" customHeight="1"/>
    <row r="8068" ht="42" customHeight="1"/>
    <row r="8069" ht="42" customHeight="1"/>
    <row r="8070" ht="42" customHeight="1"/>
    <row r="8071" ht="42" customHeight="1"/>
    <row r="8072" ht="42" customHeight="1"/>
    <row r="8073" ht="42" customHeight="1"/>
    <row r="8074" ht="42" customHeight="1"/>
    <row r="8075" ht="42" customHeight="1"/>
    <row r="8076" ht="42" customHeight="1"/>
    <row r="8077" ht="42" customHeight="1"/>
    <row r="8078" ht="42" customHeight="1"/>
    <row r="8079" ht="42" customHeight="1"/>
    <row r="8080" ht="42" customHeight="1"/>
    <row r="8081" ht="42" customHeight="1"/>
    <row r="8082" ht="42" customHeight="1"/>
    <row r="8083" ht="42" customHeight="1"/>
    <row r="8084" ht="42" customHeight="1"/>
    <row r="8085" ht="42" customHeight="1"/>
    <row r="8086" ht="42" customHeight="1"/>
    <row r="8087" ht="42" customHeight="1"/>
    <row r="8088" ht="42" customHeight="1"/>
    <row r="8089" ht="42" customHeight="1"/>
    <row r="8090" ht="42" customHeight="1"/>
    <row r="8091" ht="42" customHeight="1"/>
    <row r="8092" ht="42" customHeight="1"/>
    <row r="8093" ht="42" customHeight="1"/>
    <row r="8094" ht="42" customHeight="1"/>
    <row r="8095" ht="42" customHeight="1"/>
    <row r="8096" ht="42" customHeight="1"/>
    <row r="8097" ht="42" customHeight="1"/>
    <row r="8098" ht="42" customHeight="1"/>
    <row r="8099" ht="42" customHeight="1"/>
    <row r="8100" ht="42" customHeight="1"/>
    <row r="8101" ht="42" customHeight="1"/>
    <row r="8102" ht="42" customHeight="1"/>
    <row r="8103" ht="42" customHeight="1"/>
    <row r="8104" ht="42" customHeight="1"/>
    <row r="8105" ht="42" customHeight="1"/>
    <row r="8106" ht="42" customHeight="1"/>
    <row r="8107" ht="42" customHeight="1"/>
    <row r="8108" ht="42" customHeight="1"/>
    <row r="8109" ht="42" customHeight="1"/>
    <row r="8110" ht="42" customHeight="1"/>
    <row r="8111" ht="42" customHeight="1"/>
    <row r="8112" ht="42" customHeight="1"/>
    <row r="8113" ht="42" customHeight="1"/>
    <row r="8114" ht="42" customHeight="1"/>
    <row r="8115" ht="42" customHeight="1"/>
    <row r="8116" ht="42" customHeight="1"/>
    <row r="8117" ht="42" customHeight="1"/>
    <row r="8118" ht="42" customHeight="1"/>
    <row r="8119" ht="42" customHeight="1"/>
    <row r="8120" ht="42" customHeight="1"/>
    <row r="8121" ht="42" customHeight="1"/>
    <row r="8122" ht="42" customHeight="1"/>
    <row r="8123" ht="42" customHeight="1"/>
    <row r="8124" ht="42" customHeight="1"/>
    <row r="8125" ht="42" customHeight="1"/>
    <row r="8126" ht="42" customHeight="1"/>
    <row r="8127" ht="42" customHeight="1"/>
    <row r="8128" ht="42" customHeight="1"/>
    <row r="8129" ht="42" customHeight="1"/>
    <row r="8130" ht="42" customHeight="1"/>
    <row r="8131" ht="42" customHeight="1"/>
    <row r="8132" ht="42" customHeight="1"/>
    <row r="8133" ht="42" customHeight="1"/>
    <row r="8134" ht="42" customHeight="1"/>
    <row r="8135" ht="42" customHeight="1"/>
    <row r="8136" ht="42" customHeight="1"/>
    <row r="8137" ht="42" customHeight="1"/>
    <row r="8138" ht="42" customHeight="1"/>
    <row r="8139" ht="42" customHeight="1"/>
    <row r="8140" ht="42" customHeight="1"/>
    <row r="8141" ht="42" customHeight="1"/>
    <row r="8142" ht="42" customHeight="1"/>
    <row r="8143" ht="42" customHeight="1"/>
    <row r="8144" ht="42" customHeight="1"/>
    <row r="8145" ht="42" customHeight="1"/>
    <row r="8146" ht="42" customHeight="1"/>
    <row r="8147" ht="42" customHeight="1"/>
    <row r="8148" ht="42" customHeight="1"/>
    <row r="8149" ht="42" customHeight="1"/>
    <row r="8150" ht="42" customHeight="1"/>
    <row r="8151" ht="42" customHeight="1"/>
    <row r="8152" ht="42" customHeight="1"/>
    <row r="8153" ht="42" customHeight="1"/>
    <row r="8154" ht="42" customHeight="1"/>
    <row r="8155" ht="42" customHeight="1"/>
    <row r="8156" ht="42" customHeight="1"/>
    <row r="8157" ht="42" customHeight="1"/>
    <row r="8158" ht="42" customHeight="1"/>
    <row r="8159" ht="42" customHeight="1"/>
    <row r="8160" ht="42" customHeight="1"/>
    <row r="8161" ht="42" customHeight="1"/>
    <row r="8162" ht="42" customHeight="1"/>
    <row r="8163" ht="42" customHeight="1"/>
    <row r="8164" ht="42" customHeight="1"/>
    <row r="8165" ht="42" customHeight="1"/>
    <row r="8166" ht="42" customHeight="1"/>
    <row r="8167" ht="42" customHeight="1"/>
    <row r="8168" ht="42" customHeight="1"/>
    <row r="8169" ht="42" customHeight="1"/>
    <row r="8170" ht="42" customHeight="1"/>
    <row r="8171" ht="42" customHeight="1"/>
    <row r="8172" ht="42" customHeight="1"/>
    <row r="8173" ht="42" customHeight="1"/>
    <row r="8174" ht="42" customHeight="1"/>
    <row r="8175" ht="42" customHeight="1"/>
    <row r="8176" ht="42" customHeight="1"/>
    <row r="8177" ht="42" customHeight="1"/>
    <row r="8178" ht="42" customHeight="1"/>
    <row r="8179" ht="42" customHeight="1"/>
    <row r="8180" ht="42" customHeight="1"/>
    <row r="8181" ht="42" customHeight="1"/>
    <row r="8182" ht="42" customHeight="1"/>
    <row r="8183" ht="42" customHeight="1"/>
    <row r="8184" ht="42" customHeight="1"/>
    <row r="8185" ht="42" customHeight="1"/>
    <row r="8186" ht="42" customHeight="1"/>
    <row r="8187" ht="42" customHeight="1"/>
    <row r="8188" ht="42" customHeight="1"/>
    <row r="8189" ht="42" customHeight="1"/>
    <row r="8190" ht="42" customHeight="1"/>
    <row r="8191" ht="42" customHeight="1"/>
    <row r="8192" ht="42" customHeight="1"/>
    <row r="8193" ht="42" customHeight="1"/>
    <row r="8194" ht="42" customHeight="1"/>
    <row r="8195" ht="42" customHeight="1"/>
    <row r="8196" ht="42" customHeight="1"/>
    <row r="8197" ht="42" customHeight="1"/>
    <row r="8198" ht="42" customHeight="1"/>
    <row r="8199" ht="42" customHeight="1"/>
    <row r="8200" ht="42" customHeight="1"/>
    <row r="8201" ht="42" customHeight="1"/>
    <row r="8202" ht="42" customHeight="1"/>
    <row r="8203" ht="42" customHeight="1"/>
    <row r="8204" ht="42" customHeight="1"/>
    <row r="8205" ht="42" customHeight="1"/>
    <row r="8206" ht="42" customHeight="1"/>
    <row r="8207" ht="42" customHeight="1"/>
    <row r="8208" ht="42" customHeight="1"/>
    <row r="8209" ht="42" customHeight="1"/>
    <row r="8210" ht="42" customHeight="1"/>
    <row r="8211" ht="42" customHeight="1"/>
    <row r="8212" ht="42" customHeight="1"/>
    <row r="8213" ht="42" customHeight="1"/>
    <row r="8214" ht="42" customHeight="1"/>
    <row r="8215" ht="42" customHeight="1"/>
    <row r="8216" ht="42" customHeight="1"/>
    <row r="8217" ht="42" customHeight="1"/>
    <row r="8218" ht="42" customHeight="1"/>
    <row r="8219" ht="42" customHeight="1"/>
    <row r="8220" ht="42" customHeight="1"/>
    <row r="8221" ht="42" customHeight="1"/>
    <row r="8222" ht="42" customHeight="1"/>
    <row r="8223" ht="42" customHeight="1"/>
    <row r="8224" ht="42" customHeight="1"/>
    <row r="8225" ht="42" customHeight="1"/>
    <row r="8226" ht="42" customHeight="1"/>
    <row r="8227" ht="42" customHeight="1"/>
    <row r="8228" ht="42" customHeight="1"/>
    <row r="8229" ht="42" customHeight="1"/>
    <row r="8230" ht="42" customHeight="1"/>
    <row r="8231" ht="42" customHeight="1"/>
    <row r="8232" ht="42" customHeight="1"/>
    <row r="8233" ht="42" customHeight="1"/>
    <row r="8234" ht="42" customHeight="1"/>
    <row r="8235" ht="42" customHeight="1"/>
    <row r="8236" ht="42" customHeight="1"/>
    <row r="8237" ht="42" customHeight="1"/>
    <row r="8238" ht="42" customHeight="1"/>
    <row r="8239" ht="42" customHeight="1"/>
    <row r="8240" ht="42" customHeight="1"/>
    <row r="8241" ht="42" customHeight="1"/>
    <row r="8242" ht="42" customHeight="1"/>
    <row r="8243" ht="42" customHeight="1"/>
    <row r="8244" ht="42" customHeight="1"/>
    <row r="8245" ht="42" customHeight="1"/>
    <row r="8246" ht="42" customHeight="1"/>
    <row r="8247" ht="42" customHeight="1"/>
    <row r="8248" ht="42" customHeight="1"/>
    <row r="8249" ht="42" customHeight="1"/>
    <row r="8250" ht="42" customHeight="1"/>
    <row r="8251" ht="42" customHeight="1"/>
    <row r="8252" ht="42" customHeight="1"/>
    <row r="8253" ht="42" customHeight="1"/>
    <row r="8254" ht="42" customHeight="1"/>
    <row r="8255" ht="42" customHeight="1"/>
    <row r="8256" ht="42" customHeight="1"/>
    <row r="8257" ht="42" customHeight="1"/>
    <row r="8258" ht="42" customHeight="1"/>
    <row r="8259" ht="42" customHeight="1"/>
    <row r="8260" ht="42" customHeight="1"/>
    <row r="8261" ht="42" customHeight="1"/>
    <row r="8262" ht="42" customHeight="1"/>
    <row r="8263" ht="42" customHeight="1"/>
    <row r="8264" ht="42" customHeight="1"/>
    <row r="8265" ht="42" customHeight="1"/>
    <row r="8266" ht="42" customHeight="1"/>
    <row r="8267" ht="42" customHeight="1"/>
    <row r="8268" ht="42" customHeight="1"/>
    <row r="8269" ht="42" customHeight="1"/>
    <row r="8270" ht="42" customHeight="1"/>
    <row r="8271" ht="42" customHeight="1"/>
    <row r="8272" ht="42" customHeight="1"/>
    <row r="8273" ht="42" customHeight="1"/>
    <row r="8274" ht="42" customHeight="1"/>
    <row r="8275" ht="42" customHeight="1"/>
    <row r="8276" ht="42" customHeight="1"/>
    <row r="8277" ht="42" customHeight="1"/>
    <row r="8278" ht="42" customHeight="1"/>
    <row r="8279" ht="42" customHeight="1"/>
    <row r="8280" ht="42" customHeight="1"/>
    <row r="8281" ht="42" customHeight="1"/>
    <row r="8282" ht="42" customHeight="1"/>
    <row r="8283" ht="42" customHeight="1"/>
    <row r="8284" ht="42" customHeight="1"/>
    <row r="8285" ht="42" customHeight="1"/>
    <row r="8286" ht="42" customHeight="1"/>
    <row r="8287" ht="42" customHeight="1"/>
    <row r="8288" ht="42" customHeight="1"/>
    <row r="8289" ht="42" customHeight="1"/>
    <row r="8290" ht="42" customHeight="1"/>
    <row r="8291" ht="42" customHeight="1"/>
    <row r="8292" ht="42" customHeight="1"/>
    <row r="8293" ht="42" customHeight="1"/>
    <row r="8294" ht="42" customHeight="1"/>
    <row r="8295" ht="42" customHeight="1"/>
    <row r="8296" ht="42" customHeight="1"/>
    <row r="8297" ht="42" customHeight="1"/>
    <row r="8298" ht="42" customHeight="1"/>
    <row r="8299" ht="42" customHeight="1"/>
    <row r="8300" ht="42" customHeight="1"/>
    <row r="8301" ht="42" customHeight="1"/>
    <row r="8302" ht="42" customHeight="1"/>
    <row r="8303" ht="42" customHeight="1"/>
    <row r="8304" ht="42" customHeight="1"/>
    <row r="8305" ht="42" customHeight="1"/>
    <row r="8306" ht="42" customHeight="1"/>
    <row r="8307" ht="42" customHeight="1"/>
    <row r="8308" ht="42" customHeight="1"/>
    <row r="8309" ht="42" customHeight="1"/>
    <row r="8310" ht="42" customHeight="1"/>
    <row r="8311" ht="42" customHeight="1"/>
    <row r="8312" ht="42" customHeight="1"/>
    <row r="8313" ht="42" customHeight="1"/>
    <row r="8314" ht="42" customHeight="1"/>
    <row r="8315" ht="42" customHeight="1"/>
    <row r="8316" ht="42" customHeight="1"/>
    <row r="8317" ht="42" customHeight="1"/>
    <row r="8318" ht="42" customHeight="1"/>
    <row r="8319" ht="42" customHeight="1"/>
    <row r="8320" ht="42" customHeight="1"/>
    <row r="8321" ht="42" customHeight="1"/>
    <row r="8322" ht="42" customHeight="1"/>
    <row r="8323" ht="42" customHeight="1"/>
    <row r="8324" ht="42" customHeight="1"/>
    <row r="8325" ht="42" customHeight="1"/>
    <row r="8326" ht="42" customHeight="1"/>
    <row r="8327" ht="42" customHeight="1"/>
    <row r="8328" ht="42" customHeight="1"/>
    <row r="8329" ht="42" customHeight="1"/>
    <row r="8330" ht="42" customHeight="1"/>
    <row r="8331" ht="42" customHeight="1"/>
    <row r="8332" ht="42" customHeight="1"/>
    <row r="8333" ht="42" customHeight="1"/>
    <row r="8334" ht="42" customHeight="1"/>
    <row r="8335" ht="42" customHeight="1"/>
    <row r="8336" ht="42" customHeight="1"/>
    <row r="8337" ht="42" customHeight="1"/>
    <row r="8338" ht="42" customHeight="1"/>
    <row r="8339" ht="42" customHeight="1"/>
    <row r="8340" ht="42" customHeight="1"/>
    <row r="8341" ht="42" customHeight="1"/>
    <row r="8342" ht="42" customHeight="1"/>
    <row r="8343" ht="42" customHeight="1"/>
    <row r="8344" ht="42" customHeight="1"/>
    <row r="8345" ht="42" customHeight="1"/>
    <row r="8346" ht="42" customHeight="1"/>
    <row r="8347" ht="42" customHeight="1"/>
    <row r="8348" ht="42" customHeight="1"/>
    <row r="8349" ht="42" customHeight="1"/>
    <row r="8350" ht="42" customHeight="1"/>
    <row r="8351" ht="42" customHeight="1"/>
    <row r="8352" ht="42" customHeight="1"/>
    <row r="8353" ht="42" customHeight="1"/>
    <row r="8354" ht="42" customHeight="1"/>
    <row r="8355" ht="42" customHeight="1"/>
    <row r="8356" ht="42" customHeight="1"/>
    <row r="8357" ht="42" customHeight="1"/>
    <row r="8358" ht="42" customHeight="1"/>
    <row r="8359" ht="42" customHeight="1"/>
    <row r="8360" ht="42" customHeight="1"/>
    <row r="8361" ht="42" customHeight="1"/>
    <row r="8362" ht="42" customHeight="1"/>
    <row r="8363" ht="42" customHeight="1"/>
    <row r="8364" ht="42" customHeight="1"/>
    <row r="8365" ht="42" customHeight="1"/>
    <row r="8366" ht="42" customHeight="1"/>
    <row r="8367" ht="42" customHeight="1"/>
    <row r="8368" ht="42" customHeight="1"/>
    <row r="8369" ht="42" customHeight="1"/>
    <row r="8370" ht="42" customHeight="1"/>
    <row r="8371" ht="42" customHeight="1"/>
    <row r="8372" ht="42" customHeight="1"/>
    <row r="8373" ht="42" customHeight="1"/>
    <row r="8374" ht="42" customHeight="1"/>
    <row r="8375" ht="42" customHeight="1"/>
    <row r="8376" ht="42" customHeight="1"/>
    <row r="8377" ht="42" customHeight="1"/>
    <row r="8378" ht="42" customHeight="1"/>
    <row r="8379" ht="42" customHeight="1"/>
    <row r="8380" ht="42" customHeight="1"/>
    <row r="8381" ht="42" customHeight="1"/>
    <row r="8382" ht="42" customHeight="1"/>
    <row r="8383" ht="42" customHeight="1"/>
    <row r="8384" ht="42" customHeight="1"/>
    <row r="8385" ht="42" customHeight="1"/>
    <row r="8386" ht="42" customHeight="1"/>
    <row r="8387" ht="42" customHeight="1"/>
    <row r="8388" ht="42" customHeight="1"/>
    <row r="8389" ht="42" customHeight="1"/>
    <row r="8390" ht="42" customHeight="1"/>
    <row r="8391" ht="42" customHeight="1"/>
    <row r="8392" ht="42" customHeight="1"/>
    <row r="8393" ht="42" customHeight="1"/>
    <row r="8394" ht="42" customHeight="1"/>
    <row r="8395" ht="42" customHeight="1"/>
    <row r="8396" ht="42" customHeight="1"/>
    <row r="8397" ht="42" customHeight="1"/>
    <row r="8398" ht="42" customHeight="1"/>
    <row r="8399" ht="42" customHeight="1"/>
    <row r="8400" ht="42" customHeight="1"/>
    <row r="8401" ht="42" customHeight="1"/>
    <row r="8402" ht="42" customHeight="1"/>
    <row r="8403" ht="42" customHeight="1"/>
    <row r="8404" ht="42" customHeight="1"/>
    <row r="8405" ht="42" customHeight="1"/>
    <row r="8406" ht="42" customHeight="1"/>
    <row r="8407" ht="42" customHeight="1"/>
    <row r="8408" ht="42" customHeight="1"/>
    <row r="8409" ht="42" customHeight="1"/>
    <row r="8410" ht="42" customHeight="1"/>
    <row r="8411" ht="42" customHeight="1"/>
    <row r="8412" ht="42" customHeight="1"/>
    <row r="8413" ht="42" customHeight="1"/>
    <row r="8414" ht="42" customHeight="1"/>
    <row r="8415" ht="42" customHeight="1"/>
    <row r="8416" ht="42" customHeight="1"/>
    <row r="8417" ht="42" customHeight="1"/>
    <row r="8418" ht="42" customHeight="1"/>
    <row r="8419" ht="42" customHeight="1"/>
    <row r="8420" ht="42" customHeight="1"/>
    <row r="8421" ht="42" customHeight="1"/>
    <row r="8422" ht="42" customHeight="1"/>
    <row r="8423" ht="42" customHeight="1"/>
    <row r="8424" ht="42" customHeight="1"/>
    <row r="8425" ht="42" customHeight="1"/>
    <row r="8426" ht="42" customHeight="1"/>
    <row r="8427" ht="42" customHeight="1"/>
    <row r="8428" ht="42" customHeight="1"/>
    <row r="8429" ht="42" customHeight="1"/>
    <row r="8430" ht="42" customHeight="1"/>
    <row r="8431" ht="42" customHeight="1"/>
    <row r="8432" ht="42" customHeight="1"/>
    <row r="8433" ht="42" customHeight="1"/>
    <row r="8434" ht="42" customHeight="1"/>
    <row r="8435" ht="42" customHeight="1"/>
    <row r="8436" ht="42" customHeight="1"/>
    <row r="8437" ht="42" customHeight="1"/>
    <row r="8438" ht="42" customHeight="1"/>
    <row r="8439" ht="42" customHeight="1"/>
    <row r="8440" ht="42" customHeight="1"/>
    <row r="8441" ht="42" customHeight="1"/>
    <row r="8442" ht="42" customHeight="1"/>
    <row r="8443" ht="42" customHeight="1"/>
    <row r="8444" ht="42" customHeight="1"/>
    <row r="8445" ht="42" customHeight="1"/>
    <row r="8446" ht="42" customHeight="1"/>
    <row r="8447" ht="42" customHeight="1"/>
    <row r="8448" ht="42" customHeight="1"/>
    <row r="8449" ht="42" customHeight="1"/>
    <row r="8450" ht="42" customHeight="1"/>
    <row r="8451" ht="42" customHeight="1"/>
    <row r="8452" ht="42" customHeight="1"/>
    <row r="8453" ht="42" customHeight="1"/>
    <row r="8454" ht="42" customHeight="1"/>
    <row r="8455" ht="42" customHeight="1"/>
    <row r="8456" ht="42" customHeight="1"/>
    <row r="8457" ht="42" customHeight="1"/>
    <row r="8458" ht="42" customHeight="1"/>
    <row r="8459" ht="42" customHeight="1"/>
    <row r="8460" ht="42" customHeight="1"/>
    <row r="8461" ht="42" customHeight="1"/>
    <row r="8462" ht="42" customHeight="1"/>
    <row r="8463" ht="42" customHeight="1"/>
    <row r="8464" ht="42" customHeight="1"/>
    <row r="8465" ht="42" customHeight="1"/>
    <row r="8466" ht="42" customHeight="1"/>
    <row r="8467" ht="42" customHeight="1"/>
    <row r="8468" ht="42" customHeight="1"/>
    <row r="8469" ht="42" customHeight="1"/>
    <row r="8470" ht="42" customHeight="1"/>
    <row r="8471" ht="42" customHeight="1"/>
    <row r="8472" ht="42" customHeight="1"/>
    <row r="8473" ht="42" customHeight="1"/>
    <row r="8474" ht="42" customHeight="1"/>
    <row r="8475" ht="42" customHeight="1"/>
    <row r="8476" ht="42" customHeight="1"/>
    <row r="8477" ht="42" customHeight="1"/>
    <row r="8478" ht="42" customHeight="1"/>
    <row r="8479" ht="42" customHeight="1"/>
    <row r="8480" ht="42" customHeight="1"/>
    <row r="8481" ht="42" customHeight="1"/>
    <row r="8482" ht="42" customHeight="1"/>
    <row r="8483" ht="42" customHeight="1"/>
    <row r="8484" ht="42" customHeight="1"/>
    <row r="8485" ht="42" customHeight="1"/>
    <row r="8486" ht="42" customHeight="1"/>
    <row r="8487" ht="42" customHeight="1"/>
    <row r="8488" ht="42" customHeight="1"/>
    <row r="8489" ht="42" customHeight="1"/>
    <row r="8490" ht="42" customHeight="1"/>
    <row r="8491" ht="42" customHeight="1"/>
    <row r="8492" ht="42" customHeight="1"/>
    <row r="8493" ht="42" customHeight="1"/>
    <row r="8494" ht="42" customHeight="1"/>
    <row r="8495" ht="42" customHeight="1"/>
    <row r="8496" ht="42" customHeight="1"/>
    <row r="8497" ht="42" customHeight="1"/>
    <row r="8498" ht="42" customHeight="1"/>
    <row r="8499" ht="42" customHeight="1"/>
    <row r="8500" ht="42" customHeight="1"/>
    <row r="8501" ht="42" customHeight="1"/>
    <row r="8502" ht="42" customHeight="1"/>
    <row r="8503" ht="42" customHeight="1"/>
    <row r="8504" ht="42" customHeight="1"/>
    <row r="8505" ht="42" customHeight="1"/>
    <row r="8506" ht="42" customHeight="1"/>
    <row r="8507" ht="42" customHeight="1"/>
    <row r="8508" ht="42" customHeight="1"/>
    <row r="8509" ht="42" customHeight="1"/>
    <row r="8510" ht="42" customHeight="1"/>
    <row r="8511" ht="42" customHeight="1"/>
    <row r="8512" ht="42" customHeight="1"/>
    <row r="8513" ht="42" customHeight="1"/>
    <row r="8514" ht="42" customHeight="1"/>
    <row r="8515" ht="42" customHeight="1"/>
    <row r="8516" ht="42" customHeight="1"/>
    <row r="8517" ht="42" customHeight="1"/>
    <row r="8518" ht="42" customHeight="1"/>
    <row r="8519" ht="42" customHeight="1"/>
    <row r="8520" ht="42" customHeight="1"/>
    <row r="8521" ht="42" customHeight="1"/>
    <row r="8522" ht="42" customHeight="1"/>
    <row r="8523" ht="42" customHeight="1"/>
    <row r="8524" ht="42" customHeight="1"/>
    <row r="8525" ht="42" customHeight="1"/>
    <row r="8526" ht="42" customHeight="1"/>
    <row r="8527" ht="42" customHeight="1"/>
    <row r="8528" ht="42" customHeight="1"/>
    <row r="8529" ht="42" customHeight="1"/>
    <row r="8530" ht="42" customHeight="1"/>
    <row r="8531" ht="42" customHeight="1"/>
    <row r="8532" ht="42" customHeight="1"/>
    <row r="8533" ht="42" customHeight="1"/>
    <row r="8534" ht="42" customHeight="1"/>
    <row r="8535" ht="42" customHeight="1"/>
    <row r="8536" ht="42" customHeight="1"/>
    <row r="8537" ht="42" customHeight="1"/>
    <row r="8538" ht="42" customHeight="1"/>
    <row r="8539" ht="42" customHeight="1"/>
    <row r="8540" ht="42" customHeight="1"/>
    <row r="8541" ht="42" customHeight="1"/>
    <row r="8542" ht="42" customHeight="1"/>
    <row r="8543" ht="42" customHeight="1"/>
    <row r="8544" ht="42" customHeight="1"/>
    <row r="8545" ht="42" customHeight="1"/>
    <row r="8546" ht="42" customHeight="1"/>
    <row r="8547" ht="42" customHeight="1"/>
    <row r="8548" ht="42" customHeight="1"/>
    <row r="8549" ht="42" customHeight="1"/>
    <row r="8550" ht="42" customHeight="1"/>
    <row r="8551" ht="42" customHeight="1"/>
    <row r="8552" ht="42" customHeight="1"/>
    <row r="8553" ht="42" customHeight="1"/>
    <row r="8554" ht="42" customHeight="1"/>
    <row r="8555" ht="42" customHeight="1"/>
    <row r="8556" ht="42" customHeight="1"/>
    <row r="8557" ht="42" customHeight="1"/>
    <row r="8558" ht="42" customHeight="1"/>
    <row r="8559" ht="42" customHeight="1"/>
    <row r="8560" ht="42" customHeight="1"/>
    <row r="8561" ht="42" customHeight="1"/>
    <row r="8562" ht="42" customHeight="1"/>
    <row r="8563" ht="42" customHeight="1"/>
    <row r="8564" ht="42" customHeight="1"/>
    <row r="8565" ht="42" customHeight="1"/>
    <row r="8566" ht="42" customHeight="1"/>
    <row r="8567" ht="42" customHeight="1"/>
    <row r="8568" ht="42" customHeight="1"/>
    <row r="8569" ht="42" customHeight="1"/>
    <row r="8570" ht="42" customHeight="1"/>
    <row r="8571" ht="42" customHeight="1"/>
    <row r="8572" ht="42" customHeight="1"/>
    <row r="8573" ht="42" customHeight="1"/>
    <row r="8574" ht="42" customHeight="1"/>
    <row r="8575" ht="42" customHeight="1"/>
    <row r="8576" ht="42" customHeight="1"/>
    <row r="8577" ht="42" customHeight="1"/>
    <row r="8578" ht="42" customHeight="1"/>
    <row r="8579" ht="42" customHeight="1"/>
    <row r="8580" ht="42" customHeight="1"/>
    <row r="8581" ht="42" customHeight="1"/>
    <row r="8582" ht="42" customHeight="1"/>
    <row r="8583" ht="42" customHeight="1"/>
    <row r="8584" ht="42" customHeight="1"/>
    <row r="8585" ht="42" customHeight="1"/>
    <row r="8586" ht="42" customHeight="1"/>
    <row r="8587" ht="42" customHeight="1"/>
    <row r="8588" ht="42" customHeight="1"/>
    <row r="8589" ht="42" customHeight="1"/>
    <row r="8590" ht="42" customHeight="1"/>
    <row r="8591" ht="42" customHeight="1"/>
    <row r="8592" ht="42" customHeight="1"/>
    <row r="8593" ht="42" customHeight="1"/>
    <row r="8594" ht="42" customHeight="1"/>
    <row r="8595" ht="42" customHeight="1"/>
    <row r="8596" ht="42" customHeight="1"/>
    <row r="8597" ht="42" customHeight="1"/>
    <row r="8598" ht="42" customHeight="1"/>
    <row r="8599" ht="42" customHeight="1"/>
    <row r="8600" ht="42" customHeight="1"/>
    <row r="8601" ht="42" customHeight="1"/>
    <row r="8602" ht="42" customHeight="1"/>
    <row r="8603" ht="42" customHeight="1"/>
    <row r="8604" ht="42" customHeight="1"/>
    <row r="8605" ht="42" customHeight="1"/>
    <row r="8606" ht="42" customHeight="1"/>
    <row r="8607" ht="42" customHeight="1"/>
    <row r="8608" ht="42" customHeight="1"/>
    <row r="8609" ht="42" customHeight="1"/>
    <row r="8610" ht="42" customHeight="1"/>
    <row r="8611" ht="42" customHeight="1"/>
    <row r="8612" ht="42" customHeight="1"/>
    <row r="8613" ht="42" customHeight="1"/>
    <row r="8614" ht="42" customHeight="1"/>
    <row r="8615" ht="42" customHeight="1"/>
    <row r="8616" ht="42" customHeight="1"/>
    <row r="8617" ht="42" customHeight="1"/>
    <row r="8618" ht="42" customHeight="1"/>
    <row r="8619" ht="42" customHeight="1"/>
    <row r="8620" ht="42" customHeight="1"/>
    <row r="8621" ht="42" customHeight="1"/>
    <row r="8622" ht="42" customHeight="1"/>
    <row r="8623" ht="42" customHeight="1"/>
    <row r="8624" ht="42" customHeight="1"/>
    <row r="8625" ht="42" customHeight="1"/>
    <row r="8626" ht="42" customHeight="1"/>
    <row r="8627" ht="42" customHeight="1"/>
    <row r="8628" ht="42" customHeight="1"/>
    <row r="8629" ht="42" customHeight="1"/>
    <row r="8630" ht="42" customHeight="1"/>
    <row r="8631" ht="42" customHeight="1"/>
    <row r="8632" ht="42" customHeight="1"/>
    <row r="8633" ht="42" customHeight="1"/>
    <row r="8634" ht="42" customHeight="1"/>
    <row r="8635" ht="42" customHeight="1"/>
    <row r="8636" ht="42" customHeight="1"/>
    <row r="8637" ht="42" customHeight="1"/>
    <row r="8638" ht="42" customHeight="1"/>
    <row r="8639" ht="42" customHeight="1"/>
    <row r="8640" ht="42" customHeight="1"/>
    <row r="8641" ht="42" customHeight="1"/>
    <row r="8642" ht="42" customHeight="1"/>
    <row r="8643" ht="42" customHeight="1"/>
    <row r="8644" ht="42" customHeight="1"/>
    <row r="8645" ht="42" customHeight="1"/>
    <row r="8646" ht="42" customHeight="1"/>
    <row r="8647" ht="42" customHeight="1"/>
    <row r="8648" ht="42" customHeight="1"/>
    <row r="8649" ht="42" customHeight="1"/>
    <row r="8650" ht="42" customHeight="1"/>
    <row r="8651" ht="42" customHeight="1"/>
    <row r="8652" ht="42" customHeight="1"/>
    <row r="8653" ht="42" customHeight="1"/>
    <row r="8654" ht="42" customHeight="1"/>
    <row r="8655" ht="42" customHeight="1"/>
    <row r="8656" ht="42" customHeight="1"/>
    <row r="8657" ht="42" customHeight="1"/>
    <row r="8658" ht="42" customHeight="1"/>
    <row r="8659" ht="42" customHeight="1"/>
    <row r="8660" ht="42" customHeight="1"/>
    <row r="8661" ht="42" customHeight="1"/>
    <row r="8662" ht="42" customHeight="1"/>
    <row r="8663" ht="42" customHeight="1"/>
    <row r="8664" ht="42" customHeight="1"/>
    <row r="8665" ht="42" customHeight="1"/>
    <row r="8666" ht="42" customHeight="1"/>
    <row r="8667" ht="42" customHeight="1"/>
    <row r="8668" ht="42" customHeight="1"/>
    <row r="8669" ht="42" customHeight="1"/>
    <row r="8670" ht="42" customHeight="1"/>
    <row r="8671" ht="42" customHeight="1"/>
    <row r="8672" ht="42" customHeight="1"/>
    <row r="8673" ht="42" customHeight="1"/>
    <row r="8674" ht="42" customHeight="1"/>
    <row r="8675" ht="42" customHeight="1"/>
    <row r="8676" ht="42" customHeight="1"/>
    <row r="8677" ht="42" customHeight="1"/>
    <row r="8678" ht="42" customHeight="1"/>
    <row r="8679" ht="42" customHeight="1"/>
    <row r="8680" ht="42" customHeight="1"/>
    <row r="8681" ht="42" customHeight="1"/>
    <row r="8682" ht="42" customHeight="1"/>
    <row r="8683" ht="42" customHeight="1"/>
    <row r="8684" ht="42" customHeight="1"/>
    <row r="8685" ht="42" customHeight="1"/>
    <row r="8686" ht="42" customHeight="1"/>
    <row r="8687" ht="42" customHeight="1"/>
    <row r="8688" ht="42" customHeight="1"/>
    <row r="8689" ht="42" customHeight="1"/>
    <row r="8690" ht="42" customHeight="1"/>
    <row r="8691" ht="42" customHeight="1"/>
    <row r="8692" ht="42" customHeight="1"/>
    <row r="8693" ht="42" customHeight="1"/>
    <row r="8694" ht="42" customHeight="1"/>
    <row r="8695" ht="42" customHeight="1"/>
    <row r="8696" ht="42" customHeight="1"/>
    <row r="8697" ht="42" customHeight="1"/>
    <row r="8698" ht="42" customHeight="1"/>
    <row r="8699" ht="42" customHeight="1"/>
    <row r="8700" ht="42" customHeight="1"/>
    <row r="8701" ht="42" customHeight="1"/>
    <row r="8702" ht="42" customHeight="1"/>
    <row r="8703" ht="42" customHeight="1"/>
    <row r="8704" ht="42" customHeight="1"/>
    <row r="8705" ht="42" customHeight="1"/>
    <row r="8706" ht="42" customHeight="1"/>
    <row r="8707" ht="42" customHeight="1"/>
    <row r="8708" ht="42" customHeight="1"/>
    <row r="8709" ht="42" customHeight="1"/>
    <row r="8710" ht="42" customHeight="1"/>
    <row r="8711" ht="42" customHeight="1"/>
    <row r="8712" ht="42" customHeight="1"/>
    <row r="8713" ht="42" customHeight="1"/>
    <row r="8714" ht="42" customHeight="1"/>
    <row r="8715" ht="42" customHeight="1"/>
    <row r="8716" ht="42" customHeight="1"/>
    <row r="8717" ht="42" customHeight="1"/>
    <row r="8718" ht="42" customHeight="1"/>
    <row r="8719" ht="42" customHeight="1"/>
    <row r="8720" ht="42" customHeight="1"/>
    <row r="8721" ht="42" customHeight="1"/>
    <row r="8722" ht="42" customHeight="1"/>
    <row r="8723" ht="42" customHeight="1"/>
    <row r="8724" ht="42" customHeight="1"/>
    <row r="8725" ht="42" customHeight="1"/>
    <row r="8726" ht="42" customHeight="1"/>
    <row r="8727" ht="42" customHeight="1"/>
    <row r="8728" ht="42" customHeight="1"/>
    <row r="8729" ht="42" customHeight="1"/>
    <row r="8730" ht="42" customHeight="1"/>
    <row r="8731" ht="42" customHeight="1"/>
    <row r="8732" ht="42" customHeight="1"/>
    <row r="8733" ht="42" customHeight="1"/>
    <row r="8734" ht="42" customHeight="1"/>
    <row r="8735" ht="42" customHeight="1"/>
    <row r="8736" ht="42" customHeight="1"/>
    <row r="8737" ht="42" customHeight="1"/>
    <row r="8738" ht="42" customHeight="1"/>
    <row r="8739" ht="42" customHeight="1"/>
    <row r="8740" ht="42" customHeight="1"/>
    <row r="8741" ht="42" customHeight="1"/>
    <row r="8742" ht="42" customHeight="1"/>
    <row r="8743" ht="42" customHeight="1"/>
    <row r="8744" ht="42" customHeight="1"/>
    <row r="8745" ht="42" customHeight="1"/>
    <row r="8746" ht="42" customHeight="1"/>
    <row r="8747" ht="42" customHeight="1"/>
    <row r="8748" ht="42" customHeight="1"/>
    <row r="8749" ht="42" customHeight="1"/>
    <row r="8750" ht="42" customHeight="1"/>
    <row r="8751" ht="42" customHeight="1"/>
    <row r="8752" ht="42" customHeight="1"/>
    <row r="8753" ht="42" customHeight="1"/>
    <row r="8754" ht="42" customHeight="1"/>
    <row r="8755" ht="42" customHeight="1"/>
    <row r="8756" ht="42" customHeight="1"/>
    <row r="8757" ht="42" customHeight="1"/>
    <row r="8758" ht="42" customHeight="1"/>
    <row r="8759" ht="42" customHeight="1"/>
    <row r="8760" ht="42" customHeight="1"/>
    <row r="8761" ht="42" customHeight="1"/>
    <row r="8762" ht="42" customHeight="1"/>
    <row r="8763" ht="42" customHeight="1"/>
    <row r="8764" ht="42" customHeight="1"/>
    <row r="8765" ht="42" customHeight="1"/>
    <row r="8766" ht="42" customHeight="1"/>
    <row r="8767" ht="42" customHeight="1"/>
    <row r="8768" ht="42" customHeight="1"/>
    <row r="8769" ht="42" customHeight="1"/>
    <row r="8770" ht="42" customHeight="1"/>
    <row r="8771" ht="42" customHeight="1"/>
    <row r="8772" ht="42" customHeight="1"/>
    <row r="8773" ht="42" customHeight="1"/>
    <row r="8774" ht="42" customHeight="1"/>
    <row r="8775" ht="42" customHeight="1"/>
    <row r="8776" ht="42" customHeight="1"/>
    <row r="8777" ht="42" customHeight="1"/>
    <row r="8778" ht="42" customHeight="1"/>
    <row r="8779" ht="42" customHeight="1"/>
    <row r="8780" ht="42" customHeight="1"/>
    <row r="8781" ht="42" customHeight="1"/>
    <row r="8782" ht="42" customHeight="1"/>
    <row r="8783" ht="42" customHeight="1"/>
    <row r="8784" ht="42" customHeight="1"/>
    <row r="8785" ht="42" customHeight="1"/>
    <row r="8786" ht="42" customHeight="1"/>
    <row r="8787" ht="42" customHeight="1"/>
    <row r="8788" ht="42" customHeight="1"/>
    <row r="8789" ht="42" customHeight="1"/>
    <row r="8790" ht="42" customHeight="1"/>
    <row r="8791" ht="42" customHeight="1"/>
    <row r="8792" ht="42" customHeight="1"/>
    <row r="8793" ht="42" customHeight="1"/>
    <row r="8794" ht="42" customHeight="1"/>
    <row r="8795" ht="42" customHeight="1"/>
    <row r="8796" ht="42" customHeight="1"/>
    <row r="8797" ht="42" customHeight="1"/>
    <row r="8798" ht="42" customHeight="1"/>
    <row r="8799" ht="42" customHeight="1"/>
    <row r="8800" ht="42" customHeight="1"/>
    <row r="8801" ht="42" customHeight="1"/>
    <row r="8802" ht="42" customHeight="1"/>
    <row r="8803" ht="42" customHeight="1"/>
    <row r="8804" ht="42" customHeight="1"/>
    <row r="8805" ht="42" customHeight="1"/>
    <row r="8806" ht="42" customHeight="1"/>
    <row r="8807" ht="42" customHeight="1"/>
    <row r="8808" ht="42" customHeight="1"/>
    <row r="8809" ht="42" customHeight="1"/>
    <row r="8810" ht="42" customHeight="1"/>
    <row r="8811" ht="42" customHeight="1"/>
    <row r="8812" ht="42" customHeight="1"/>
    <row r="8813" ht="42" customHeight="1"/>
    <row r="8814" ht="42" customHeight="1"/>
    <row r="8815" ht="42" customHeight="1"/>
    <row r="8816" ht="42" customHeight="1"/>
    <row r="8817" ht="42" customHeight="1"/>
    <row r="8818" ht="42" customHeight="1"/>
    <row r="8819" ht="42" customHeight="1"/>
    <row r="8820" ht="42" customHeight="1"/>
    <row r="8821" ht="42" customHeight="1"/>
    <row r="8822" ht="42" customHeight="1"/>
    <row r="8823" ht="42" customHeight="1"/>
    <row r="8824" ht="42" customHeight="1"/>
    <row r="8825" ht="42" customHeight="1"/>
    <row r="8826" ht="42" customHeight="1"/>
    <row r="8827" ht="42" customHeight="1"/>
    <row r="8828" ht="42" customHeight="1"/>
    <row r="8829" ht="42" customHeight="1"/>
    <row r="8830" ht="42" customHeight="1"/>
    <row r="8831" ht="42" customHeight="1"/>
    <row r="8832" ht="42" customHeight="1"/>
    <row r="8833" ht="42" customHeight="1"/>
    <row r="8834" ht="42" customHeight="1"/>
    <row r="8835" ht="42" customHeight="1"/>
    <row r="8836" ht="42" customHeight="1"/>
    <row r="8837" ht="42" customHeight="1"/>
    <row r="8838" ht="42" customHeight="1"/>
    <row r="8839" ht="42" customHeight="1"/>
    <row r="8840" ht="42" customHeight="1"/>
    <row r="8841" ht="42" customHeight="1"/>
    <row r="8842" ht="42" customHeight="1"/>
    <row r="8843" ht="42" customHeight="1"/>
    <row r="8844" ht="42" customHeight="1"/>
    <row r="8845" ht="42" customHeight="1"/>
    <row r="8846" ht="42" customHeight="1"/>
  </sheetData>
  <mergeCells count="4">
    <mergeCell ref="A1:K1"/>
    <mergeCell ref="A2:K2"/>
    <mergeCell ref="A3:K3"/>
    <mergeCell ref="A4:K4"/>
  </mergeCells>
  <conditionalFormatting sqref="K7:K2575">
    <cfRule type="containsText" dxfId="0" priority="1" operator="containsText" text="Revisar"/>
  </conditionalFormatting>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5B9BD5"/>
  </sheetPr>
  <dimension ref="A1:F504"/>
  <sheetViews>
    <sheetView showGridLines="0" workbookViewId="0">
      <pane ySplit="4" topLeftCell="A5" activePane="bottomLeft" state="frozen"/>
      <selection pane="bottomLeft"/>
    </sheetView>
  </sheetViews>
  <sheetFormatPr baseColWidth="10" defaultColWidth="8.796875" defaultRowHeight="13.8"/>
  <cols>
    <col min="1" max="1" width="22" customWidth="1"/>
    <col min="2" max="2" width="38" customWidth="1"/>
    <col min="3" max="3" width="28" customWidth="1"/>
    <col min="4" max="4" width="13" customWidth="1"/>
    <col min="5" max="5" width="20" customWidth="1"/>
    <col min="6" max="6" width="18" customWidth="1"/>
  </cols>
  <sheetData>
    <row r="1" spans="1:6" ht="30" customHeight="1">
      <c r="A1" s="8" t="s">
        <v>6225</v>
      </c>
      <c r="B1" s="8"/>
      <c r="C1" s="8"/>
      <c r="D1" s="8"/>
      <c r="E1" s="8"/>
      <c r="F1" s="8"/>
    </row>
    <row r="2" spans="1:6" ht="22.05" customHeight="1">
      <c r="A2" s="12" t="s">
        <v>6226</v>
      </c>
      <c r="B2" s="12"/>
      <c r="C2" s="12"/>
      <c r="D2" s="12"/>
      <c r="E2" s="12"/>
      <c r="F2" s="12"/>
    </row>
    <row r="4" spans="1:6" ht="30" customHeight="1">
      <c r="A4" s="1" t="s">
        <v>8</v>
      </c>
      <c r="B4" s="1" t="s">
        <v>9</v>
      </c>
      <c r="C4" s="1" t="s">
        <v>6227</v>
      </c>
      <c r="D4" s="1" t="s">
        <v>6228</v>
      </c>
      <c r="E4" s="1" t="s">
        <v>6229</v>
      </c>
      <c r="F4" s="1" t="s">
        <v>6230</v>
      </c>
    </row>
    <row r="5" spans="1:6" ht="31.05" customHeight="1">
      <c r="A5" s="6" t="s">
        <v>375</v>
      </c>
      <c r="B5" s="2" t="s">
        <v>376</v>
      </c>
      <c r="C5" s="2" t="s">
        <v>6231</v>
      </c>
      <c r="D5" s="3">
        <v>4</v>
      </c>
      <c r="E5" s="3">
        <v>45</v>
      </c>
      <c r="F5" s="3" t="str">
        <f>HYPERLINK("https://www.boe.es/gazeta/dias/1830/01/02/pdfs/GMD-1830-1.pdf","Abrir PDF")</f>
        <v>Abrir PDF</v>
      </c>
    </row>
    <row r="6" spans="1:6" ht="31.05" customHeight="1">
      <c r="A6" s="6" t="s">
        <v>45</v>
      </c>
      <c r="B6" s="2" t="s">
        <v>46</v>
      </c>
      <c r="C6" s="2" t="s">
        <v>6232</v>
      </c>
      <c r="D6" s="3">
        <v>4</v>
      </c>
      <c r="E6" s="3">
        <v>56</v>
      </c>
      <c r="F6" s="3" t="str">
        <f>HYPERLINK("https://www.boe.es/gazeta/dias/1830/01/05/pdfs/GMD-1830-2.pdf","Abrir PDF")</f>
        <v>Abrir PDF</v>
      </c>
    </row>
    <row r="7" spans="1:6" ht="31.05" customHeight="1">
      <c r="A7" s="6" t="s">
        <v>149</v>
      </c>
      <c r="B7" s="2" t="s">
        <v>150</v>
      </c>
      <c r="C7" s="2" t="s">
        <v>6233</v>
      </c>
      <c r="D7" s="3">
        <v>4</v>
      </c>
      <c r="E7" s="3">
        <v>38</v>
      </c>
      <c r="F7" s="3" t="str">
        <f>HYPERLINK("https://www.boe.es/gazeta/dias/1830/01/07/pdfs/GMD-1830-3.pdf","Abrir PDF")</f>
        <v>Abrir PDF</v>
      </c>
    </row>
    <row r="8" spans="1:6" ht="31.05" customHeight="1">
      <c r="A8" s="6" t="s">
        <v>77</v>
      </c>
      <c r="B8" s="2" t="s">
        <v>78</v>
      </c>
      <c r="C8" s="2" t="s">
        <v>6234</v>
      </c>
      <c r="D8" s="3">
        <v>4</v>
      </c>
      <c r="E8" s="3">
        <v>15</v>
      </c>
      <c r="F8" s="3" t="str">
        <f>HYPERLINK("https://www.boe.es/gazeta/dias/1830/01/09/pdfs/GMD-1830-4.pdf","Abrir PDF")</f>
        <v>Abrir PDF</v>
      </c>
    </row>
    <row r="9" spans="1:6" ht="31.05" customHeight="1">
      <c r="A9" s="6" t="s">
        <v>185</v>
      </c>
      <c r="B9" s="2" t="s">
        <v>186</v>
      </c>
      <c r="C9" s="2" t="s">
        <v>6235</v>
      </c>
      <c r="D9" s="3">
        <v>4</v>
      </c>
      <c r="E9" s="3">
        <v>98</v>
      </c>
      <c r="F9" s="3" t="str">
        <f>HYPERLINK("https://www.boe.es/gazeta/dias/1830/01/12/pdfs/GMD-1830-5.pdf","Abrir PDF")</f>
        <v>Abrir PDF</v>
      </c>
    </row>
    <row r="10" spans="1:6" ht="31.05" customHeight="1">
      <c r="A10" s="6" t="s">
        <v>329</v>
      </c>
      <c r="B10" s="2" t="s">
        <v>330</v>
      </c>
      <c r="C10" s="2" t="s">
        <v>6236</v>
      </c>
      <c r="D10" s="3">
        <v>4</v>
      </c>
      <c r="E10" s="3">
        <v>14</v>
      </c>
      <c r="F10" s="3" t="str">
        <f>HYPERLINK("https://www.boe.es/gazeta/dias/1830/01/14/pdfs/GMD-1830-6.pdf","Abrir PDF")</f>
        <v>Abrir PDF</v>
      </c>
    </row>
    <row r="11" spans="1:6" ht="31.05" customHeight="1">
      <c r="A11" s="6" t="s">
        <v>553</v>
      </c>
      <c r="B11" s="2" t="s">
        <v>554</v>
      </c>
      <c r="C11" s="2" t="s">
        <v>6237</v>
      </c>
      <c r="D11" s="3">
        <v>4</v>
      </c>
      <c r="E11" s="3">
        <v>8</v>
      </c>
      <c r="F11" s="3" t="str">
        <f>HYPERLINK("https://www.boe.es/gazeta/dias/1830/01/16/pdfs/GMD-1830-7.pdf","Abrir PDF")</f>
        <v>Abrir PDF</v>
      </c>
    </row>
    <row r="12" spans="1:6" ht="31.05" customHeight="1">
      <c r="A12" s="6" t="s">
        <v>532</v>
      </c>
      <c r="B12" s="2" t="s">
        <v>533</v>
      </c>
      <c r="C12" s="2" t="s">
        <v>6238</v>
      </c>
      <c r="D12" s="3">
        <v>4</v>
      </c>
      <c r="E12" s="3">
        <v>38</v>
      </c>
      <c r="F12" s="3" t="str">
        <f>HYPERLINK("https://www.boe.es/gazeta/dias/1830/01/19/pdfs/GMD-1830-8.pdf","Abrir PDF")</f>
        <v>Abrir PDF</v>
      </c>
    </row>
    <row r="13" spans="1:6" ht="31.05" customHeight="1">
      <c r="A13" s="6" t="s">
        <v>191</v>
      </c>
      <c r="B13" s="2" t="s">
        <v>192</v>
      </c>
      <c r="C13" s="2" t="s">
        <v>6239</v>
      </c>
      <c r="D13" s="3">
        <v>4</v>
      </c>
      <c r="E13" s="3">
        <v>31</v>
      </c>
      <c r="F13" s="3" t="str">
        <f>HYPERLINK("https://www.boe.es/gazeta/dias/1830/01/21/pdfs/GMD-1830-9.pdf","Abrir PDF")</f>
        <v>Abrir PDF</v>
      </c>
    </row>
    <row r="14" spans="1:6" ht="31.05" customHeight="1">
      <c r="A14" s="6" t="s">
        <v>616</v>
      </c>
      <c r="B14" s="2" t="s">
        <v>617</v>
      </c>
      <c r="C14" s="2" t="s">
        <v>6240</v>
      </c>
      <c r="D14" s="3">
        <v>4</v>
      </c>
      <c r="E14" s="3">
        <v>19</v>
      </c>
      <c r="F14" s="3" t="str">
        <f>HYPERLINK("https://www.boe.es/gazeta/dias/1830/01/23/pdfs/GMD-1830-10.pdf","Abrir PDF")</f>
        <v>Abrir PDF</v>
      </c>
    </row>
    <row r="15" spans="1:6" ht="31.05" customHeight="1">
      <c r="A15" s="6" t="s">
        <v>514</v>
      </c>
      <c r="B15" s="2" t="s">
        <v>515</v>
      </c>
      <c r="C15" s="2" t="s">
        <v>6241</v>
      </c>
      <c r="D15" s="3">
        <v>8</v>
      </c>
      <c r="E15" s="3">
        <v>25</v>
      </c>
      <c r="F15" s="3" t="str">
        <f>HYPERLINK("https://www.boe.es/gazeta/dias/1830/01/26/pdfs/GMD-1830-11.pdf","Abrir PDF")</f>
        <v>Abrir PDF</v>
      </c>
    </row>
    <row r="16" spans="1:6" ht="31.05" customHeight="1">
      <c r="A16" s="6" t="s">
        <v>309</v>
      </c>
      <c r="B16" s="2" t="s">
        <v>310</v>
      </c>
      <c r="C16" s="2" t="s">
        <v>6242</v>
      </c>
      <c r="D16" s="3">
        <v>8</v>
      </c>
      <c r="E16" s="3">
        <v>21</v>
      </c>
      <c r="F16" s="3" t="str">
        <f>HYPERLINK("https://www.boe.es/gazeta/dias/1830/01/28/pdfs/GMD-1830-12.pdf","Abrir PDF")</f>
        <v>Abrir PDF</v>
      </c>
    </row>
    <row r="17" spans="1:6" ht="31.05" customHeight="1">
      <c r="A17" s="6" t="s">
        <v>348</v>
      </c>
      <c r="B17" s="2" t="s">
        <v>349</v>
      </c>
      <c r="C17" s="2" t="s">
        <v>6243</v>
      </c>
      <c r="D17" s="3">
        <v>4</v>
      </c>
      <c r="E17" s="3">
        <v>8</v>
      </c>
      <c r="F17" s="3" t="str">
        <f>HYPERLINK("https://www.boe.es/gazeta/dias/1830/01/30/pdfs/GMD-1830-13.pdf","Abrir PDF")</f>
        <v>Abrir PDF</v>
      </c>
    </row>
    <row r="18" spans="1:6" ht="31.05" customHeight="1">
      <c r="A18" s="6" t="s">
        <v>260</v>
      </c>
      <c r="B18" s="2" t="s">
        <v>261</v>
      </c>
      <c r="C18" s="2" t="s">
        <v>6244</v>
      </c>
      <c r="D18" s="3">
        <v>4</v>
      </c>
      <c r="E18" s="3">
        <v>9</v>
      </c>
      <c r="F18" s="3" t="str">
        <f>HYPERLINK("https://www.boe.es/gazeta/dias/1830/02/02/pdfs/GMD-1830-14.pdf","Abrir PDF")</f>
        <v>Abrir PDF</v>
      </c>
    </row>
    <row r="19" spans="1:6" ht="31.05" customHeight="1">
      <c r="A19" s="6" t="s">
        <v>1888</v>
      </c>
      <c r="B19" s="2" t="s">
        <v>1889</v>
      </c>
      <c r="C19" s="2" t="s">
        <v>6245</v>
      </c>
      <c r="D19" s="3">
        <v>4</v>
      </c>
      <c r="E19" s="3">
        <v>7</v>
      </c>
      <c r="F19" s="3" t="str">
        <f>HYPERLINK("https://www.boe.es/gazeta/dias/1830/02/04/pdfs/GMD-1830-15.pdf","Abrir PDF")</f>
        <v>Abrir PDF</v>
      </c>
    </row>
    <row r="20" spans="1:6" ht="31.05" customHeight="1">
      <c r="A20" s="6" t="s">
        <v>1195</v>
      </c>
      <c r="B20" s="2" t="s">
        <v>1196</v>
      </c>
      <c r="C20" s="2" t="s">
        <v>6246</v>
      </c>
      <c r="D20" s="3">
        <v>4</v>
      </c>
      <c r="E20" s="3">
        <v>13</v>
      </c>
      <c r="F20" s="3" t="str">
        <f>HYPERLINK("https://www.boe.es/gazeta/dias/1830/02/06/pdfs/GMD-1830-16.pdf","Abrir PDF")</f>
        <v>Abrir PDF</v>
      </c>
    </row>
    <row r="21" spans="1:6" ht="31.05" customHeight="1">
      <c r="A21" s="6" t="s">
        <v>939</v>
      </c>
      <c r="B21" s="2" t="s">
        <v>940</v>
      </c>
      <c r="C21" s="2" t="s">
        <v>6247</v>
      </c>
      <c r="D21" s="3">
        <v>4</v>
      </c>
      <c r="E21" s="3">
        <v>24</v>
      </c>
      <c r="F21" s="3" t="str">
        <f>HYPERLINK("https://www.boe.es/gazeta/dias/1830/02/09/pdfs/GMD-1830-17.pdf","Abrir PDF")</f>
        <v>Abrir PDF</v>
      </c>
    </row>
    <row r="22" spans="1:6" ht="31.05" customHeight="1">
      <c r="A22" s="6" t="s">
        <v>1276</v>
      </c>
      <c r="B22" s="2" t="s">
        <v>1277</v>
      </c>
      <c r="C22" s="2" t="s">
        <v>6248</v>
      </c>
      <c r="D22" s="3">
        <v>4</v>
      </c>
      <c r="E22" s="3">
        <v>8</v>
      </c>
      <c r="F22" s="3" t="str">
        <f>HYPERLINK("https://www.boe.es/gazeta/dias/1830/02/11/pdfs/GMD-1830-18.pdf","Abrir PDF")</f>
        <v>Abrir PDF</v>
      </c>
    </row>
    <row r="23" spans="1:6" ht="31.05" customHeight="1">
      <c r="A23" s="6" t="s">
        <v>299</v>
      </c>
      <c r="B23" s="2" t="s">
        <v>300</v>
      </c>
      <c r="C23" s="2" t="s">
        <v>6249</v>
      </c>
      <c r="D23" s="3">
        <v>4</v>
      </c>
      <c r="E23" s="3">
        <v>13</v>
      </c>
      <c r="F23" s="3" t="str">
        <f>HYPERLINK("https://www.boe.es/gazeta/dias/1830/02/13/pdfs/GMD-1830-19.pdf","Abrir PDF")</f>
        <v>Abrir PDF</v>
      </c>
    </row>
    <row r="24" spans="1:6" ht="31.05" customHeight="1">
      <c r="A24" s="6" t="s">
        <v>507</v>
      </c>
      <c r="B24" s="2" t="s">
        <v>508</v>
      </c>
      <c r="C24" s="2" t="s">
        <v>6250</v>
      </c>
      <c r="D24" s="3">
        <v>4</v>
      </c>
      <c r="E24" s="3">
        <v>18</v>
      </c>
      <c r="F24" s="3" t="str">
        <f>HYPERLINK("https://www.boe.es/gazeta/dias/1830/02/16/pdfs/GMD-1830-20.pdf","Abrir PDF")</f>
        <v>Abrir PDF</v>
      </c>
    </row>
    <row r="25" spans="1:6" ht="31.05" customHeight="1">
      <c r="A25" s="6" t="s">
        <v>807</v>
      </c>
      <c r="B25" s="2" t="s">
        <v>808</v>
      </c>
      <c r="C25" s="2" t="s">
        <v>6251</v>
      </c>
      <c r="D25" s="3">
        <v>4</v>
      </c>
      <c r="E25" s="3">
        <v>12</v>
      </c>
      <c r="F25" s="3" t="str">
        <f>HYPERLINK("https://www.boe.es/gazeta/dias/1830/02/18/pdfs/GMD-1830-21.pdf","Abrir PDF")</f>
        <v>Abrir PDF</v>
      </c>
    </row>
    <row r="26" spans="1:6" ht="31.05" customHeight="1">
      <c r="A26" s="6" t="s">
        <v>19</v>
      </c>
      <c r="B26" s="2" t="s">
        <v>20</v>
      </c>
      <c r="C26" s="2" t="s">
        <v>6252</v>
      </c>
      <c r="D26" s="3">
        <v>4</v>
      </c>
      <c r="E26" s="3">
        <v>12</v>
      </c>
      <c r="F26" s="3" t="str">
        <f>HYPERLINK("https://www.boe.es/gazeta/dias/1830/02/20/pdfs/GMD-1830-22.pdf","Abrir PDF")</f>
        <v>Abrir PDF</v>
      </c>
    </row>
    <row r="27" spans="1:6" ht="31.05" customHeight="1">
      <c r="A27" s="6" t="s">
        <v>128</v>
      </c>
      <c r="B27" s="2" t="s">
        <v>129</v>
      </c>
      <c r="C27" s="2" t="s">
        <v>6253</v>
      </c>
      <c r="D27" s="3">
        <v>4</v>
      </c>
      <c r="E27" s="3">
        <v>11</v>
      </c>
      <c r="F27" s="3" t="str">
        <f>HYPERLINK("https://www.boe.es/gazeta/dias/1830/02/23/pdfs/GMD-1830-23.pdf","Abrir PDF")</f>
        <v>Abrir PDF</v>
      </c>
    </row>
    <row r="28" spans="1:6" ht="31.05" customHeight="1">
      <c r="A28" s="6" t="s">
        <v>2385</v>
      </c>
      <c r="B28" s="2" t="s">
        <v>2386</v>
      </c>
      <c r="C28" s="2" t="s">
        <v>6254</v>
      </c>
      <c r="D28" s="3">
        <v>4</v>
      </c>
      <c r="E28" s="3">
        <v>10</v>
      </c>
      <c r="F28" s="3" t="str">
        <f>HYPERLINK("https://www.boe.es/gazeta/dias/1830/02/25/pdfs/GMD-1830-24.pdf","Abrir PDF")</f>
        <v>Abrir PDF</v>
      </c>
    </row>
    <row r="29" spans="1:6" ht="31.05" customHeight="1">
      <c r="A29" s="6" t="s">
        <v>60</v>
      </c>
      <c r="B29" s="2" t="s">
        <v>61</v>
      </c>
      <c r="C29" s="2" t="s">
        <v>6255</v>
      </c>
      <c r="D29" s="3">
        <v>4</v>
      </c>
      <c r="E29" s="3">
        <v>15</v>
      </c>
      <c r="F29" s="3" t="str">
        <f>HYPERLINK("https://www.boe.es/gazeta/dias/1830/02/27/pdfs/GMD-1830-25.pdf","Abrir PDF")</f>
        <v>Abrir PDF</v>
      </c>
    </row>
    <row r="30" spans="1:6" ht="31.05" customHeight="1">
      <c r="A30" s="6" t="s">
        <v>123</v>
      </c>
      <c r="B30" s="2" t="s">
        <v>124</v>
      </c>
      <c r="C30" s="2" t="s">
        <v>6256</v>
      </c>
      <c r="D30" s="3">
        <v>4</v>
      </c>
      <c r="E30" s="3">
        <v>12</v>
      </c>
      <c r="F30" s="3" t="str">
        <f>HYPERLINK("https://www.boe.es/gazeta/dias/1830/03/02/pdfs/GMD-1830-26.pdf","Abrir PDF")</f>
        <v>Abrir PDF</v>
      </c>
    </row>
    <row r="31" spans="1:6" ht="31.05" customHeight="1">
      <c r="A31" s="6" t="s">
        <v>224</v>
      </c>
      <c r="B31" s="2" t="s">
        <v>225</v>
      </c>
      <c r="C31" s="2" t="s">
        <v>6257</v>
      </c>
      <c r="D31" s="3">
        <v>4</v>
      </c>
      <c r="E31" s="3">
        <v>11</v>
      </c>
      <c r="F31" s="3" t="str">
        <f>HYPERLINK("https://www.boe.es/gazeta/dias/1830/03/04/pdfs/GMD-1830-27.pdf","Abrir PDF")</f>
        <v>Abrir PDF</v>
      </c>
    </row>
    <row r="32" spans="1:6" ht="31.05" customHeight="1">
      <c r="A32" s="6" t="s">
        <v>1126</v>
      </c>
      <c r="B32" s="2" t="s">
        <v>1127</v>
      </c>
      <c r="C32" s="2" t="s">
        <v>6258</v>
      </c>
      <c r="D32" s="3">
        <v>4</v>
      </c>
      <c r="E32" s="3">
        <v>7</v>
      </c>
      <c r="F32" s="3" t="str">
        <f>HYPERLINK("https://www.boe.es/gazeta/dias/1830/03/06/pdfs/GMD-1830-28.pdf","Abrir PDF")</f>
        <v>Abrir PDF</v>
      </c>
    </row>
    <row r="33" spans="1:6" ht="31.05" customHeight="1">
      <c r="A33" s="6" t="s">
        <v>320</v>
      </c>
      <c r="B33" s="2" t="s">
        <v>321</v>
      </c>
      <c r="C33" s="2" t="s">
        <v>6259</v>
      </c>
      <c r="D33" s="3">
        <v>4</v>
      </c>
      <c r="E33" s="3">
        <v>31</v>
      </c>
      <c r="F33" s="3" t="str">
        <f>HYPERLINK("https://www.boe.es/gazeta/dias/1830/03/09/pdfs/GMD-1830-29.pdf","Abrir PDF")</f>
        <v>Abrir PDF</v>
      </c>
    </row>
    <row r="34" spans="1:6" ht="31.05" customHeight="1">
      <c r="A34" s="6" t="s">
        <v>1892</v>
      </c>
      <c r="B34" s="2" t="s">
        <v>1893</v>
      </c>
      <c r="C34" s="2" t="s">
        <v>6260</v>
      </c>
      <c r="D34" s="3">
        <v>4</v>
      </c>
      <c r="E34" s="3">
        <v>5</v>
      </c>
      <c r="F34" s="3" t="str">
        <f>HYPERLINK("https://www.boe.es/gazeta/dias/1830/03/11/pdfs/GMD-1830-30.pdf","Abrir PDF")</f>
        <v>Abrir PDF</v>
      </c>
    </row>
    <row r="35" spans="1:6" ht="31.05" customHeight="1">
      <c r="A35" s="6" t="s">
        <v>246</v>
      </c>
      <c r="B35" s="2" t="s">
        <v>247</v>
      </c>
      <c r="C35" s="2" t="s">
        <v>6261</v>
      </c>
      <c r="D35" s="3">
        <v>4</v>
      </c>
      <c r="E35" s="3">
        <v>19</v>
      </c>
      <c r="F35" s="3" t="str">
        <f>HYPERLINK("https://www.boe.es/gazeta/dias/1830/03/13/pdfs/GMD-1830-31.pdf","Abrir PDF")</f>
        <v>Abrir PDF</v>
      </c>
    </row>
    <row r="36" spans="1:6" ht="31.05" customHeight="1">
      <c r="A36" s="6" t="s">
        <v>81</v>
      </c>
      <c r="B36" s="2" t="s">
        <v>82</v>
      </c>
      <c r="C36" s="2" t="s">
        <v>6262</v>
      </c>
      <c r="D36" s="3">
        <v>4</v>
      </c>
      <c r="E36" s="3">
        <v>11</v>
      </c>
      <c r="F36" s="3" t="str">
        <f>HYPERLINK("https://www.boe.es/gazeta/dias/1830/03/16/pdfs/GMD-1830-32.pdf","Abrir PDF")</f>
        <v>Abrir PDF</v>
      </c>
    </row>
    <row r="37" spans="1:6" ht="31.05" customHeight="1">
      <c r="A37" s="6" t="s">
        <v>487</v>
      </c>
      <c r="B37" s="2" t="s">
        <v>488</v>
      </c>
      <c r="C37" s="2" t="s">
        <v>6263</v>
      </c>
      <c r="D37" s="3">
        <v>4</v>
      </c>
      <c r="E37" s="3">
        <v>17</v>
      </c>
      <c r="F37" s="3" t="str">
        <f>HYPERLINK("https://www.boe.es/gazeta/dias/1830/03/18/pdfs/GMD-1830-33.pdf","Abrir PDF")</f>
        <v>Abrir PDF</v>
      </c>
    </row>
    <row r="38" spans="1:6" ht="31.05" customHeight="1">
      <c r="A38" s="6" t="s">
        <v>73</v>
      </c>
      <c r="B38" s="2" t="s">
        <v>74</v>
      </c>
      <c r="C38" s="2" t="s">
        <v>6264</v>
      </c>
      <c r="D38" s="3">
        <v>4</v>
      </c>
      <c r="E38" s="3">
        <v>8</v>
      </c>
      <c r="F38" s="3" t="str">
        <f>HYPERLINK("https://www.boe.es/gazeta/dias/1830/03/20/pdfs/GMD-1830-34.pdf","Abrir PDF")</f>
        <v>Abrir PDF</v>
      </c>
    </row>
    <row r="39" spans="1:6" ht="31.05" customHeight="1">
      <c r="A39" s="6" t="s">
        <v>85</v>
      </c>
      <c r="B39" s="2" t="s">
        <v>86</v>
      </c>
      <c r="C39" s="2" t="s">
        <v>6265</v>
      </c>
      <c r="D39" s="3">
        <v>4</v>
      </c>
      <c r="E39" s="3">
        <v>14</v>
      </c>
      <c r="F39" s="3" t="str">
        <f>HYPERLINK("https://www.boe.es/gazeta/dias/1830/03/23/pdfs/GMD-1830-35.pdf","Abrir PDF")</f>
        <v>Abrir PDF</v>
      </c>
    </row>
    <row r="40" spans="1:6" ht="31.05" customHeight="1">
      <c r="A40" s="6" t="s">
        <v>479</v>
      </c>
      <c r="B40" s="2" t="s">
        <v>480</v>
      </c>
      <c r="C40" s="2" t="s">
        <v>6266</v>
      </c>
      <c r="D40" s="3">
        <v>4</v>
      </c>
      <c r="E40" s="3">
        <v>18</v>
      </c>
      <c r="F40" s="3" t="str">
        <f>HYPERLINK("https://www.boe.es/gazeta/dias/1830/03/25/pdfs/GMD-1830-36.pdf","Abrir PDF")</f>
        <v>Abrir PDF</v>
      </c>
    </row>
    <row r="41" spans="1:6" ht="31.05" customHeight="1">
      <c r="A41" s="6" t="s">
        <v>2696</v>
      </c>
      <c r="B41" s="2" t="s">
        <v>2697</v>
      </c>
      <c r="C41" s="2" t="s">
        <v>6267</v>
      </c>
      <c r="D41" s="3">
        <v>4</v>
      </c>
      <c r="E41" s="3">
        <v>5</v>
      </c>
      <c r="F41" s="3" t="str">
        <f>HYPERLINK("https://www.boe.es/gazeta/dias/1830/03/27/pdfs/GMD-1830-37.pdf","Abrir PDF")</f>
        <v>Abrir PDF</v>
      </c>
    </row>
    <row r="42" spans="1:6" ht="31.05" customHeight="1">
      <c r="A42" s="6" t="s">
        <v>1009</v>
      </c>
      <c r="B42" s="2" t="s">
        <v>1010</v>
      </c>
      <c r="C42" s="2" t="s">
        <v>6268</v>
      </c>
      <c r="D42" s="3">
        <v>4</v>
      </c>
      <c r="E42" s="3">
        <v>5</v>
      </c>
      <c r="F42" s="3" t="str">
        <f>HYPERLINK("https://www.boe.es/gazeta/dias/1830/03/30/pdfs/GMD-1830-38.pdf","Abrir PDF")</f>
        <v>Abrir PDF</v>
      </c>
    </row>
    <row r="43" spans="1:6" ht="31.05" customHeight="1">
      <c r="A43" s="6" t="s">
        <v>88</v>
      </c>
      <c r="B43" s="2" t="s">
        <v>89</v>
      </c>
      <c r="C43" s="2" t="s">
        <v>6269</v>
      </c>
      <c r="D43" s="3">
        <v>6</v>
      </c>
      <c r="E43" s="3">
        <v>16</v>
      </c>
      <c r="F43" s="3" t="str">
        <f>HYPERLINK("https://www.boe.es/gazeta/dias/1830/04/01/pdfs/GMD-1830-39.pdf","Abrir PDF")</f>
        <v>Abrir PDF</v>
      </c>
    </row>
    <row r="44" spans="1:6" ht="31.05" customHeight="1">
      <c r="A44" s="6" t="s">
        <v>499</v>
      </c>
      <c r="B44" s="2" t="s">
        <v>500</v>
      </c>
      <c r="C44" s="2" t="s">
        <v>6270</v>
      </c>
      <c r="D44" s="3">
        <v>4</v>
      </c>
      <c r="E44" s="3">
        <v>39</v>
      </c>
      <c r="F44" s="3" t="str">
        <f>HYPERLINK("https://www.boe.es/gazeta/dias/1830/04/03/pdfs/GMD-1830-40.pdf","Abrir PDF")</f>
        <v>Abrir PDF</v>
      </c>
    </row>
    <row r="45" spans="1:6" ht="31.05" customHeight="1">
      <c r="A45" s="6" t="s">
        <v>436</v>
      </c>
      <c r="B45" s="2" t="s">
        <v>437</v>
      </c>
      <c r="C45" s="2" t="s">
        <v>6271</v>
      </c>
      <c r="D45" s="3">
        <v>4</v>
      </c>
      <c r="E45" s="3">
        <v>23</v>
      </c>
      <c r="F45" s="3" t="str">
        <f>HYPERLINK("https://www.boe.es/gazeta/dias/1830/04/06/pdfs/GMD-1830-41.pdf","Abrir PDF")</f>
        <v>Abrir PDF</v>
      </c>
    </row>
    <row r="46" spans="1:6" ht="31.05" customHeight="1">
      <c r="A46" s="6" t="s">
        <v>1285</v>
      </c>
      <c r="B46" s="2" t="s">
        <v>1286</v>
      </c>
      <c r="C46" s="2" t="s">
        <v>6272</v>
      </c>
      <c r="D46" s="3">
        <v>4</v>
      </c>
      <c r="E46" s="3">
        <v>2</v>
      </c>
      <c r="F46" s="3" t="str">
        <f>HYPERLINK("https://www.boe.es/gazeta/dias/1830/04/08/pdfs/GMD-1830-42.pdf","Abrir PDF")</f>
        <v>Abrir PDF</v>
      </c>
    </row>
    <row r="47" spans="1:6" ht="31.05" customHeight="1">
      <c r="A47" s="6" t="s">
        <v>352</v>
      </c>
      <c r="B47" s="2" t="s">
        <v>353</v>
      </c>
      <c r="C47" s="2" t="s">
        <v>6273</v>
      </c>
      <c r="D47" s="3">
        <v>4</v>
      </c>
      <c r="E47" s="3">
        <v>10</v>
      </c>
      <c r="F47" s="3" t="str">
        <f>HYPERLINK("https://www.boe.es/gazeta/dias/1830/04/10/pdfs/GMD-1830-43.pdf","Abrir PDF")</f>
        <v>Abrir PDF</v>
      </c>
    </row>
    <row r="48" spans="1:6" ht="31.05" customHeight="1">
      <c r="A48" s="6" t="s">
        <v>1034</v>
      </c>
      <c r="B48" s="2" t="s">
        <v>1035</v>
      </c>
      <c r="C48" s="2" t="s">
        <v>6274</v>
      </c>
      <c r="D48" s="3">
        <v>4</v>
      </c>
      <c r="E48" s="3">
        <v>5</v>
      </c>
      <c r="F48" s="3" t="str">
        <f>HYPERLINK("https://www.boe.es/gazeta/dias/1830/04/13/pdfs/GMD-1830-44.pdf","Abrir PDF")</f>
        <v>Abrir PDF</v>
      </c>
    </row>
    <row r="49" spans="1:6" ht="31.05" customHeight="1">
      <c r="A49" s="6" t="s">
        <v>211</v>
      </c>
      <c r="B49" s="2" t="s">
        <v>212</v>
      </c>
      <c r="C49" s="2" t="s">
        <v>6275</v>
      </c>
      <c r="D49" s="3">
        <v>4</v>
      </c>
      <c r="E49" s="3">
        <v>20</v>
      </c>
      <c r="F49" s="3" t="str">
        <f>HYPERLINK("https://www.boe.es/gazeta/dias/1830/04/15/pdfs/GMD-1830-45.pdf","Abrir PDF")</f>
        <v>Abrir PDF</v>
      </c>
    </row>
    <row r="50" spans="1:6" ht="31.05" customHeight="1">
      <c r="A50" s="6" t="s">
        <v>902</v>
      </c>
      <c r="B50" s="2" t="s">
        <v>903</v>
      </c>
      <c r="C50" s="2" t="s">
        <v>6276</v>
      </c>
      <c r="D50" s="3">
        <v>4</v>
      </c>
      <c r="E50" s="3">
        <v>6</v>
      </c>
      <c r="F50" s="3" t="str">
        <f>HYPERLINK("https://www.boe.es/gazeta/dias/1830/04/17/pdfs/GMD-1830-46.pdf","Abrir PDF")</f>
        <v>Abrir PDF</v>
      </c>
    </row>
    <row r="51" spans="1:6" ht="31.05" customHeight="1">
      <c r="A51" s="6" t="s">
        <v>1433</v>
      </c>
      <c r="B51" s="2" t="s">
        <v>1434</v>
      </c>
      <c r="C51" s="2" t="s">
        <v>6277</v>
      </c>
      <c r="D51" s="3">
        <v>4</v>
      </c>
      <c r="E51" s="3">
        <v>12</v>
      </c>
      <c r="F51" s="3" t="str">
        <f>HYPERLINK("https://www.boe.es/gazeta/dias/1830/04/20/pdfs/GMD-1830-47.pdf","Abrir PDF")</f>
        <v>Abrir PDF</v>
      </c>
    </row>
    <row r="52" spans="1:6" ht="31.05" customHeight="1">
      <c r="A52" s="6" t="s">
        <v>2010</v>
      </c>
      <c r="B52" s="2" t="s">
        <v>2011</v>
      </c>
      <c r="C52" s="2" t="s">
        <v>6278</v>
      </c>
      <c r="D52" s="3">
        <v>4</v>
      </c>
      <c r="E52" s="3">
        <v>2</v>
      </c>
      <c r="F52" s="3" t="str">
        <f>HYPERLINK("https://www.boe.es/gazeta/dias/1830/04/22/pdfs/GMD-1830-48.pdf","Abrir PDF")</f>
        <v>Abrir PDF</v>
      </c>
    </row>
    <row r="53" spans="1:6" ht="31.05" customHeight="1">
      <c r="A53" s="6" t="s">
        <v>305</v>
      </c>
      <c r="B53" s="2" t="s">
        <v>306</v>
      </c>
      <c r="C53" s="2" t="s">
        <v>6279</v>
      </c>
      <c r="D53" s="3">
        <v>4</v>
      </c>
      <c r="E53" s="3">
        <v>26</v>
      </c>
      <c r="F53" s="3" t="str">
        <f>HYPERLINK("https://www.boe.es/gazeta/dias/1830/04/24/pdfs/GMD-1830-49.pdf","Abrir PDF")</f>
        <v>Abrir PDF</v>
      </c>
    </row>
    <row r="54" spans="1:6" ht="31.05" customHeight="1">
      <c r="A54" s="6" t="s">
        <v>361</v>
      </c>
      <c r="B54" s="2" t="s">
        <v>362</v>
      </c>
      <c r="C54" s="2" t="s">
        <v>6280</v>
      </c>
      <c r="D54" s="3">
        <v>4</v>
      </c>
      <c r="E54" s="3">
        <v>6</v>
      </c>
      <c r="F54" s="3" t="str">
        <f>HYPERLINK("https://www.boe.es/gazeta/dias/1830/04/27/pdfs/GMD-1830-50.pdf","Abrir PDF")</f>
        <v>Abrir PDF</v>
      </c>
    </row>
    <row r="55" spans="1:6" ht="31.05" customHeight="1">
      <c r="A55" s="6" t="s">
        <v>1627</v>
      </c>
      <c r="B55" s="2" t="s">
        <v>1628</v>
      </c>
      <c r="C55" s="2" t="s">
        <v>6281</v>
      </c>
      <c r="D55" s="3">
        <v>4</v>
      </c>
      <c r="E55" s="3">
        <v>9</v>
      </c>
      <c r="F55" s="3" t="str">
        <f>HYPERLINK("https://www.boe.es/gazeta/dias/1830/04/29/pdfs/GMD-1830-51.pdf","Abrir PDF")</f>
        <v>Abrir PDF</v>
      </c>
    </row>
    <row r="56" spans="1:6" ht="31.05" customHeight="1">
      <c r="A56" s="6" t="s">
        <v>1806</v>
      </c>
      <c r="B56" s="2" t="s">
        <v>1807</v>
      </c>
      <c r="C56" s="2" t="s">
        <v>6282</v>
      </c>
      <c r="D56" s="3">
        <v>4</v>
      </c>
      <c r="E56" s="3">
        <v>13</v>
      </c>
      <c r="F56" s="3" t="str">
        <f>HYPERLINK("https://www.boe.es/gazeta/dias/1830/05/01/pdfs/GMD-1830-52.pdf","Abrir PDF")</f>
        <v>Abrir PDF</v>
      </c>
    </row>
    <row r="57" spans="1:6" ht="31.05" customHeight="1">
      <c r="A57" s="6" t="s">
        <v>315</v>
      </c>
      <c r="B57" s="2" t="s">
        <v>316</v>
      </c>
      <c r="C57" s="2" t="s">
        <v>6283</v>
      </c>
      <c r="D57" s="3">
        <v>4</v>
      </c>
      <c r="E57" s="3">
        <v>10</v>
      </c>
      <c r="F57" s="3" t="str">
        <f>HYPERLINK("https://www.boe.es/gazeta/dias/1830/05/04/pdfs/GMD-1830-53.pdf","Abrir PDF")</f>
        <v>Abrir PDF</v>
      </c>
    </row>
    <row r="58" spans="1:6" ht="31.05" customHeight="1">
      <c r="A58" s="6" t="s">
        <v>524</v>
      </c>
      <c r="B58" s="2" t="s">
        <v>525</v>
      </c>
      <c r="C58" s="2" t="s">
        <v>6284</v>
      </c>
      <c r="D58" s="3">
        <v>4</v>
      </c>
      <c r="E58" s="3">
        <v>25</v>
      </c>
      <c r="F58" s="3" t="str">
        <f>HYPERLINK("https://www.boe.es/gazeta/dias/1830/05/06/pdfs/GMD-1830-54.pdf","Abrir PDF")</f>
        <v>Abrir PDF</v>
      </c>
    </row>
    <row r="59" spans="1:6" ht="31.05" customHeight="1">
      <c r="A59" s="6" t="s">
        <v>357</v>
      </c>
      <c r="B59" s="2" t="s">
        <v>358</v>
      </c>
      <c r="C59" s="2" t="s">
        <v>6285</v>
      </c>
      <c r="D59" s="3">
        <v>4</v>
      </c>
      <c r="E59" s="3">
        <v>15</v>
      </c>
      <c r="F59" s="3" t="str">
        <f>HYPERLINK("https://www.boe.es/gazeta/dias/1830/05/08/pdfs/GMD-1830-55.pdf","Abrir PDF")</f>
        <v>Abrir PDF</v>
      </c>
    </row>
    <row r="60" spans="1:6" ht="31.05" customHeight="1">
      <c r="A60" s="6" t="s">
        <v>357</v>
      </c>
      <c r="B60" s="2" t="s">
        <v>6286</v>
      </c>
      <c r="C60" s="2" t="s">
        <v>6287</v>
      </c>
      <c r="D60" s="3">
        <v>1</v>
      </c>
      <c r="E60" s="3">
        <v>0</v>
      </c>
      <c r="F60" s="3" t="str">
        <f>HYPERLINK("https://www.boe.es/gazeta/dias/1830/05/08/pdfs/GMD-1830-56E.pdf","Abrir PDF")</f>
        <v>Abrir PDF</v>
      </c>
    </row>
    <row r="61" spans="1:6" ht="31.05" customHeight="1">
      <c r="A61" s="6" t="s">
        <v>1053</v>
      </c>
      <c r="B61" s="2" t="s">
        <v>1054</v>
      </c>
      <c r="C61" s="2" t="s">
        <v>6288</v>
      </c>
      <c r="D61" s="3">
        <v>4</v>
      </c>
      <c r="E61" s="3">
        <v>17</v>
      </c>
      <c r="F61" s="3" t="str">
        <f>HYPERLINK("https://www.boe.es/gazeta/dias/1830/05/11/pdfs/GMD-1830-57.pdf","Abrir PDF")</f>
        <v>Abrir PDF</v>
      </c>
    </row>
    <row r="62" spans="1:6" ht="31.05" customHeight="1">
      <c r="A62" s="6" t="s">
        <v>822</v>
      </c>
      <c r="B62" s="2" t="s">
        <v>823</v>
      </c>
      <c r="C62" s="2" t="s">
        <v>6289</v>
      </c>
      <c r="D62" s="3">
        <v>4</v>
      </c>
      <c r="E62" s="3">
        <v>11</v>
      </c>
      <c r="F62" s="3" t="str">
        <f>HYPERLINK("https://www.boe.es/gazeta/dias/1830/05/13/pdfs/GMD-1830-58.pdf","Abrir PDF")</f>
        <v>Abrir PDF</v>
      </c>
    </row>
    <row r="63" spans="1:6" ht="31.05" customHeight="1">
      <c r="A63" s="6" t="s">
        <v>879</v>
      </c>
      <c r="B63" s="2" t="s">
        <v>880</v>
      </c>
      <c r="C63" s="2" t="s">
        <v>6290</v>
      </c>
      <c r="D63" s="3">
        <v>4</v>
      </c>
      <c r="E63" s="3">
        <v>9</v>
      </c>
      <c r="F63" s="3" t="str">
        <f>HYPERLINK("https://www.boe.es/gazeta/dias/1830/05/15/pdfs/GMD-1830-59.pdf","Abrir PDF")</f>
        <v>Abrir PDF</v>
      </c>
    </row>
    <row r="64" spans="1:6" ht="31.05" customHeight="1">
      <c r="A64" s="6" t="s">
        <v>815</v>
      </c>
      <c r="B64" s="2" t="s">
        <v>816</v>
      </c>
      <c r="C64" s="2" t="s">
        <v>6291</v>
      </c>
      <c r="D64" s="3">
        <v>4</v>
      </c>
      <c r="E64" s="3">
        <v>8</v>
      </c>
      <c r="F64" s="3" t="str">
        <f>HYPERLINK("https://www.boe.es/gazeta/dias/1830/05/18/pdfs/GMD-1830-60.pdf","Abrir PDF")</f>
        <v>Abrir PDF</v>
      </c>
    </row>
    <row r="65" spans="1:6" ht="31.05" customHeight="1">
      <c r="A65" s="6" t="s">
        <v>1242</v>
      </c>
      <c r="B65" s="2" t="s">
        <v>1243</v>
      </c>
      <c r="C65" s="2" t="s">
        <v>6292</v>
      </c>
      <c r="D65" s="3">
        <v>4</v>
      </c>
      <c r="E65" s="3">
        <v>14</v>
      </c>
      <c r="F65" s="3" t="str">
        <f>HYPERLINK("https://www.boe.es/gazeta/dias/1830/05/20/pdfs/GMD-1830-61.pdf","Abrir PDF")</f>
        <v>Abrir PDF</v>
      </c>
    </row>
    <row r="66" spans="1:6" ht="31.05" customHeight="1">
      <c r="A66" s="6" t="s">
        <v>1944</v>
      </c>
      <c r="B66" s="2" t="s">
        <v>1945</v>
      </c>
      <c r="C66" s="2" t="s">
        <v>6293</v>
      </c>
      <c r="D66" s="3">
        <v>4</v>
      </c>
      <c r="E66" s="3">
        <v>9</v>
      </c>
      <c r="F66" s="3" t="str">
        <f>HYPERLINK("https://www.boe.es/gazeta/dias/1830/05/22/pdfs/GMD-1830-62.pdf","Abrir PDF")</f>
        <v>Abrir PDF</v>
      </c>
    </row>
    <row r="67" spans="1:6" ht="31.05" customHeight="1">
      <c r="A67" s="6" t="s">
        <v>1796</v>
      </c>
      <c r="B67" s="2" t="s">
        <v>1797</v>
      </c>
      <c r="C67" s="2" t="s">
        <v>6294</v>
      </c>
      <c r="D67" s="3">
        <v>4</v>
      </c>
      <c r="E67" s="3">
        <v>11</v>
      </c>
      <c r="F67" s="3" t="str">
        <f>HYPERLINK("https://www.boe.es/gazeta/dias/1830/05/25/pdfs/GMD-1830-63.pdf","Abrir PDF")</f>
        <v>Abrir PDF</v>
      </c>
    </row>
    <row r="68" spans="1:6" ht="31.05" customHeight="1">
      <c r="A68" s="6" t="s">
        <v>421</v>
      </c>
      <c r="B68" s="2" t="s">
        <v>422</v>
      </c>
      <c r="C68" s="2" t="s">
        <v>6295</v>
      </c>
      <c r="D68" s="3">
        <v>4</v>
      </c>
      <c r="E68" s="3">
        <v>14</v>
      </c>
      <c r="F68" s="3" t="str">
        <f>HYPERLINK("https://www.boe.es/gazeta/dias/1830/05/27/pdfs/GMD-1830-64.pdf","Abrir PDF")</f>
        <v>Abrir PDF</v>
      </c>
    </row>
    <row r="69" spans="1:6" ht="31.05" customHeight="1">
      <c r="A69" s="6" t="s">
        <v>898</v>
      </c>
      <c r="B69" s="2" t="s">
        <v>899</v>
      </c>
      <c r="C69" s="2" t="s">
        <v>6296</v>
      </c>
      <c r="D69" s="3">
        <v>4</v>
      </c>
      <c r="E69" s="3">
        <v>9</v>
      </c>
      <c r="F69" s="3" t="str">
        <f>HYPERLINK("https://www.boe.es/gazeta/dias/1830/05/29/pdfs/GMD-1830-65.pdf","Abrir PDF")</f>
        <v>Abrir PDF</v>
      </c>
    </row>
    <row r="70" spans="1:6" ht="31.05" customHeight="1">
      <c r="A70" s="6" t="s">
        <v>1021</v>
      </c>
      <c r="B70" s="2" t="s">
        <v>1022</v>
      </c>
      <c r="C70" s="2" t="s">
        <v>6297</v>
      </c>
      <c r="D70" s="3">
        <v>4</v>
      </c>
      <c r="E70" s="3">
        <v>6</v>
      </c>
      <c r="F70" s="3" t="str">
        <f>HYPERLINK("https://www.boe.es/gazeta/dias/1830/06/01/pdfs/GMD-1830-66.pdf","Abrir PDF")</f>
        <v>Abrir PDF</v>
      </c>
    </row>
    <row r="71" spans="1:6" ht="31.05" customHeight="1">
      <c r="A71" s="6" t="s">
        <v>931</v>
      </c>
      <c r="B71" s="2" t="s">
        <v>932</v>
      </c>
      <c r="C71" s="2" t="s">
        <v>6298</v>
      </c>
      <c r="D71" s="3">
        <v>4</v>
      </c>
      <c r="E71" s="3">
        <v>10</v>
      </c>
      <c r="F71" s="3" t="str">
        <f>HYPERLINK("https://www.boe.es/gazeta/dias/1830/06/03/pdfs/GMD-1830-67.pdf","Abrir PDF")</f>
        <v>Abrir PDF</v>
      </c>
    </row>
    <row r="72" spans="1:6" ht="31.05" customHeight="1">
      <c r="A72" s="6" t="s">
        <v>276</v>
      </c>
      <c r="B72" s="2" t="s">
        <v>277</v>
      </c>
      <c r="C72" s="2" t="s">
        <v>6299</v>
      </c>
      <c r="D72" s="3">
        <v>4</v>
      </c>
      <c r="E72" s="3">
        <v>10</v>
      </c>
      <c r="F72" s="3" t="str">
        <f>HYPERLINK("https://www.boe.es/gazeta/dias/1830/06/05/pdfs/GMD-1830-68.pdf","Abrir PDF")</f>
        <v>Abrir PDF</v>
      </c>
    </row>
    <row r="73" spans="1:6" ht="31.05" customHeight="1">
      <c r="A73" s="6" t="s">
        <v>333</v>
      </c>
      <c r="B73" s="2" t="s">
        <v>334</v>
      </c>
      <c r="C73" s="2" t="s">
        <v>6300</v>
      </c>
      <c r="D73" s="3">
        <v>4</v>
      </c>
      <c r="E73" s="3">
        <v>20</v>
      </c>
      <c r="F73" s="3" t="str">
        <f>HYPERLINK("https://www.boe.es/gazeta/dias/1830/06/08/pdfs/GMD-1830-69.pdf","Abrir PDF")</f>
        <v>Abrir PDF</v>
      </c>
    </row>
    <row r="74" spans="1:6" ht="31.05" customHeight="1">
      <c r="A74" s="6" t="s">
        <v>687</v>
      </c>
      <c r="B74" s="2" t="s">
        <v>688</v>
      </c>
      <c r="C74" s="2" t="s">
        <v>6301</v>
      </c>
      <c r="D74" s="3">
        <v>4</v>
      </c>
      <c r="E74" s="3">
        <v>33</v>
      </c>
      <c r="F74" s="3" t="str">
        <f>HYPERLINK("https://www.boe.es/gazeta/dias/1830/06/10/pdfs/GMD-1830-70.pdf","Abrir PDF")</f>
        <v>Abrir PDF</v>
      </c>
    </row>
    <row r="75" spans="1:6" ht="31.05" customHeight="1">
      <c r="A75" s="6" t="s">
        <v>383</v>
      </c>
      <c r="B75" s="2" t="s">
        <v>384</v>
      </c>
      <c r="C75" s="2" t="s">
        <v>6302</v>
      </c>
      <c r="D75" s="3">
        <v>4</v>
      </c>
      <c r="E75" s="3">
        <v>18</v>
      </c>
      <c r="F75" s="3" t="str">
        <f>HYPERLINK("https://www.boe.es/gazeta/dias/1830/06/12/pdfs/GMD-1830-71.pdf","Abrir PDF")</f>
        <v>Abrir PDF</v>
      </c>
    </row>
    <row r="76" spans="1:6" ht="31.05" customHeight="1">
      <c r="A76" s="6" t="s">
        <v>92</v>
      </c>
      <c r="B76" s="2" t="s">
        <v>93</v>
      </c>
      <c r="C76" s="2" t="s">
        <v>6303</v>
      </c>
      <c r="D76" s="3">
        <v>4</v>
      </c>
      <c r="E76" s="3">
        <v>15</v>
      </c>
      <c r="F76" s="3" t="str">
        <f>HYPERLINK("https://www.boe.es/gazeta/dias/1830/06/15/pdfs/GMD-1830-72.pdf","Abrir PDF")</f>
        <v>Abrir PDF</v>
      </c>
    </row>
    <row r="77" spans="1:6" ht="31.05" customHeight="1">
      <c r="A77" s="6" t="s">
        <v>38</v>
      </c>
      <c r="B77" s="2" t="s">
        <v>39</v>
      </c>
      <c r="C77" s="2" t="s">
        <v>6304</v>
      </c>
      <c r="D77" s="3">
        <v>4</v>
      </c>
      <c r="E77" s="3">
        <v>13</v>
      </c>
      <c r="F77" s="3" t="str">
        <f>HYPERLINK("https://www.boe.es/gazeta/dias/1830/06/17/pdfs/GMD-1830-73.pdf","Abrir PDF")</f>
        <v>Abrir PDF</v>
      </c>
    </row>
    <row r="78" spans="1:6" ht="31.05" customHeight="1">
      <c r="A78" s="6" t="s">
        <v>56</v>
      </c>
      <c r="B78" s="2" t="s">
        <v>57</v>
      </c>
      <c r="C78" s="2" t="s">
        <v>6305</v>
      </c>
      <c r="D78" s="3">
        <v>4</v>
      </c>
      <c r="E78" s="3">
        <v>31</v>
      </c>
      <c r="F78" s="3" t="str">
        <f>HYPERLINK("https://www.boe.es/gazeta/dias/1830/06/19/pdfs/GMD-1830-74.pdf","Abrir PDF")</f>
        <v>Abrir PDF</v>
      </c>
    </row>
    <row r="79" spans="1:6" ht="31.05" customHeight="1">
      <c r="A79" s="6" t="s">
        <v>97</v>
      </c>
      <c r="B79" s="2" t="s">
        <v>98</v>
      </c>
      <c r="C79" s="2" t="s">
        <v>6306</v>
      </c>
      <c r="D79" s="3">
        <v>4</v>
      </c>
      <c r="E79" s="3">
        <v>18</v>
      </c>
      <c r="F79" s="3" t="str">
        <f>HYPERLINK("https://www.boe.es/gazeta/dias/1830/06/22/pdfs/GMD-1830-75.pdf","Abrir PDF")</f>
        <v>Abrir PDF</v>
      </c>
    </row>
    <row r="80" spans="1:6" ht="31.05" customHeight="1">
      <c r="A80" s="6" t="s">
        <v>431</v>
      </c>
      <c r="B80" s="2" t="s">
        <v>432</v>
      </c>
      <c r="C80" s="2" t="s">
        <v>6307</v>
      </c>
      <c r="D80" s="3">
        <v>4</v>
      </c>
      <c r="E80" s="3">
        <v>25</v>
      </c>
      <c r="F80" s="3" t="str">
        <f>HYPERLINK("https://www.boe.es/gazeta/dias/1830/06/24/pdfs/GMD-1830-76.pdf","Abrir PDF")</f>
        <v>Abrir PDF</v>
      </c>
    </row>
    <row r="81" spans="1:6" ht="31.05" customHeight="1">
      <c r="A81" s="6" t="s">
        <v>281</v>
      </c>
      <c r="B81" s="2" t="s">
        <v>282</v>
      </c>
      <c r="C81" s="2" t="s">
        <v>6308</v>
      </c>
      <c r="D81" s="3">
        <v>4</v>
      </c>
      <c r="E81" s="3">
        <v>17</v>
      </c>
      <c r="F81" s="3" t="str">
        <f>HYPERLINK("https://www.boe.es/gazeta/dias/1830/06/26/pdfs/GMD-1830-77.pdf","Abrir PDF")</f>
        <v>Abrir PDF</v>
      </c>
    </row>
    <row r="82" spans="1:6" ht="31.05" customHeight="1">
      <c r="A82" s="6" t="s">
        <v>100</v>
      </c>
      <c r="B82" s="2" t="s">
        <v>101</v>
      </c>
      <c r="C82" s="2" t="s">
        <v>6309</v>
      </c>
      <c r="D82" s="3">
        <v>4</v>
      </c>
      <c r="E82" s="3">
        <v>12</v>
      </c>
      <c r="F82" s="3" t="str">
        <f>HYPERLINK("https://www.boe.es/gazeta/dias/1830/06/29/pdfs/GMD-1830-78.pdf","Abrir PDF")</f>
        <v>Abrir PDF</v>
      </c>
    </row>
    <row r="83" spans="1:6" ht="31.05" customHeight="1">
      <c r="A83" s="6" t="s">
        <v>103</v>
      </c>
      <c r="B83" s="2" t="s">
        <v>104</v>
      </c>
      <c r="C83" s="2" t="s">
        <v>6310</v>
      </c>
      <c r="D83" s="3">
        <v>4</v>
      </c>
      <c r="E83" s="3">
        <v>12</v>
      </c>
      <c r="F83" s="3" t="str">
        <f>HYPERLINK("https://www.boe.es/gazeta/dias/1830/07/01/pdfs/GMD-1830-79.pdf","Abrir PDF")</f>
        <v>Abrir PDF</v>
      </c>
    </row>
    <row r="84" spans="1:6" ht="31.05" customHeight="1">
      <c r="A84" s="6" t="s">
        <v>263</v>
      </c>
      <c r="B84" s="2" t="s">
        <v>264</v>
      </c>
      <c r="C84" s="2" t="s">
        <v>6311</v>
      </c>
      <c r="D84" s="3">
        <v>4</v>
      </c>
      <c r="E84" s="3">
        <v>25</v>
      </c>
      <c r="F84" s="3" t="str">
        <f>HYPERLINK("https://www.boe.es/gazeta/dias/1830/07/03/pdfs/GMD-1830-80.pdf","Abrir PDF")</f>
        <v>Abrir PDF</v>
      </c>
    </row>
    <row r="85" spans="1:6" ht="31.05" customHeight="1">
      <c r="A85" s="6" t="s">
        <v>289</v>
      </c>
      <c r="B85" s="2" t="s">
        <v>290</v>
      </c>
      <c r="C85" s="2" t="s">
        <v>6312</v>
      </c>
      <c r="D85" s="3">
        <v>4</v>
      </c>
      <c r="E85" s="3">
        <v>11</v>
      </c>
      <c r="F85" s="3" t="str">
        <f>HYPERLINK("https://www.boe.es/gazeta/dias/1830/07/06/pdfs/GMD-1830-81.pdf","Abrir PDF")</f>
        <v>Abrir PDF</v>
      </c>
    </row>
    <row r="86" spans="1:6" ht="31.05" customHeight="1">
      <c r="A86" s="6" t="s">
        <v>1476</v>
      </c>
      <c r="B86" s="2" t="s">
        <v>1477</v>
      </c>
      <c r="C86" s="2" t="s">
        <v>6313</v>
      </c>
      <c r="D86" s="3">
        <v>4</v>
      </c>
      <c r="E86" s="3">
        <v>8</v>
      </c>
      <c r="F86" s="3" t="str">
        <f>HYPERLINK("https://www.boe.es/gazeta/dias/1830/07/08/pdfs/GMD-1830-82.pdf","Abrir PDF")</f>
        <v>Abrir PDF</v>
      </c>
    </row>
    <row r="87" spans="1:6" ht="31.05" customHeight="1">
      <c r="A87" s="6" t="s">
        <v>570</v>
      </c>
      <c r="B87" s="2" t="s">
        <v>571</v>
      </c>
      <c r="C87" s="2" t="s">
        <v>6314</v>
      </c>
      <c r="D87" s="3">
        <v>4</v>
      </c>
      <c r="E87" s="3">
        <v>7</v>
      </c>
      <c r="F87" s="3" t="str">
        <f>HYPERLINK("https://www.boe.es/gazeta/dias/1830/07/10/pdfs/GMD-1830-83.pdf","Abrir PDF")</f>
        <v>Abrir PDF</v>
      </c>
    </row>
    <row r="88" spans="1:6" ht="31.05" customHeight="1">
      <c r="A88" s="6" t="s">
        <v>528</v>
      </c>
      <c r="B88" s="2" t="s">
        <v>529</v>
      </c>
      <c r="C88" s="2" t="s">
        <v>6315</v>
      </c>
      <c r="D88" s="3">
        <v>4</v>
      </c>
      <c r="E88" s="3">
        <v>9</v>
      </c>
      <c r="F88" s="3" t="str">
        <f>HYPERLINK("https://www.boe.es/gazeta/dias/1830/07/13/pdfs/GMD-1830-84.pdf","Abrir PDF")</f>
        <v>Abrir PDF</v>
      </c>
    </row>
    <row r="89" spans="1:6" ht="31.05" customHeight="1">
      <c r="A89" s="6" t="s">
        <v>403</v>
      </c>
      <c r="B89" s="2" t="s">
        <v>404</v>
      </c>
      <c r="C89" s="2" t="s">
        <v>6316</v>
      </c>
      <c r="D89" s="3">
        <v>4</v>
      </c>
      <c r="E89" s="3">
        <v>11</v>
      </c>
      <c r="F89" s="3" t="str">
        <f>HYPERLINK("https://www.boe.es/gazeta/dias/1830/07/15/pdfs/GMD-1830-85.pdf","Abrir PDF")</f>
        <v>Abrir PDF</v>
      </c>
    </row>
    <row r="90" spans="1:6" ht="31.05" customHeight="1">
      <c r="A90" s="6" t="s">
        <v>632</v>
      </c>
      <c r="B90" s="2" t="s">
        <v>633</v>
      </c>
      <c r="C90" s="2" t="s">
        <v>6317</v>
      </c>
      <c r="D90" s="3">
        <v>4</v>
      </c>
      <c r="E90" s="3">
        <v>7</v>
      </c>
      <c r="F90" s="3" t="str">
        <f>HYPERLINK("https://www.boe.es/gazeta/dias/1830/07/17/pdfs/GMD-1830-86.pdf","Abrir PDF")</f>
        <v>Abrir PDF</v>
      </c>
    </row>
    <row r="91" spans="1:6" ht="31.05" customHeight="1">
      <c r="A91" s="6" t="s">
        <v>343</v>
      </c>
      <c r="B91" s="2" t="s">
        <v>344</v>
      </c>
      <c r="C91" s="2" t="s">
        <v>6318</v>
      </c>
      <c r="D91" s="3">
        <v>4</v>
      </c>
      <c r="E91" s="3">
        <v>12</v>
      </c>
      <c r="F91" s="3" t="str">
        <f>HYPERLINK("https://www.boe.es/gazeta/dias/1830/07/20/pdfs/GMD-1830-87.pdf","Abrir PDF")</f>
        <v>Abrir PDF</v>
      </c>
    </row>
    <row r="92" spans="1:6" ht="31.05" customHeight="1">
      <c r="A92" s="6" t="s">
        <v>153</v>
      </c>
      <c r="B92" s="2" t="s">
        <v>154</v>
      </c>
      <c r="C92" s="2" t="s">
        <v>6319</v>
      </c>
      <c r="D92" s="3">
        <v>4</v>
      </c>
      <c r="E92" s="3">
        <v>10</v>
      </c>
      <c r="F92" s="3" t="str">
        <f>HYPERLINK("https://www.boe.es/gazeta/dias/1830/07/22/pdfs/GMD-1830-88.pdf","Abrir PDF")</f>
        <v>Abrir PDF</v>
      </c>
    </row>
    <row r="93" spans="1:6" ht="31.05" customHeight="1">
      <c r="A93" s="6" t="s">
        <v>2457</v>
      </c>
      <c r="B93" s="2" t="s">
        <v>2458</v>
      </c>
      <c r="C93" s="2" t="s">
        <v>6320</v>
      </c>
      <c r="D93" s="3">
        <v>4</v>
      </c>
      <c r="E93" s="3">
        <v>8</v>
      </c>
      <c r="F93" s="3" t="str">
        <f>HYPERLINK("https://www.boe.es/gazeta/dias/1830/07/24/pdfs/GMD-1830-89.pdf","Abrir PDF")</f>
        <v>Abrir PDF</v>
      </c>
    </row>
    <row r="94" spans="1:6" ht="31.05" customHeight="1">
      <c r="A94" s="6" t="s">
        <v>50</v>
      </c>
      <c r="B94" s="2" t="s">
        <v>51</v>
      </c>
      <c r="C94" s="2" t="s">
        <v>6321</v>
      </c>
      <c r="D94" s="3">
        <v>4</v>
      </c>
      <c r="E94" s="3">
        <v>18</v>
      </c>
      <c r="F94" s="3" t="str">
        <f>HYPERLINK("https://www.boe.es/gazeta/dias/1830/07/27/pdfs/GMD-1830-90.pdf","Abrir PDF")</f>
        <v>Abrir PDF</v>
      </c>
    </row>
    <row r="95" spans="1:6" ht="31.05" customHeight="1">
      <c r="A95" s="6" t="s">
        <v>196</v>
      </c>
      <c r="B95" s="2" t="s">
        <v>197</v>
      </c>
      <c r="C95" s="2" t="s">
        <v>6322</v>
      </c>
      <c r="D95" s="3">
        <v>4</v>
      </c>
      <c r="E95" s="3">
        <v>7</v>
      </c>
      <c r="F95" s="3" t="str">
        <f>HYPERLINK("https://www.boe.es/gazeta/dias/1830/07/29/pdfs/GMD-1830-91.pdf","Abrir PDF")</f>
        <v>Abrir PDF</v>
      </c>
    </row>
    <row r="96" spans="1:6" ht="31.05" customHeight="1">
      <c r="A96" s="6" t="s">
        <v>1149</v>
      </c>
      <c r="B96" s="2" t="s">
        <v>1150</v>
      </c>
      <c r="C96" s="2" t="s">
        <v>6323</v>
      </c>
      <c r="D96" s="3">
        <v>4</v>
      </c>
      <c r="E96" s="3">
        <v>12</v>
      </c>
      <c r="F96" s="3" t="str">
        <f>HYPERLINK("https://www.boe.es/gazeta/dias/1830/07/31/pdfs/GMD-1830-92.pdf","Abrir PDF")</f>
        <v>Abrir PDF</v>
      </c>
    </row>
    <row r="97" spans="1:6" ht="31.05" customHeight="1">
      <c r="A97" s="6" t="s">
        <v>460</v>
      </c>
      <c r="B97" s="2" t="s">
        <v>461</v>
      </c>
      <c r="C97" s="2" t="s">
        <v>6324</v>
      </c>
      <c r="D97" s="3">
        <v>4</v>
      </c>
      <c r="E97" s="3">
        <v>10</v>
      </c>
      <c r="F97" s="3" t="str">
        <f>HYPERLINK("https://www.boe.es/gazeta/dias/1830/08/03/pdfs/GMD-1830-93.pdf","Abrir PDF")</f>
        <v>Abrir PDF</v>
      </c>
    </row>
    <row r="98" spans="1:6" ht="31.05" customHeight="1">
      <c r="A98" s="6" t="s">
        <v>474</v>
      </c>
      <c r="B98" s="2" t="s">
        <v>475</v>
      </c>
      <c r="C98" s="2" t="s">
        <v>6325</v>
      </c>
      <c r="D98" s="3">
        <v>4</v>
      </c>
      <c r="E98" s="3">
        <v>10</v>
      </c>
      <c r="F98" s="3" t="str">
        <f>HYPERLINK("https://www.boe.es/gazeta/dias/1830/08/05/pdfs/GMD-1830-94.pdf","Abrir PDF")</f>
        <v>Abrir PDF</v>
      </c>
    </row>
    <row r="99" spans="1:6" ht="31.05" customHeight="1">
      <c r="A99" s="6" t="s">
        <v>256</v>
      </c>
      <c r="B99" s="2" t="s">
        <v>257</v>
      </c>
      <c r="C99" s="2" t="s">
        <v>6326</v>
      </c>
      <c r="D99" s="3">
        <v>4</v>
      </c>
      <c r="E99" s="3">
        <v>18</v>
      </c>
      <c r="F99" s="3" t="str">
        <f>HYPERLINK("https://www.boe.es/gazeta/dias/1830/08/07/pdfs/GMD-1830-95.pdf","Abrir PDF")</f>
        <v>Abrir PDF</v>
      </c>
    </row>
    <row r="100" spans="1:6" ht="31.05" customHeight="1">
      <c r="A100" s="6" t="s">
        <v>1614</v>
      </c>
      <c r="B100" s="2" t="s">
        <v>1615</v>
      </c>
      <c r="C100" s="2" t="s">
        <v>6327</v>
      </c>
      <c r="D100" s="3">
        <v>4</v>
      </c>
      <c r="E100" s="3">
        <v>18</v>
      </c>
      <c r="F100" s="3" t="str">
        <f>HYPERLINK("https://www.boe.es/gazeta/dias/1830/08/10/pdfs/GMD-1830-96.pdf","Abrir PDF")</f>
        <v>Abrir PDF</v>
      </c>
    </row>
    <row r="101" spans="1:6" ht="31.05" customHeight="1">
      <c r="A101" s="6" t="s">
        <v>219</v>
      </c>
      <c r="B101" s="2" t="s">
        <v>220</v>
      </c>
      <c r="C101" s="2" t="s">
        <v>6328</v>
      </c>
      <c r="D101" s="3">
        <v>4</v>
      </c>
      <c r="E101" s="3">
        <v>13</v>
      </c>
      <c r="F101" s="3" t="str">
        <f>HYPERLINK("https://www.boe.es/gazeta/dias/1830/08/12/pdfs/GMD-1830-97.pdf","Abrir PDF")</f>
        <v>Abrir PDF</v>
      </c>
    </row>
    <row r="102" spans="1:6" ht="31.05" customHeight="1">
      <c r="A102" s="6" t="s">
        <v>1062</v>
      </c>
      <c r="B102" s="2" t="s">
        <v>1063</v>
      </c>
      <c r="C102" s="2" t="s">
        <v>6329</v>
      </c>
      <c r="D102" s="3">
        <v>8</v>
      </c>
      <c r="E102" s="3">
        <v>13</v>
      </c>
      <c r="F102" s="3" t="str">
        <f>HYPERLINK("https://www.boe.es/gazeta/dias/1830/08/14/pdfs/GMD-1830-98.pdf","Abrir PDF")</f>
        <v>Abrir PDF</v>
      </c>
    </row>
    <row r="103" spans="1:6" ht="31.05" customHeight="1">
      <c r="A103" s="6" t="s">
        <v>680</v>
      </c>
      <c r="B103" s="2" t="s">
        <v>681</v>
      </c>
      <c r="C103" s="2" t="s">
        <v>6330</v>
      </c>
      <c r="D103" s="3">
        <v>4</v>
      </c>
      <c r="E103" s="3">
        <v>15</v>
      </c>
      <c r="F103" s="3" t="str">
        <f>HYPERLINK("https://www.boe.es/gazeta/dias/1830/08/17/pdfs/GMD-1830-99.pdf","Abrir PDF")</f>
        <v>Abrir PDF</v>
      </c>
    </row>
    <row r="104" spans="1:6" ht="31.05" customHeight="1">
      <c r="A104" s="6" t="s">
        <v>1044</v>
      </c>
      <c r="B104" s="2" t="s">
        <v>1045</v>
      </c>
      <c r="C104" s="2" t="s">
        <v>6331</v>
      </c>
      <c r="D104" s="3">
        <v>4</v>
      </c>
      <c r="E104" s="3">
        <v>9</v>
      </c>
      <c r="F104" s="3" t="str">
        <f>HYPERLINK("https://www.boe.es/gazeta/dias/1830/08/19/pdfs/GMD-1830-100.pdf","Abrir PDF")</f>
        <v>Abrir PDF</v>
      </c>
    </row>
    <row r="105" spans="1:6" ht="31.05" customHeight="1">
      <c r="A105" s="6" t="s">
        <v>1319</v>
      </c>
      <c r="B105" s="2" t="s">
        <v>1320</v>
      </c>
      <c r="C105" s="2" t="s">
        <v>6332</v>
      </c>
      <c r="D105" s="3">
        <v>4</v>
      </c>
      <c r="E105" s="3">
        <v>17</v>
      </c>
      <c r="F105" s="3" t="str">
        <f>HYPERLINK("https://www.boe.es/gazeta/dias/1830/08/21/pdfs/GMD-1830-101.pdf","Abrir PDF")</f>
        <v>Abrir PDF</v>
      </c>
    </row>
    <row r="106" spans="1:6" ht="31.05" customHeight="1">
      <c r="A106" s="6" t="s">
        <v>716</v>
      </c>
      <c r="B106" s="2" t="s">
        <v>717</v>
      </c>
      <c r="C106" s="2" t="s">
        <v>6333</v>
      </c>
      <c r="D106" s="3">
        <v>4</v>
      </c>
      <c r="E106" s="3">
        <v>14</v>
      </c>
      <c r="F106" s="3" t="str">
        <f>HYPERLINK("https://www.boe.es/gazeta/dias/1830/08/24/pdfs/GMD-1830-102.pdf","Abrir PDF")</f>
        <v>Abrir PDF</v>
      </c>
    </row>
    <row r="107" spans="1:6" ht="31.05" customHeight="1">
      <c r="A107" s="6" t="s">
        <v>364</v>
      </c>
      <c r="B107" s="2" t="s">
        <v>365</v>
      </c>
      <c r="C107" s="2" t="s">
        <v>6334</v>
      </c>
      <c r="D107" s="3">
        <v>4</v>
      </c>
      <c r="E107" s="3">
        <v>18</v>
      </c>
      <c r="F107" s="3" t="str">
        <f>HYPERLINK("https://www.boe.es/gazeta/dias/1830/08/26/pdfs/GMD-1830-103.pdf","Abrir PDF")</f>
        <v>Abrir PDF</v>
      </c>
    </row>
    <row r="108" spans="1:6" ht="31.05" customHeight="1">
      <c r="A108" s="6" t="s">
        <v>637</v>
      </c>
      <c r="B108" s="2" t="s">
        <v>638</v>
      </c>
      <c r="C108" s="2" t="s">
        <v>6335</v>
      </c>
      <c r="D108" s="3">
        <v>4</v>
      </c>
      <c r="E108" s="3">
        <v>35</v>
      </c>
      <c r="F108" s="3" t="str">
        <f>HYPERLINK("https://www.boe.es/gazeta/dias/1830/08/28/pdfs/GMD-1830-104.pdf","Abrir PDF")</f>
        <v>Abrir PDF</v>
      </c>
    </row>
    <row r="109" spans="1:6" ht="31.05" customHeight="1">
      <c r="A109" s="6" t="s">
        <v>1363</v>
      </c>
      <c r="B109" s="2" t="s">
        <v>1364</v>
      </c>
      <c r="C109" s="2" t="s">
        <v>6336</v>
      </c>
      <c r="D109" s="3">
        <v>4</v>
      </c>
      <c r="E109" s="3">
        <v>13</v>
      </c>
      <c r="F109" s="3" t="str">
        <f>HYPERLINK("https://www.boe.es/gazeta/dias/1830/08/31/pdfs/GMD-1830-105.pdf","Abrir PDF")</f>
        <v>Abrir PDF</v>
      </c>
    </row>
    <row r="110" spans="1:6" ht="31.05" customHeight="1">
      <c r="A110" s="6" t="s">
        <v>367</v>
      </c>
      <c r="B110" s="2" t="s">
        <v>368</v>
      </c>
      <c r="C110" s="2" t="s">
        <v>6337</v>
      </c>
      <c r="D110" s="3">
        <v>4</v>
      </c>
      <c r="E110" s="3">
        <v>24</v>
      </c>
      <c r="F110" s="3" t="str">
        <f>HYPERLINK("https://www.boe.es/gazeta/dias/1830/09/02/pdfs/GMD-1830-106.pdf","Abrir PDF")</f>
        <v>Abrir PDF</v>
      </c>
    </row>
    <row r="111" spans="1:6" ht="31.05" customHeight="1">
      <c r="A111" s="6" t="s">
        <v>161</v>
      </c>
      <c r="B111" s="2" t="s">
        <v>162</v>
      </c>
      <c r="C111" s="2" t="s">
        <v>6338</v>
      </c>
      <c r="D111" s="3">
        <v>4</v>
      </c>
      <c r="E111" s="3">
        <v>42</v>
      </c>
      <c r="F111" s="3" t="str">
        <f>HYPERLINK("https://www.boe.es/gazeta/dias/1830/09/04/pdfs/GMD-1830-107.pdf","Abrir PDF")</f>
        <v>Abrir PDF</v>
      </c>
    </row>
    <row r="112" spans="1:6" ht="31.05" customHeight="1">
      <c r="A112" s="6" t="s">
        <v>566</v>
      </c>
      <c r="B112" s="2" t="s">
        <v>567</v>
      </c>
      <c r="C112" s="2" t="s">
        <v>6339</v>
      </c>
      <c r="D112" s="3">
        <v>4</v>
      </c>
      <c r="E112" s="3">
        <v>15</v>
      </c>
      <c r="F112" s="3" t="str">
        <f>HYPERLINK("https://www.boe.es/gazeta/dias/1830/09/07/pdfs/GMD-1830-108.pdf","Abrir PDF")</f>
        <v>Abrir PDF</v>
      </c>
    </row>
    <row r="113" spans="1:6" ht="31.05" customHeight="1">
      <c r="A113" s="6" t="s">
        <v>624</v>
      </c>
      <c r="B113" s="2" t="s">
        <v>625</v>
      </c>
      <c r="C113" s="2" t="s">
        <v>6340</v>
      </c>
      <c r="D113" s="3">
        <v>4</v>
      </c>
      <c r="E113" s="3">
        <v>35</v>
      </c>
      <c r="F113" s="3" t="str">
        <f>HYPERLINK("https://www.boe.es/gazeta/dias/1830/09/09/pdfs/GMD-1830-109.pdf","Abrir PDF")</f>
        <v>Abrir PDF</v>
      </c>
    </row>
    <row r="114" spans="1:6" ht="31.05" customHeight="1">
      <c r="A114" s="6" t="s">
        <v>648</v>
      </c>
      <c r="B114" s="2" t="s">
        <v>649</v>
      </c>
      <c r="C114" s="2" t="s">
        <v>6341</v>
      </c>
      <c r="D114" s="3">
        <v>4</v>
      </c>
      <c r="E114" s="3">
        <v>39</v>
      </c>
      <c r="F114" s="3" t="str">
        <f>HYPERLINK("https://www.boe.es/gazeta/dias/1830/09/11/pdfs/GMD-1830-110.pdf","Abrir PDF")</f>
        <v>Abrir PDF</v>
      </c>
    </row>
    <row r="115" spans="1:6" ht="31.05" customHeight="1">
      <c r="A115" s="6" t="s">
        <v>106</v>
      </c>
      <c r="B115" s="2" t="s">
        <v>107</v>
      </c>
      <c r="C115" s="2" t="s">
        <v>6342</v>
      </c>
      <c r="D115" s="3">
        <v>4</v>
      </c>
      <c r="E115" s="3">
        <v>13</v>
      </c>
      <c r="F115" s="3" t="str">
        <f>HYPERLINK("https://www.boe.es/gazeta/dias/1830/09/14/pdfs/GMD-1830-111.pdf","Abrir PDF")</f>
        <v>Abrir PDF</v>
      </c>
    </row>
    <row r="116" spans="1:6" ht="31.05" customHeight="1">
      <c r="A116" s="6" t="s">
        <v>201</v>
      </c>
      <c r="B116" s="2" t="s">
        <v>202</v>
      </c>
      <c r="C116" s="2" t="s">
        <v>6343</v>
      </c>
      <c r="D116" s="3">
        <v>4</v>
      </c>
      <c r="E116" s="3">
        <v>17</v>
      </c>
      <c r="F116" s="3" t="str">
        <f>HYPERLINK("https://www.boe.es/gazeta/dias/1830/09/16/pdfs/GMD-1830-112.pdf","Abrir PDF")</f>
        <v>Abrir PDF</v>
      </c>
    </row>
    <row r="117" spans="1:6" ht="31.05" customHeight="1">
      <c r="A117" s="6" t="s">
        <v>502</v>
      </c>
      <c r="B117" s="2" t="s">
        <v>503</v>
      </c>
      <c r="C117" s="2" t="s">
        <v>6344</v>
      </c>
      <c r="D117" s="3">
        <v>4</v>
      </c>
      <c r="E117" s="3">
        <v>38</v>
      </c>
      <c r="F117" s="3" t="str">
        <f>HYPERLINK("https://www.boe.es/gazeta/dias/1830/09/18/pdfs/GMD-1830-113.pdf","Abrir PDF")</f>
        <v>Abrir PDF</v>
      </c>
    </row>
    <row r="118" spans="1:6" ht="31.05" customHeight="1">
      <c r="A118" s="6" t="s">
        <v>446</v>
      </c>
      <c r="B118" s="2" t="s">
        <v>447</v>
      </c>
      <c r="C118" s="2" t="s">
        <v>6345</v>
      </c>
      <c r="D118" s="3">
        <v>4</v>
      </c>
      <c r="E118" s="3">
        <v>15</v>
      </c>
      <c r="F118" s="3" t="str">
        <f>HYPERLINK("https://www.boe.es/gazeta/dias/1830/09/21/pdfs/GMD-1830-114.pdf","Abrir PDF")</f>
        <v>Abrir PDF</v>
      </c>
    </row>
    <row r="119" spans="1:6" ht="31.05" customHeight="1">
      <c r="A119" s="6" t="s">
        <v>1069</v>
      </c>
      <c r="B119" s="2" t="s">
        <v>1070</v>
      </c>
      <c r="C119" s="2" t="s">
        <v>6346</v>
      </c>
      <c r="D119" s="3">
        <v>4</v>
      </c>
      <c r="E119" s="3">
        <v>7</v>
      </c>
      <c r="F119" s="3" t="str">
        <f>HYPERLINK("https://www.boe.es/gazeta/dias/1830/09/23/pdfs/GMD-1830-115.pdf","Abrir PDF")</f>
        <v>Abrir PDF</v>
      </c>
    </row>
    <row r="120" spans="1:6" ht="31.05" customHeight="1">
      <c r="A120" s="6" t="s">
        <v>612</v>
      </c>
      <c r="B120" s="2" t="s">
        <v>613</v>
      </c>
      <c r="C120" s="2" t="s">
        <v>6347</v>
      </c>
      <c r="D120" s="3">
        <v>4</v>
      </c>
      <c r="E120" s="3">
        <v>20</v>
      </c>
      <c r="F120" s="3" t="str">
        <f>HYPERLINK("https://www.boe.es/gazeta/dias/1830/09/25/pdfs/GMD-1830-116.pdf","Abrir PDF")</f>
        <v>Abrir PDF</v>
      </c>
    </row>
    <row r="121" spans="1:6" ht="31.05" customHeight="1">
      <c r="A121" s="6" t="s">
        <v>708</v>
      </c>
      <c r="B121" s="2" t="s">
        <v>709</v>
      </c>
      <c r="C121" s="2" t="s">
        <v>6348</v>
      </c>
      <c r="D121" s="3">
        <v>4</v>
      </c>
      <c r="E121" s="3">
        <v>14</v>
      </c>
      <c r="F121" s="3" t="str">
        <f>HYPERLINK("https://www.boe.es/gazeta/dias/1830/09/28/pdfs/GMD-1830-117.pdf","Abrir PDF")</f>
        <v>Abrir PDF</v>
      </c>
    </row>
    <row r="122" spans="1:6" ht="31.05" customHeight="1">
      <c r="A122" s="6" t="s">
        <v>580</v>
      </c>
      <c r="B122" s="2" t="s">
        <v>581</v>
      </c>
      <c r="C122" s="2" t="s">
        <v>6349</v>
      </c>
      <c r="D122" s="3">
        <v>4</v>
      </c>
      <c r="E122" s="3">
        <v>17</v>
      </c>
      <c r="F122" s="3" t="str">
        <f>HYPERLINK("https://www.boe.es/gazeta/dias/1830/09/30/pdfs/GMD-1830-118.pdf","Abrir PDF")</f>
        <v>Abrir PDF</v>
      </c>
    </row>
    <row r="123" spans="1:6" ht="31.05" customHeight="1">
      <c r="A123" s="6" t="s">
        <v>653</v>
      </c>
      <c r="B123" s="2" t="s">
        <v>654</v>
      </c>
      <c r="C123" s="2" t="s">
        <v>6350</v>
      </c>
      <c r="D123" s="3">
        <v>4</v>
      </c>
      <c r="E123" s="3">
        <v>18</v>
      </c>
      <c r="F123" s="3" t="str">
        <f>HYPERLINK("https://www.boe.es/gazeta/dias/1830/10/02/pdfs/GMD-1830-119.pdf","Abrir PDF")</f>
        <v>Abrir PDF</v>
      </c>
    </row>
    <row r="124" spans="1:6" ht="31.05" customHeight="1">
      <c r="A124" s="6" t="s">
        <v>388</v>
      </c>
      <c r="B124" s="2" t="s">
        <v>389</v>
      </c>
      <c r="C124" s="2" t="s">
        <v>6351</v>
      </c>
      <c r="D124" s="3">
        <v>4</v>
      </c>
      <c r="E124" s="3">
        <v>12</v>
      </c>
      <c r="F124" s="3" t="str">
        <f>HYPERLINK("https://www.boe.es/gazeta/dias/1830/10/05/pdfs/GMD-1830-120.pdf","Abrir PDF")</f>
        <v>Abrir PDF</v>
      </c>
    </row>
    <row r="125" spans="1:6" ht="31.05" customHeight="1">
      <c r="A125" s="6" t="s">
        <v>339</v>
      </c>
      <c r="B125" s="2" t="s">
        <v>340</v>
      </c>
      <c r="C125" s="2" t="s">
        <v>6352</v>
      </c>
      <c r="D125" s="3">
        <v>4</v>
      </c>
      <c r="E125" s="3">
        <v>8</v>
      </c>
      <c r="F125" s="3" t="str">
        <f>HYPERLINK("https://www.boe.es/gazeta/dias/1830/10/07/pdfs/GMD-1830-121.pdf","Abrir PDF")</f>
        <v>Abrir PDF</v>
      </c>
    </row>
    <row r="126" spans="1:6" ht="31.05" customHeight="1">
      <c r="A126" s="6" t="s">
        <v>561</v>
      </c>
      <c r="B126" s="2" t="s">
        <v>562</v>
      </c>
      <c r="C126" s="2" t="s">
        <v>6353</v>
      </c>
      <c r="D126" s="3">
        <v>4</v>
      </c>
      <c r="E126" s="3">
        <v>7</v>
      </c>
      <c r="F126" s="3" t="str">
        <f>HYPERLINK("https://www.boe.es/gazeta/dias/1830/10/09/pdfs/GMD-1830-122.pdf","Abrir PDF")</f>
        <v>Abrir PDF</v>
      </c>
    </row>
    <row r="127" spans="1:6" ht="31.05" customHeight="1">
      <c r="A127" s="6" t="s">
        <v>969</v>
      </c>
      <c r="B127" s="2" t="s">
        <v>970</v>
      </c>
      <c r="C127" s="2" t="s">
        <v>6354</v>
      </c>
      <c r="D127" s="3">
        <v>4</v>
      </c>
      <c r="E127" s="3">
        <v>20</v>
      </c>
      <c r="F127" s="3" t="str">
        <f>HYPERLINK("https://www.boe.es/gazeta/dias/1830/10/12/pdfs/GMD-1830-123.pdf","Abrir PDF")</f>
        <v>Abrir PDF</v>
      </c>
    </row>
    <row r="128" spans="1:6" ht="31.05" customHeight="1">
      <c r="A128" s="6" t="s">
        <v>370</v>
      </c>
      <c r="B128" s="2" t="s">
        <v>371</v>
      </c>
      <c r="C128" s="2" t="s">
        <v>6355</v>
      </c>
      <c r="D128" s="3">
        <v>4</v>
      </c>
      <c r="E128" s="3">
        <v>20</v>
      </c>
      <c r="F128" s="3" t="str">
        <f>HYPERLINK("https://www.boe.es/gazeta/dias/1830/10/14/pdfs/GMD-1830-124.pdf","Abrir PDF")</f>
        <v>Abrir PDF</v>
      </c>
    </row>
    <row r="129" spans="1:6" ht="31.05" customHeight="1">
      <c r="A129" s="6" t="s">
        <v>69</v>
      </c>
      <c r="B129" s="2" t="s">
        <v>70</v>
      </c>
      <c r="C129" s="2" t="s">
        <v>6356</v>
      </c>
      <c r="D129" s="3">
        <v>4</v>
      </c>
      <c r="E129" s="3">
        <v>23</v>
      </c>
      <c r="F129" s="3" t="str">
        <f>HYPERLINK("https://www.boe.es/gazeta/dias/1830/10/16/pdfs/GMD-1830-125.pdf","Abrir PDF")</f>
        <v>Abrir PDF</v>
      </c>
    </row>
    <row r="130" spans="1:6" ht="31.05" customHeight="1">
      <c r="A130" s="6" t="s">
        <v>133</v>
      </c>
      <c r="B130" s="2" t="s">
        <v>134</v>
      </c>
      <c r="C130" s="2" t="s">
        <v>6357</v>
      </c>
      <c r="D130" s="3">
        <v>4</v>
      </c>
      <c r="E130" s="3">
        <v>24</v>
      </c>
      <c r="F130" s="3" t="str">
        <f>HYPERLINK("https://www.boe.es/gazeta/dias/1830/10/19/pdfs/GMD-1830-126.pdf","Abrir PDF")</f>
        <v>Abrir PDF</v>
      </c>
    </row>
    <row r="131" spans="1:6" ht="31.05" customHeight="1">
      <c r="A131" s="6" t="s">
        <v>426</v>
      </c>
      <c r="B131" s="2" t="s">
        <v>427</v>
      </c>
      <c r="C131" s="2" t="s">
        <v>6358</v>
      </c>
      <c r="D131" s="3">
        <v>4</v>
      </c>
      <c r="E131" s="3">
        <v>38</v>
      </c>
      <c r="F131" s="3" t="str">
        <f>HYPERLINK("https://www.boe.es/gazeta/dias/1830/10/21/pdfs/GMD-1830-127.pdf","Abrir PDF")</f>
        <v>Abrir PDF</v>
      </c>
    </row>
    <row r="132" spans="1:6" ht="31.05" customHeight="1">
      <c r="A132" s="6" t="s">
        <v>266</v>
      </c>
      <c r="B132" s="2" t="s">
        <v>267</v>
      </c>
      <c r="C132" s="2" t="s">
        <v>6359</v>
      </c>
      <c r="D132" s="3">
        <v>4</v>
      </c>
      <c r="E132" s="3">
        <v>12</v>
      </c>
      <c r="F132" s="3" t="str">
        <f>HYPERLINK("https://www.boe.es/gazeta/dias/1830/10/23/pdfs/GMD-1830-128.pdf","Abrir PDF")</f>
        <v>Abrir PDF</v>
      </c>
    </row>
    <row r="133" spans="1:6" ht="31.05" customHeight="1">
      <c r="A133" s="6" t="s">
        <v>989</v>
      </c>
      <c r="B133" s="2" t="s">
        <v>990</v>
      </c>
      <c r="C133" s="2" t="s">
        <v>6360</v>
      </c>
      <c r="D133" s="3">
        <v>4</v>
      </c>
      <c r="E133" s="3">
        <v>14</v>
      </c>
      <c r="F133" s="3" t="str">
        <f>HYPERLINK("https://www.boe.es/gazeta/dias/1830/10/26/pdfs/GMD-1830-129.pdf","Abrir PDF")</f>
        <v>Abrir PDF</v>
      </c>
    </row>
    <row r="134" spans="1:6" ht="31.05" customHeight="1">
      <c r="A134" s="6" t="s">
        <v>594</v>
      </c>
      <c r="B134" s="2" t="s">
        <v>595</v>
      </c>
      <c r="C134" s="2" t="s">
        <v>6361</v>
      </c>
      <c r="D134" s="3">
        <v>4</v>
      </c>
      <c r="E134" s="3">
        <v>14</v>
      </c>
      <c r="F134" s="3" t="str">
        <f>HYPERLINK("https://www.boe.es/gazeta/dias/1830/10/28/pdfs/GMD-1830-130.pdf","Abrir PDF")</f>
        <v>Abrir PDF</v>
      </c>
    </row>
    <row r="135" spans="1:6" ht="31.05" customHeight="1">
      <c r="A135" s="6" t="s">
        <v>733</v>
      </c>
      <c r="B135" s="2" t="s">
        <v>734</v>
      </c>
      <c r="C135" s="2" t="s">
        <v>6362</v>
      </c>
      <c r="D135" s="3">
        <v>4</v>
      </c>
      <c r="E135" s="3">
        <v>25</v>
      </c>
      <c r="F135" s="3" t="str">
        <f>HYPERLINK("https://www.boe.es/gazeta/dias/1830/10/30/pdfs/GMD-1830-131.pdf","Abrir PDF")</f>
        <v>Abrir PDF</v>
      </c>
    </row>
    <row r="136" spans="1:6" ht="31.05" customHeight="1">
      <c r="A136" s="6" t="s">
        <v>733</v>
      </c>
      <c r="B136" s="2" t="s">
        <v>2166</v>
      </c>
      <c r="C136" s="2" t="s">
        <v>6363</v>
      </c>
      <c r="D136" s="3">
        <v>1</v>
      </c>
      <c r="E136" s="3">
        <v>4</v>
      </c>
      <c r="F136" s="3" t="str">
        <f>HYPERLINK("https://www.boe.es/gazeta/dias/1830/10/30/pdfs/GMD-1830-132E.pdf","Abrir PDF")</f>
        <v>Abrir PDF</v>
      </c>
    </row>
    <row r="137" spans="1:6" ht="31.05" customHeight="1">
      <c r="A137" s="6" t="s">
        <v>999</v>
      </c>
      <c r="B137" s="2" t="s">
        <v>1000</v>
      </c>
      <c r="C137" s="2" t="s">
        <v>6364</v>
      </c>
      <c r="D137" s="3">
        <v>4</v>
      </c>
      <c r="E137" s="3">
        <v>12</v>
      </c>
      <c r="F137" s="3" t="str">
        <f>HYPERLINK("https://www.boe.es/gazeta/dias/1830/11/02/pdfs/GMD-1830-133.pdf","Abrir PDF")</f>
        <v>Abrir PDF</v>
      </c>
    </row>
    <row r="138" spans="1:6" ht="31.05" customHeight="1">
      <c r="A138" s="6" t="s">
        <v>1237</v>
      </c>
      <c r="B138" s="2" t="s">
        <v>1238</v>
      </c>
      <c r="C138" s="2" t="s">
        <v>6365</v>
      </c>
      <c r="D138" s="3">
        <v>4</v>
      </c>
      <c r="E138" s="3">
        <v>10</v>
      </c>
      <c r="F138" s="3" t="str">
        <f>HYPERLINK("https://www.boe.es/gazeta/dias/1830/11/04/pdfs/GMD-1830-134.pdf","Abrir PDF")</f>
        <v>Abrir PDF</v>
      </c>
    </row>
    <row r="139" spans="1:6" ht="31.05" customHeight="1">
      <c r="A139" s="6" t="s">
        <v>1293</v>
      </c>
      <c r="B139" s="2" t="s">
        <v>1294</v>
      </c>
      <c r="C139" s="2" t="s">
        <v>6366</v>
      </c>
      <c r="D139" s="3">
        <v>4</v>
      </c>
      <c r="E139" s="3">
        <v>8</v>
      </c>
      <c r="F139" s="3" t="str">
        <f>HYPERLINK("https://www.boe.es/gazeta/dias/1830/11/06/pdfs/GMD-1830-135.pdf","Abrir PDF")</f>
        <v>Abrir PDF</v>
      </c>
    </row>
    <row r="140" spans="1:6" ht="31.05" customHeight="1">
      <c r="A140" s="6" t="s">
        <v>811</v>
      </c>
      <c r="B140" s="2" t="s">
        <v>812</v>
      </c>
      <c r="C140" s="2" t="s">
        <v>6367</v>
      </c>
      <c r="D140" s="3">
        <v>4</v>
      </c>
      <c r="E140" s="3">
        <v>7</v>
      </c>
      <c r="F140" s="3" t="str">
        <f>HYPERLINK("https://www.boe.es/gazeta/dias/1830/11/09/pdfs/GMD-1830-136.pdf","Abrir PDF")</f>
        <v>Abrir PDF</v>
      </c>
    </row>
    <row r="141" spans="1:6" ht="31.05" customHeight="1">
      <c r="A141" s="6" t="s">
        <v>464</v>
      </c>
      <c r="B141" s="2" t="s">
        <v>465</v>
      </c>
      <c r="C141" s="2" t="s">
        <v>6368</v>
      </c>
      <c r="D141" s="3">
        <v>4</v>
      </c>
      <c r="E141" s="3">
        <v>10</v>
      </c>
      <c r="F141" s="3" t="str">
        <f>HYPERLINK("https://www.boe.es/gazeta/dias/1830/11/11/pdfs/GMD-1830-137.pdf","Abrir PDF")</f>
        <v>Abrir PDF</v>
      </c>
    </row>
    <row r="142" spans="1:6" ht="31.05" customHeight="1">
      <c r="A142" s="6" t="s">
        <v>491</v>
      </c>
      <c r="B142" s="2" t="s">
        <v>492</v>
      </c>
      <c r="C142" s="2" t="s">
        <v>6369</v>
      </c>
      <c r="D142" s="3">
        <v>4</v>
      </c>
      <c r="E142" s="3">
        <v>18</v>
      </c>
      <c r="F142" s="3" t="str">
        <f>HYPERLINK("https://www.boe.es/gazeta/dias/1830/11/13/pdfs/GMD-1830-138.pdf","Abrir PDF")</f>
        <v>Abrir PDF</v>
      </c>
    </row>
    <row r="143" spans="1:6" ht="31.05" customHeight="1">
      <c r="A143" s="6" t="s">
        <v>111</v>
      </c>
      <c r="B143" s="2" t="s">
        <v>112</v>
      </c>
      <c r="C143" s="2" t="s">
        <v>6370</v>
      </c>
      <c r="D143" s="3">
        <v>4</v>
      </c>
      <c r="E143" s="3">
        <v>12</v>
      </c>
      <c r="F143" s="3" t="str">
        <f>HYPERLINK("https://www.boe.es/gazeta/dias/1830/11/16/pdfs/GMD-1830-139.pdf","Abrir PDF")</f>
        <v>Abrir PDF</v>
      </c>
    </row>
    <row r="144" spans="1:6" ht="31.05" customHeight="1">
      <c r="A144" s="6" t="s">
        <v>228</v>
      </c>
      <c r="B144" s="2" t="s">
        <v>229</v>
      </c>
      <c r="C144" s="2" t="s">
        <v>6371</v>
      </c>
      <c r="D144" s="3">
        <v>4</v>
      </c>
      <c r="E144" s="3">
        <v>6</v>
      </c>
      <c r="F144" s="3" t="str">
        <f>HYPERLINK("https://www.boe.es/gazeta/dias/1830/11/18/pdfs/GMD-1830-140.pdf","Abrir PDF")</f>
        <v>Abrir PDF</v>
      </c>
    </row>
    <row r="145" spans="1:6" ht="31.05" customHeight="1">
      <c r="A145" s="6" t="s">
        <v>1119</v>
      </c>
      <c r="B145" s="2" t="s">
        <v>1120</v>
      </c>
      <c r="C145" s="2" t="s">
        <v>6372</v>
      </c>
      <c r="D145" s="3">
        <v>4</v>
      </c>
      <c r="E145" s="3">
        <v>10</v>
      </c>
      <c r="F145" s="3" t="str">
        <f>HYPERLINK("https://www.boe.es/gazeta/dias/1830/11/20/pdfs/GMD-1830-141.pdf","Abrir PDF")</f>
        <v>Abrir PDF</v>
      </c>
    </row>
    <row r="146" spans="1:6" ht="31.05" customHeight="1">
      <c r="A146" s="6" t="s">
        <v>6373</v>
      </c>
      <c r="B146" s="2" t="s">
        <v>6374</v>
      </c>
      <c r="C146" s="2" t="s">
        <v>6375</v>
      </c>
      <c r="D146" s="3">
        <v>1</v>
      </c>
      <c r="E146" s="3">
        <v>0</v>
      </c>
      <c r="F146" s="3" t="str">
        <f>HYPERLINK("https://www.boe.es/gazeta/dias/1830/11/21/pdfs/GMD-1830-142E.pdf","Abrir PDF")</f>
        <v>Abrir PDF</v>
      </c>
    </row>
    <row r="147" spans="1:6" ht="31.05" customHeight="1">
      <c r="A147" s="6" t="s">
        <v>408</v>
      </c>
      <c r="B147" s="2" t="s">
        <v>409</v>
      </c>
      <c r="C147" s="2" t="s">
        <v>6376</v>
      </c>
      <c r="D147" s="3">
        <v>4</v>
      </c>
      <c r="E147" s="3">
        <v>25</v>
      </c>
      <c r="F147" s="3" t="str">
        <f>HYPERLINK("https://www.boe.es/gazeta/dias/1830/11/23/pdfs/GMD-1830-143.pdf","Abrir PDF")</f>
        <v>Abrir PDF</v>
      </c>
    </row>
    <row r="148" spans="1:6" ht="31.05" customHeight="1">
      <c r="A148" s="6" t="s">
        <v>947</v>
      </c>
      <c r="B148" s="2" t="s">
        <v>948</v>
      </c>
      <c r="C148" s="2" t="s">
        <v>6377</v>
      </c>
      <c r="D148" s="3">
        <v>4</v>
      </c>
      <c r="E148" s="3">
        <v>8</v>
      </c>
      <c r="F148" s="3" t="str">
        <f>HYPERLINK("https://www.boe.es/gazeta/dias/1830/11/25/pdfs/GMD-1830-144.pdf","Abrir PDF")</f>
        <v>Abrir PDF</v>
      </c>
    </row>
    <row r="149" spans="1:6" ht="31.05" customHeight="1">
      <c r="A149" s="6" t="s">
        <v>272</v>
      </c>
      <c r="B149" s="2" t="s">
        <v>273</v>
      </c>
      <c r="C149" s="2" t="s">
        <v>6378</v>
      </c>
      <c r="D149" s="3">
        <v>4</v>
      </c>
      <c r="E149" s="3">
        <v>9</v>
      </c>
      <c r="F149" s="3" t="str">
        <f>HYPERLINK("https://www.boe.es/gazeta/dias/1830/11/27/pdfs/GMD-1830-145.pdf","Abrir PDF")</f>
        <v>Abrir PDF</v>
      </c>
    </row>
    <row r="150" spans="1:6" ht="31.05" customHeight="1">
      <c r="A150" s="6" t="s">
        <v>114</v>
      </c>
      <c r="B150" s="2" t="s">
        <v>115</v>
      </c>
      <c r="C150" s="2" t="s">
        <v>6379</v>
      </c>
      <c r="D150" s="3">
        <v>4</v>
      </c>
      <c r="E150" s="3">
        <v>14</v>
      </c>
      <c r="F150" s="3" t="str">
        <f>HYPERLINK("https://www.boe.es/gazeta/dias/1830/11/30/pdfs/GMD-1830-146.pdf","Abrir PDF")</f>
        <v>Abrir PDF</v>
      </c>
    </row>
    <row r="151" spans="1:6" ht="31.05" customHeight="1">
      <c r="A151" s="6" t="s">
        <v>117</v>
      </c>
      <c r="B151" s="2" t="s">
        <v>118</v>
      </c>
      <c r="C151" s="2" t="s">
        <v>6380</v>
      </c>
      <c r="D151" s="3">
        <v>4</v>
      </c>
      <c r="E151" s="3">
        <v>16</v>
      </c>
      <c r="F151" s="3" t="str">
        <f>HYPERLINK("https://www.boe.es/gazeta/dias/1830/12/02/pdfs/GMD-1830-147.pdf","Abrir PDF")</f>
        <v>Abrir PDF</v>
      </c>
    </row>
    <row r="152" spans="1:6" ht="31.05" customHeight="1">
      <c r="A152" s="6" t="s">
        <v>170</v>
      </c>
      <c r="B152" s="2" t="s">
        <v>171</v>
      </c>
      <c r="C152" s="2" t="s">
        <v>6381</v>
      </c>
      <c r="D152" s="3">
        <v>4</v>
      </c>
      <c r="E152" s="3">
        <v>18</v>
      </c>
      <c r="F152" s="3" t="str">
        <f>HYPERLINK("https://www.boe.es/gazeta/dias/1830/12/04/pdfs/GMD-1830-148.pdf","Abrir PDF")</f>
        <v>Abrir PDF</v>
      </c>
    </row>
    <row r="153" spans="1:6" ht="31.05" customHeight="1">
      <c r="A153" s="6" t="s">
        <v>175</v>
      </c>
      <c r="B153" s="2" t="s">
        <v>176</v>
      </c>
      <c r="C153" s="2" t="s">
        <v>6382</v>
      </c>
      <c r="D153" s="3">
        <v>4</v>
      </c>
      <c r="E153" s="3">
        <v>22</v>
      </c>
      <c r="F153" s="3" t="str">
        <f>HYPERLINK("https://www.boe.es/gazeta/dias/1830/12/07/pdfs/GMD-1830-149.pdf","Abrir PDF")</f>
        <v>Abrir PDF</v>
      </c>
    </row>
    <row r="154" spans="1:6" ht="31.05" customHeight="1">
      <c r="A154" s="6" t="s">
        <v>64</v>
      </c>
      <c r="B154" s="2" t="s">
        <v>65</v>
      </c>
      <c r="C154" s="2" t="s">
        <v>6383</v>
      </c>
      <c r="D154" s="3">
        <v>4</v>
      </c>
      <c r="E154" s="3">
        <v>24</v>
      </c>
      <c r="F154" s="3" t="str">
        <f>HYPERLINK("https://www.boe.es/gazeta/dias/1830/12/09/pdfs/GMD-1830-150.pdf","Abrir PDF")</f>
        <v>Abrir PDF</v>
      </c>
    </row>
    <row r="155" spans="1:6" ht="31.05" customHeight="1">
      <c r="A155" s="6" t="s">
        <v>180</v>
      </c>
      <c r="B155" s="2" t="s">
        <v>181</v>
      </c>
      <c r="C155" s="2" t="s">
        <v>6384</v>
      </c>
      <c r="D155" s="3">
        <v>4</v>
      </c>
      <c r="E155" s="3">
        <v>23</v>
      </c>
      <c r="F155" s="3" t="str">
        <f>HYPERLINK("https://www.boe.es/gazeta/dias/1830/12/11/pdfs/GMD-1830-151.pdf","Abrir PDF")</f>
        <v>Abrir PDF</v>
      </c>
    </row>
    <row r="156" spans="1:6" ht="31.05" customHeight="1">
      <c r="A156" s="6" t="s">
        <v>396</v>
      </c>
      <c r="B156" s="2" t="s">
        <v>397</v>
      </c>
      <c r="C156" s="2" t="s">
        <v>6385</v>
      </c>
      <c r="D156" s="3">
        <v>4</v>
      </c>
      <c r="E156" s="3">
        <v>31</v>
      </c>
      <c r="F156" s="3" t="str">
        <f>HYPERLINK("https://www.boe.es/gazeta/dias/1830/12/14/pdfs/GMD-1830-152.pdf","Abrir PDF")</f>
        <v>Abrir PDF</v>
      </c>
    </row>
    <row r="157" spans="1:6" ht="31.05" customHeight="1">
      <c r="A157" s="6" t="s">
        <v>1639</v>
      </c>
      <c r="B157" s="2" t="s">
        <v>1640</v>
      </c>
      <c r="C157" s="2" t="s">
        <v>6386</v>
      </c>
      <c r="D157" s="3">
        <v>4</v>
      </c>
      <c r="E157" s="3">
        <v>15</v>
      </c>
      <c r="F157" s="3" t="str">
        <f>HYPERLINK("https://www.boe.es/gazeta/dias/1830/12/16/pdfs/GMD-1830-153.pdf","Abrir PDF")</f>
        <v>Abrir PDF</v>
      </c>
    </row>
    <row r="158" spans="1:6" ht="31.05" customHeight="1">
      <c r="A158" s="6" t="s">
        <v>1622</v>
      </c>
      <c r="B158" s="2" t="s">
        <v>1623</v>
      </c>
      <c r="C158" s="2" t="s">
        <v>6387</v>
      </c>
      <c r="D158" s="3">
        <v>4</v>
      </c>
      <c r="E158" s="3">
        <v>14</v>
      </c>
      <c r="F158" s="3" t="str">
        <f>HYPERLINK("https://www.boe.es/gazeta/dias/1830/12/18/pdfs/GMD-1830-154.pdf","Abrir PDF")</f>
        <v>Abrir PDF</v>
      </c>
    </row>
    <row r="159" spans="1:6" ht="31.05" customHeight="1">
      <c r="A159" s="6" t="s">
        <v>4086</v>
      </c>
      <c r="B159" s="2" t="s">
        <v>4087</v>
      </c>
      <c r="C159" s="2" t="s">
        <v>6388</v>
      </c>
      <c r="D159" s="3">
        <v>4</v>
      </c>
      <c r="E159" s="3">
        <v>4</v>
      </c>
      <c r="F159" s="3" t="str">
        <f>HYPERLINK("https://www.boe.es/gazeta/dias/1830/12/21/pdfs/GMD-1830-155.pdf","Abrir PDF")</f>
        <v>Abrir PDF</v>
      </c>
    </row>
    <row r="160" spans="1:6" ht="31.05" customHeight="1">
      <c r="A160" s="6" t="s">
        <v>166</v>
      </c>
      <c r="B160" s="2" t="s">
        <v>167</v>
      </c>
      <c r="C160" s="2" t="s">
        <v>6389</v>
      </c>
      <c r="D160" s="3">
        <v>4</v>
      </c>
      <c r="E160" s="3">
        <v>7</v>
      </c>
      <c r="F160" s="3" t="str">
        <f>HYPERLINK("https://www.boe.es/gazeta/dias/1830/12/23/pdfs/GMD-1830-156.pdf","Abrir PDF")</f>
        <v>Abrir PDF</v>
      </c>
    </row>
    <row r="161" spans="1:6" ht="31.05" customHeight="1">
      <c r="A161" s="6" t="s">
        <v>772</v>
      </c>
      <c r="B161" s="2" t="s">
        <v>773</v>
      </c>
      <c r="C161" s="2" t="s">
        <v>6390</v>
      </c>
      <c r="D161" s="3">
        <v>4</v>
      </c>
      <c r="E161" s="3">
        <v>18</v>
      </c>
      <c r="F161" s="3" t="str">
        <f>HYPERLINK("https://www.boe.es/gazeta/dias/1830/12/25/pdfs/GMD-1830-157.pdf","Abrir PDF")</f>
        <v>Abrir PDF</v>
      </c>
    </row>
    <row r="162" spans="1:6" ht="31.05" customHeight="1">
      <c r="A162" s="6" t="s">
        <v>28</v>
      </c>
      <c r="B162" s="2" t="s">
        <v>29</v>
      </c>
      <c r="C162" s="2" t="s">
        <v>6391</v>
      </c>
      <c r="D162" s="3">
        <v>4</v>
      </c>
      <c r="E162" s="3">
        <v>23</v>
      </c>
      <c r="F162" s="3" t="str">
        <f>HYPERLINK("https://www.boe.es/gazeta/dias/1830/12/28/pdfs/GMD-1830-158.pdf","Abrir PDF")</f>
        <v>Abrir PDF</v>
      </c>
    </row>
    <row r="163" spans="1:6" ht="31.05" customHeight="1">
      <c r="A163" s="6" t="s">
        <v>144</v>
      </c>
      <c r="B163" s="2" t="s">
        <v>145</v>
      </c>
      <c r="C163" s="2" t="s">
        <v>6392</v>
      </c>
      <c r="D163" s="3">
        <v>4</v>
      </c>
      <c r="E163" s="3">
        <v>10</v>
      </c>
      <c r="F163" s="3" t="str">
        <f>HYPERLINK("https://www.boe.es/gazeta/dias/1830/12/30/pdfs/GMD-1830-159.pdf","Abrir PDF")</f>
        <v>Abrir PDF</v>
      </c>
    </row>
    <row r="164" spans="1:6" ht="31.05" customHeight="1">
      <c r="A164" s="4"/>
      <c r="B164" s="2"/>
      <c r="C164" s="2"/>
      <c r="D164" s="3"/>
      <c r="E164" s="3"/>
      <c r="F164" s="3"/>
    </row>
    <row r="165" spans="1:6" ht="31.05" customHeight="1">
      <c r="A165" s="4"/>
      <c r="B165" s="2"/>
      <c r="C165" s="2"/>
      <c r="D165" s="3"/>
      <c r="E165" s="3"/>
      <c r="F165" s="3"/>
    </row>
    <row r="166" spans="1:6" ht="24" customHeight="1">
      <c r="A166" s="13" t="s">
        <v>6393</v>
      </c>
      <c r="B166" s="14"/>
      <c r="C166" s="14"/>
      <c r="D166" s="15"/>
      <c r="E166" s="15"/>
      <c r="F166" s="16"/>
    </row>
    <row r="167" spans="1:6" ht="42" customHeight="1">
      <c r="A167" s="7" t="s">
        <v>6394</v>
      </c>
      <c r="B167" s="17" t="s">
        <v>6395</v>
      </c>
      <c r="C167" s="17"/>
      <c r="D167" s="18"/>
      <c r="E167" s="18"/>
      <c r="F167" s="18"/>
    </row>
    <row r="168" spans="1:6" ht="42" customHeight="1">
      <c r="A168" s="7" t="s">
        <v>6396</v>
      </c>
      <c r="B168" s="17" t="s">
        <v>6397</v>
      </c>
      <c r="C168" s="17"/>
      <c r="D168" s="18"/>
      <c r="E168" s="18"/>
      <c r="F168" s="18"/>
    </row>
    <row r="169" spans="1:6" ht="42" customHeight="1">
      <c r="A169" s="7" t="s">
        <v>6398</v>
      </c>
      <c r="B169" s="17" t="s">
        <v>6399</v>
      </c>
      <c r="C169" s="17"/>
      <c r="D169" s="18"/>
      <c r="E169" s="18"/>
      <c r="F169" s="18"/>
    </row>
    <row r="170" spans="1:6" ht="42" customHeight="1">
      <c r="A170" s="7" t="s">
        <v>6400</v>
      </c>
      <c r="B170" s="17" t="s">
        <v>6401</v>
      </c>
      <c r="C170" s="17"/>
      <c r="D170" s="18"/>
      <c r="E170" s="18"/>
      <c r="F170" s="18"/>
    </row>
    <row r="171" spans="1:6" ht="42" customHeight="1">
      <c r="A171" s="7" t="s">
        <v>6402</v>
      </c>
      <c r="B171" s="17" t="s">
        <v>6403</v>
      </c>
      <c r="C171" s="17"/>
      <c r="D171" s="18"/>
      <c r="E171" s="18"/>
      <c r="F171" s="18"/>
    </row>
    <row r="172" spans="1:6" ht="42" customHeight="1">
      <c r="A172" s="7" t="s">
        <v>10</v>
      </c>
      <c r="B172" s="17" t="s">
        <v>6404</v>
      </c>
      <c r="C172" s="17"/>
      <c r="D172" s="18"/>
      <c r="E172" s="18"/>
      <c r="F172" s="18"/>
    </row>
    <row r="173" spans="1:6" ht="42" customHeight="1">
      <c r="A173" s="7" t="s">
        <v>6405</v>
      </c>
      <c r="B173" s="17" t="s">
        <v>6406</v>
      </c>
      <c r="C173" s="17"/>
      <c r="D173" s="18"/>
      <c r="E173" s="18"/>
      <c r="F173" s="18"/>
    </row>
    <row r="174" spans="1:6" ht="42" customHeight="1">
      <c r="A174" s="7" t="s">
        <v>6407</v>
      </c>
      <c r="B174" s="17" t="s">
        <v>6408</v>
      </c>
      <c r="C174" s="17"/>
      <c r="D174" s="18"/>
      <c r="E174" s="18"/>
      <c r="F174" s="18"/>
    </row>
    <row r="175" spans="1:6" ht="42" customHeight="1">
      <c r="A175" s="7" t="s">
        <v>6409</v>
      </c>
      <c r="B175" s="17" t="s">
        <v>6410</v>
      </c>
      <c r="C175" s="17"/>
      <c r="D175" s="18"/>
      <c r="E175" s="18"/>
      <c r="F175" s="18"/>
    </row>
    <row r="176" spans="1:6" ht="31.05" customHeight="1"/>
    <row r="177" ht="31.05" customHeight="1"/>
    <row r="178" ht="31.05" customHeight="1"/>
    <row r="179" ht="31.05" customHeight="1"/>
    <row r="180" ht="31.05" customHeight="1"/>
    <row r="181" ht="31.05" customHeight="1"/>
    <row r="182" ht="31.05" customHeight="1"/>
    <row r="183" ht="31.05" customHeight="1"/>
    <row r="184" ht="31.05" customHeight="1"/>
    <row r="185" ht="31.05" customHeight="1"/>
    <row r="186" ht="31.05" customHeight="1"/>
    <row r="187" ht="31.05" customHeight="1"/>
    <row r="188" ht="31.05" customHeight="1"/>
    <row r="189" ht="31.05" customHeight="1"/>
    <row r="190" ht="31.05" customHeight="1"/>
    <row r="191" ht="31.05" customHeight="1"/>
    <row r="192" ht="31.05" customHeight="1"/>
    <row r="193" ht="31.05" customHeight="1"/>
    <row r="194" ht="31.05" customHeight="1"/>
    <row r="195" ht="31.05" customHeight="1"/>
    <row r="196" ht="31.05" customHeight="1"/>
    <row r="197" ht="31.05" customHeight="1"/>
    <row r="198" ht="31.05" customHeight="1"/>
    <row r="199" ht="31.05" customHeight="1"/>
    <row r="200" ht="31.05" customHeight="1"/>
    <row r="201" ht="31.05" customHeight="1"/>
    <row r="202" ht="31.05" customHeight="1"/>
    <row r="203" ht="31.05" customHeight="1"/>
    <row r="204" ht="31.05" customHeight="1"/>
    <row r="205" ht="31.05" customHeight="1"/>
    <row r="206" ht="31.05" customHeight="1"/>
    <row r="207" ht="31.05" customHeight="1"/>
    <row r="208" ht="31.05" customHeight="1"/>
    <row r="209" ht="31.05" customHeight="1"/>
    <row r="210" ht="31.05" customHeight="1"/>
    <row r="211" ht="31.05" customHeight="1"/>
    <row r="212" ht="31.05" customHeight="1"/>
    <row r="213" ht="31.05" customHeight="1"/>
    <row r="214" ht="31.05" customHeight="1"/>
    <row r="215" ht="31.05" customHeight="1"/>
    <row r="216" ht="31.05" customHeight="1"/>
    <row r="217" ht="31.05" customHeight="1"/>
    <row r="218" ht="31.05" customHeight="1"/>
    <row r="219" ht="31.05" customHeight="1"/>
    <row r="220" ht="31.05" customHeight="1"/>
    <row r="221" ht="31.05" customHeight="1"/>
    <row r="222" ht="31.05" customHeight="1"/>
    <row r="223" ht="31.05" customHeight="1"/>
    <row r="224" ht="31.05" customHeight="1"/>
    <row r="225" ht="31.05" customHeight="1"/>
    <row r="226" ht="31.05" customHeight="1"/>
    <row r="227" ht="31.05" customHeight="1"/>
    <row r="228" ht="31.05" customHeight="1"/>
    <row r="229" ht="31.05" customHeight="1"/>
    <row r="230" ht="31.05" customHeight="1"/>
    <row r="231" ht="31.05" customHeight="1"/>
    <row r="232" ht="31.05" customHeight="1"/>
    <row r="233" ht="31.05" customHeight="1"/>
    <row r="234" ht="31.05" customHeight="1"/>
    <row r="235" ht="31.05" customHeight="1"/>
    <row r="236" ht="31.05" customHeight="1"/>
    <row r="237" ht="31.05" customHeight="1"/>
    <row r="238" ht="31.05" customHeight="1"/>
    <row r="239" ht="31.05" customHeight="1"/>
    <row r="240" ht="31.05" customHeight="1"/>
    <row r="241" ht="31.05" customHeight="1"/>
    <row r="242" ht="31.05" customHeight="1"/>
    <row r="243" ht="31.05" customHeight="1"/>
    <row r="244" ht="31.05" customHeight="1"/>
    <row r="245" ht="31.05" customHeight="1"/>
    <row r="246" ht="31.05" customHeight="1"/>
    <row r="247" ht="31.05" customHeight="1"/>
    <row r="248" ht="31.05" customHeight="1"/>
    <row r="249" ht="31.05" customHeight="1"/>
    <row r="250" ht="31.05" customHeight="1"/>
    <row r="251" ht="31.05" customHeight="1"/>
    <row r="252" ht="31.05" customHeight="1"/>
    <row r="253" ht="31.05" customHeight="1"/>
    <row r="254" ht="31.05" customHeight="1"/>
    <row r="255" ht="31.05" customHeight="1"/>
    <row r="256" ht="31.05" customHeight="1"/>
    <row r="257" ht="31.05" customHeight="1"/>
    <row r="258" ht="31.05" customHeight="1"/>
    <row r="259" ht="31.05" customHeight="1"/>
    <row r="260" ht="31.05" customHeight="1"/>
    <row r="261" ht="31.05" customHeight="1"/>
    <row r="262" ht="31.05" customHeight="1"/>
    <row r="263" ht="31.05" customHeight="1"/>
    <row r="264" ht="31.05" customHeight="1"/>
    <row r="265" ht="31.05" customHeight="1"/>
    <row r="266" ht="31.05" customHeight="1"/>
    <row r="267" ht="31.05" customHeight="1"/>
    <row r="268" ht="31.05" customHeight="1"/>
    <row r="269" ht="31.05" customHeight="1"/>
    <row r="270" ht="31.05" customHeight="1"/>
    <row r="271" ht="31.05" customHeight="1"/>
    <row r="272" ht="31.05" customHeight="1"/>
    <row r="273" ht="31.05" customHeight="1"/>
    <row r="274" ht="31.05" customHeight="1"/>
    <row r="275" ht="31.05" customHeight="1"/>
    <row r="276" ht="31.05" customHeight="1"/>
    <row r="277" ht="31.05" customHeight="1"/>
    <row r="278" ht="31.05" customHeight="1"/>
    <row r="279" ht="31.05" customHeight="1"/>
    <row r="280" ht="31.05" customHeight="1"/>
    <row r="281" ht="31.05" customHeight="1"/>
    <row r="282" ht="31.05" customHeight="1"/>
    <row r="283" ht="31.05" customHeight="1"/>
    <row r="284" ht="31.05" customHeight="1"/>
    <row r="285" ht="31.05" customHeight="1"/>
    <row r="286" ht="31.05" customHeight="1"/>
    <row r="287" ht="31.05" customHeight="1"/>
    <row r="288" ht="31.05" customHeight="1"/>
    <row r="289" ht="31.05" customHeight="1"/>
    <row r="290" ht="31.05" customHeight="1"/>
    <row r="291" ht="31.05" customHeight="1"/>
    <row r="292" ht="31.05" customHeight="1"/>
    <row r="293" ht="31.05" customHeight="1"/>
    <row r="294" ht="31.05" customHeight="1"/>
    <row r="295" ht="31.05" customHeight="1"/>
    <row r="296" ht="31.05" customHeight="1"/>
    <row r="297" ht="31.05" customHeight="1"/>
    <row r="298" ht="31.05" customHeight="1"/>
    <row r="299" ht="31.05" customHeight="1"/>
    <row r="300" ht="31.05" customHeight="1"/>
    <row r="301" ht="31.05" customHeight="1"/>
    <row r="302" ht="31.05" customHeight="1"/>
    <row r="303" ht="31.05" customHeight="1"/>
    <row r="304" ht="31.05" customHeight="1"/>
    <row r="305" ht="31.05" customHeight="1"/>
    <row r="306" ht="31.05" customHeight="1"/>
    <row r="307" ht="31.05" customHeight="1"/>
    <row r="308" ht="31.05" customHeight="1"/>
    <row r="309" ht="31.05" customHeight="1"/>
    <row r="310" ht="31.05" customHeight="1"/>
    <row r="311" ht="31.05" customHeight="1"/>
    <row r="312" ht="31.05" customHeight="1"/>
    <row r="313" ht="31.05" customHeight="1"/>
    <row r="314" ht="31.05" customHeight="1"/>
    <row r="315" ht="31.05" customHeight="1"/>
    <row r="316" ht="31.05" customHeight="1"/>
    <row r="317" ht="31.05" customHeight="1"/>
    <row r="318" ht="31.05" customHeight="1"/>
    <row r="319" ht="31.05" customHeight="1"/>
    <row r="320" ht="31.05" customHeight="1"/>
    <row r="321" ht="31.05" customHeight="1"/>
    <row r="322" ht="31.05" customHeight="1"/>
    <row r="323" ht="31.05" customHeight="1"/>
    <row r="324" ht="31.05" customHeight="1"/>
    <row r="325" ht="31.05" customHeight="1"/>
    <row r="326" ht="31.05" customHeight="1"/>
    <row r="327" ht="31.05" customHeight="1"/>
    <row r="328" ht="31.05" customHeight="1"/>
    <row r="329" ht="31.05" customHeight="1"/>
    <row r="330" ht="31.05" customHeight="1"/>
    <row r="331" ht="31.05" customHeight="1"/>
    <row r="332" ht="31.05" customHeight="1"/>
    <row r="333" ht="31.05" customHeight="1"/>
    <row r="334" ht="31.05" customHeight="1"/>
    <row r="335" ht="31.05" customHeight="1"/>
    <row r="336" ht="31.05" customHeight="1"/>
    <row r="337" ht="31.05" customHeight="1"/>
    <row r="338" ht="31.05" customHeight="1"/>
    <row r="339" ht="31.05" customHeight="1"/>
    <row r="340" ht="31.05" customHeight="1"/>
    <row r="341" ht="31.05" customHeight="1"/>
    <row r="342" ht="31.05" customHeight="1"/>
    <row r="343" ht="31.05" customHeight="1"/>
    <row r="344" ht="31.05" customHeight="1"/>
    <row r="345" ht="31.05" customHeight="1"/>
    <row r="346" ht="31.05" customHeight="1"/>
    <row r="347" ht="31.05" customHeight="1"/>
    <row r="348" ht="31.05" customHeight="1"/>
    <row r="349" ht="31.05" customHeight="1"/>
    <row r="350" ht="31.05" customHeight="1"/>
    <row r="351" ht="31.05" customHeight="1"/>
    <row r="352" ht="31.05" customHeight="1"/>
    <row r="353" ht="31.05" customHeight="1"/>
    <row r="354" ht="31.05" customHeight="1"/>
    <row r="355" ht="31.05" customHeight="1"/>
    <row r="356" ht="31.05" customHeight="1"/>
    <row r="357" ht="31.05" customHeight="1"/>
    <row r="358" ht="31.05" customHeight="1"/>
    <row r="359" ht="31.05" customHeight="1"/>
    <row r="360" ht="31.05" customHeight="1"/>
    <row r="361" ht="31.05" customHeight="1"/>
    <row r="362" ht="31.05" customHeight="1"/>
    <row r="363" ht="31.05" customHeight="1"/>
    <row r="364" ht="31.05" customHeight="1"/>
    <row r="365" ht="31.05" customHeight="1"/>
    <row r="366" ht="31.05" customHeight="1"/>
    <row r="367" ht="31.05" customHeight="1"/>
    <row r="368" ht="31.05" customHeight="1"/>
    <row r="369" ht="31.05" customHeight="1"/>
    <row r="370" ht="31.05" customHeight="1"/>
    <row r="371" ht="31.05" customHeight="1"/>
    <row r="372" ht="31.05" customHeight="1"/>
    <row r="373" ht="31.05" customHeight="1"/>
    <row r="374" ht="31.05" customHeight="1"/>
    <row r="375" ht="31.05" customHeight="1"/>
    <row r="376" ht="31.05" customHeight="1"/>
    <row r="377" ht="31.05" customHeight="1"/>
    <row r="378" ht="31.05" customHeight="1"/>
    <row r="379" ht="31.05" customHeight="1"/>
    <row r="380" ht="31.05" customHeight="1"/>
    <row r="381" ht="31.05" customHeight="1"/>
    <row r="382" ht="31.05" customHeight="1"/>
    <row r="383" ht="31.05" customHeight="1"/>
    <row r="384" ht="31.05" customHeight="1"/>
    <row r="385" ht="31.05" customHeight="1"/>
    <row r="386" ht="31.05" customHeight="1"/>
    <row r="387" ht="31.05" customHeight="1"/>
    <row r="388" ht="31.05" customHeight="1"/>
    <row r="389" ht="31.05" customHeight="1"/>
    <row r="390" ht="31.05" customHeight="1"/>
    <row r="391" ht="31.05" customHeight="1"/>
    <row r="392" ht="31.05" customHeight="1"/>
    <row r="393" ht="31.05" customHeight="1"/>
    <row r="394" ht="31.05" customHeight="1"/>
    <row r="395" ht="31.05" customHeight="1"/>
    <row r="396" ht="31.05" customHeight="1"/>
    <row r="397" ht="31.05" customHeight="1"/>
    <row r="398" ht="31.05" customHeight="1"/>
    <row r="399" ht="31.05" customHeight="1"/>
    <row r="400" ht="31.05" customHeight="1"/>
    <row r="401" ht="31.05" customHeight="1"/>
    <row r="402" ht="31.05" customHeight="1"/>
    <row r="403" ht="31.05" customHeight="1"/>
    <row r="404" ht="31.05" customHeight="1"/>
    <row r="405" ht="31.05" customHeight="1"/>
    <row r="406" ht="31.05" customHeight="1"/>
    <row r="407" ht="31.05" customHeight="1"/>
    <row r="408" ht="31.05" customHeight="1"/>
    <row r="409" ht="31.05" customHeight="1"/>
    <row r="410" ht="31.05" customHeight="1"/>
    <row r="411" ht="31.05" customHeight="1"/>
    <row r="412" ht="31.05" customHeight="1"/>
    <row r="413" ht="31.05" customHeight="1"/>
    <row r="414" ht="31.05" customHeight="1"/>
    <row r="415" ht="31.05" customHeight="1"/>
    <row r="416" ht="31.05" customHeight="1"/>
    <row r="417" ht="31.05" customHeight="1"/>
    <row r="418" ht="31.05" customHeight="1"/>
    <row r="419" ht="31.05" customHeight="1"/>
    <row r="420" ht="31.05" customHeight="1"/>
    <row r="421" ht="31.05" customHeight="1"/>
    <row r="422" ht="31.05" customHeight="1"/>
    <row r="423" ht="31.05" customHeight="1"/>
    <row r="424" ht="31.05" customHeight="1"/>
    <row r="425" ht="31.05" customHeight="1"/>
    <row r="426" ht="31.05" customHeight="1"/>
    <row r="427" ht="31.05" customHeight="1"/>
    <row r="428" ht="31.05" customHeight="1"/>
    <row r="429" ht="31.05" customHeight="1"/>
    <row r="430" ht="31.05" customHeight="1"/>
    <row r="431" ht="31.05" customHeight="1"/>
    <row r="432" ht="31.05" customHeight="1"/>
    <row r="433" ht="31.05" customHeight="1"/>
    <row r="434" ht="31.05" customHeight="1"/>
    <row r="435" ht="31.05" customHeight="1"/>
    <row r="436" ht="31.05" customHeight="1"/>
    <row r="437" ht="31.05" customHeight="1"/>
    <row r="438" ht="31.05" customHeight="1"/>
    <row r="439" ht="31.05" customHeight="1"/>
    <row r="440" ht="31.05" customHeight="1"/>
    <row r="441" ht="31.05" customHeight="1"/>
    <row r="442" ht="31.05" customHeight="1"/>
    <row r="443" ht="31.05" customHeight="1"/>
    <row r="444" ht="31.05" customHeight="1"/>
    <row r="445" ht="31.05" customHeight="1"/>
    <row r="446" ht="31.05" customHeight="1"/>
    <row r="447" ht="31.05" customHeight="1"/>
    <row r="448" ht="31.05" customHeight="1"/>
    <row r="449" ht="31.05" customHeight="1"/>
    <row r="450" ht="31.05" customHeight="1"/>
    <row r="451" ht="31.05" customHeight="1"/>
    <row r="452" ht="31.05" customHeight="1"/>
    <row r="453" ht="31.05" customHeight="1"/>
    <row r="454" ht="31.05" customHeight="1"/>
    <row r="455" ht="31.05" customHeight="1"/>
    <row r="456" ht="31.05" customHeight="1"/>
    <row r="457" ht="31.05" customHeight="1"/>
    <row r="458" ht="31.05" customHeight="1"/>
    <row r="459" ht="31.05" customHeight="1"/>
    <row r="460" ht="31.05" customHeight="1"/>
    <row r="461" ht="31.05" customHeight="1"/>
    <row r="462" ht="31.05" customHeight="1"/>
    <row r="463" ht="31.05" customHeight="1"/>
    <row r="464" ht="31.05" customHeight="1"/>
    <row r="465" ht="31.05" customHeight="1"/>
    <row r="466" ht="31.05" customHeight="1"/>
    <row r="467" ht="31.05" customHeight="1"/>
    <row r="468" ht="31.05" customHeight="1"/>
    <row r="469" ht="31.05" customHeight="1"/>
    <row r="470" ht="31.05" customHeight="1"/>
    <row r="471" ht="31.05" customHeight="1"/>
    <row r="472" ht="31.05" customHeight="1"/>
    <row r="473" ht="31.05" customHeight="1"/>
    <row r="474" ht="31.05" customHeight="1"/>
    <row r="475" ht="31.05" customHeight="1"/>
    <row r="476" ht="31.05" customHeight="1"/>
    <row r="477" ht="31.05" customHeight="1"/>
    <row r="478" ht="31.05" customHeight="1"/>
    <row r="479" ht="31.05" customHeight="1"/>
    <row r="480" ht="31.05" customHeight="1"/>
    <row r="481" ht="31.05" customHeight="1"/>
    <row r="482" ht="31.05" customHeight="1"/>
    <row r="483" ht="31.05" customHeight="1"/>
    <row r="484" ht="31.05" customHeight="1"/>
    <row r="485" ht="31.05" customHeight="1"/>
    <row r="486" ht="31.05" customHeight="1"/>
    <row r="487" ht="31.05" customHeight="1"/>
    <row r="488" ht="31.05" customHeight="1"/>
    <row r="489" ht="31.05" customHeight="1"/>
    <row r="490" ht="31.05" customHeight="1"/>
    <row r="491" ht="31.05" customHeight="1"/>
    <row r="492" ht="31.05" customHeight="1"/>
    <row r="495" ht="24" customHeight="1"/>
    <row r="496" ht="42" customHeight="1"/>
    <row r="497" ht="42" customHeight="1"/>
    <row r="498" ht="42" customHeight="1"/>
    <row r="499" ht="42" customHeight="1"/>
    <row r="500" ht="42" customHeight="1"/>
    <row r="501" ht="42" customHeight="1"/>
    <row r="502" ht="42" customHeight="1"/>
    <row r="503" ht="42" customHeight="1"/>
    <row r="504" ht="42" customHeight="1"/>
  </sheetData>
  <mergeCells count="12">
    <mergeCell ref="B174:F174"/>
    <mergeCell ref="B175:F175"/>
    <mergeCell ref="B169:F169"/>
    <mergeCell ref="B170:F170"/>
    <mergeCell ref="B171:F171"/>
    <mergeCell ref="B172:F172"/>
    <mergeCell ref="B173:F173"/>
    <mergeCell ref="A1:F1"/>
    <mergeCell ref="A2:F2"/>
    <mergeCell ref="A166:F166"/>
    <mergeCell ref="B167:F167"/>
    <mergeCell ref="B168:F16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Índice anual</vt:lpstr>
      <vt:lpstr>Fuentes y criterio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Ignacio Koblischek</cp:lastModifiedBy>
  <dcterms:created xsi:type="dcterms:W3CDTF">2026-10-29T09:32:13Z</dcterms:created>
  <dcterms:modified xsi:type="dcterms:W3CDTF">2026-10-29T09:32:13Z</dcterms:modified>
</cp:coreProperties>
</file>